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aster Plan" sheetId="2" r:id="rId6"/>
    <sheet state="visible" name="AI Engineering" sheetId="3" r:id="rId7"/>
    <sheet state="visible" name="CS &amp; SQL" sheetId="4" r:id="rId8"/>
    <sheet state="visible" name="Java &amp; Spring" sheetId="5" r:id="rId9"/>
    <sheet state="visible" name="TypeScript &amp; UI" sheetId="6" r:id="rId10"/>
    <sheet state="visible" name="Engineering" sheetId="7" r:id="rId11"/>
    <sheet state="visible" name="Weekly Review" sheetId="8" r:id="rId12"/>
    <sheet state="visible" name="DSA" sheetId="9" r:id="rId13"/>
    <sheet state="visible" name="Practice Bank" sheetId="10" r:id="rId14"/>
    <sheet state="visible" name="Guide &amp; Sources" sheetId="11" r:id="rId15"/>
    <sheet state="visible" name="System design" sheetId="12" r:id="rId16"/>
    <sheet state="visible" name="Projects" sheetId="13" r:id="rId17"/>
    <sheet state="visible" name="Mock interviews" sheetId="14" r:id="rId18"/>
    <sheet state="visible" name="Review" sheetId="15" r:id="rId19"/>
    <sheet state="visible" name="Career" sheetId="16" r:id="rId20"/>
  </sheets>
  <definedNames>
    <definedName hidden="1" localSheetId="7" name="Z_0BAA80BD_FA71_4EEE_9838_537E8DC4C148_.wvu.FilterData">'Weekly Review'!$A$9:$S$33</definedName>
    <definedName hidden="1" localSheetId="9" name="Z_551235A5_222F_48C8_A18C_248F44C539EF_.wvu.FilterData">'Practice Bank'!$A$7:$Y$81</definedName>
    <definedName hidden="1" localSheetId="1" name="Z_64B01839_358F_440E_8F4E_84C7B7A0DCE6_.wvu.FilterData">'Master Plan'!$A$5:$AE$241</definedName>
    <definedName hidden="1" localSheetId="10" name="Z_0EAF5627_B059_4E36_A478_13636E25F8A6_.wvu.FilterData">'Guide &amp; Sources'!$A$7:$F$95</definedName>
  </definedNames>
  <calcPr/>
  <customWorkbookViews>
    <customWorkbookView activeSheetId="0" maximized="1" windowHeight="0" windowWidth="0" guid="{0BAA80BD-FA71-4EEE-9838-537E8DC4C148}" name="WeeklySummary filter view"/>
    <customWorkbookView activeSheetId="0" maximized="1" windowHeight="0" windowWidth="0" guid="{551235A5-222F-48C8-A18C-248F44C539EF}" name="PracticeItems filter view"/>
    <customWorkbookView activeSheetId="0" maximized="1" windowHeight="0" windowWidth="0" guid="{64B01839-358F-440E-8F4E-84C7B7A0DCE6}" name="PlanTasks filter view"/>
    <customWorkbookView activeSheetId="0" maximized="1" windowHeight="0" windowWidth="0" guid="{0EAF5627-B059-4E36-A478-13636E25F8A6}" name="PlanGuide filter view"/>
  </customWorkbookViews>
</workbook>
</file>

<file path=xl/sharedStrings.xml><?xml version="1.0" encoding="utf-8"?>
<sst xmlns="http://schemas.openxmlformats.org/spreadsheetml/2006/main" count="5285" uniqueCount="1879">
  <si>
    <t>CS &amp; SQL tasks</t>
  </si>
  <si>
    <t>AI Engineering tasks</t>
  </si>
  <si>
    <t>Software engineering interview plan</t>
  </si>
  <si>
    <t>Category</t>
  </si>
  <si>
    <t>AI Engineering</t>
  </si>
  <si>
    <t>Tasks</t>
  </si>
  <si>
    <t>CS &amp; SQL</t>
  </si>
  <si>
    <t>Edit tasks here. Dashboard and category tabs update from this table in the same order.</t>
  </si>
  <si>
    <t>Amber cells are inputs. Add tasks inside PlanTasks. Category key is calculated. Set the plan start date in Weekly Review.</t>
  </si>
  <si>
    <t>Task ID</t>
  </si>
  <si>
    <t>Complete</t>
  </si>
  <si>
    <t>Progress</t>
  </si>
  <si>
    <t>Start week</t>
  </si>
  <si>
    <t>Work type</t>
  </si>
  <si>
    <t>Task / deliverable</t>
  </si>
  <si>
    <t>Priority</t>
  </si>
  <si>
    <t>Status</t>
  </si>
  <si>
    <t>Evidence / result</t>
  </si>
  <si>
    <t>Next action / blocker</t>
  </si>
  <si>
    <t>Due date</t>
  </si>
  <si>
    <t>Linked view. Edit the Master Plan; changes appear here automatically. Use Task ID to find the original row.</t>
  </si>
  <si>
    <t>Scope</t>
  </si>
  <si>
    <t>Estimate (h)</t>
  </si>
  <si>
    <t>Actual (h)</t>
  </si>
  <si>
    <t>Confidence 0-5</t>
  </si>
  <si>
    <t>Done when</t>
  </si>
  <si>
    <t>Exercise / interview prompt</t>
  </si>
  <si>
    <t>Prerequisite IDs</t>
  </si>
  <si>
    <t>Completed on</t>
  </si>
  <si>
    <t>Review due</t>
  </si>
  <si>
    <t>AI practice mode</t>
  </si>
  <si>
    <t>Origin</t>
  </si>
  <si>
    <t>Original source rows</t>
  </si>
  <si>
    <t>Source IDs</t>
  </si>
  <si>
    <t>Completion check</t>
  </si>
  <si>
    <t>Plan section</t>
  </si>
  <si>
    <t>End week</t>
  </si>
  <si>
    <t>Source position</t>
  </si>
  <si>
    <t>Technical 0-5</t>
  </si>
  <si>
    <t>Communication 0-5</t>
  </si>
  <si>
    <t>Mock result</t>
  </si>
  <si>
    <t>Original schedule / reviews</t>
  </si>
  <si>
    <t>Category key</t>
  </si>
  <si>
    <t>G01</t>
  </si>
  <si>
    <t>Review</t>
  </si>
  <si>
    <t>Setup</t>
  </si>
  <si>
    <t>Set the target role, baseline and weekly time budget</t>
  </si>
  <si>
    <t>P0</t>
  </si>
  <si>
    <t>Done</t>
  </si>
  <si>
    <t>java --version, javac --version, npm --version, nvm --version</t>
  </si>
  <si>
    <t>Core</t>
  </si>
  <si>
    <t>Record target roles, start date, available weekly hours and current Java/TS/SQL baseline. Review the proposed task estimates and optional scope.</t>
  </si>
  <si>
    <t>AI-free first</t>
  </si>
  <si>
    <t>New gap task</t>
  </si>
  <si>
    <t>Gap closure</t>
  </si>
  <si>
    <t>Strong Pass</t>
  </si>
  <si>
    <t>G02</t>
  </si>
  <si>
    <t>Engineering</t>
  </si>
  <si>
    <t>Run both toolchains and a first test from a clean clone</t>
  </si>
  <si>
    <t>already workedon java &amp; js/ts projects</t>
  </si>
  <si>
    <t>Install compatible JDK/Node tools, pin project versions and lockfiles, run Java tests and TypeScript typecheck/tests, and commit setup instructions.</t>
  </si>
  <si>
    <t>SWE Plan dashboard</t>
  </si>
  <si>
    <t>AI18</t>
  </si>
  <si>
    <t>Plan start</t>
  </si>
  <si>
    <t>Learn</t>
  </si>
  <si>
    <t>Confirm round policy and rehearse AI-free fallback</t>
  </si>
  <si>
    <t>Plan length</t>
  </si>
  <si>
    <t>24 weeks</t>
  </si>
  <si>
    <t>Update tasks in Master Plan. All views recalculate in Excel.</t>
  </si>
  <si>
    <t>In progress</t>
  </si>
  <si>
    <t>TOTAL TASKS</t>
  </si>
  <si>
    <t>CORE COMPLETE</t>
  </si>
  <si>
    <t>BLOCKED</t>
  </si>
  <si>
    <t>ACTUAL HOURS</t>
  </si>
  <si>
    <t>Confirm exact permitted tools and boundaries
Code/debug/explain with no assistant
Implement and explain independently
Solve/debug/explain without AI when required</t>
  </si>
  <si>
    <t>Transparent AI-assisted session
Failure to test: Policy violation
60-min unaided mock
Failure to test: Dependency on tools
Redo representative task without any assistant
Practice mode: AI-free Yes, AI-assisted No</t>
  </si>
  <si>
    <t>Merged</t>
  </si>
  <si>
    <t>AI Engineering!18
AI Engineering!19
Real-World Eng!19
Master Roadmap!75</t>
  </si>
  <si>
    <t>S026
S027
S025</t>
  </si>
  <si>
    <t>Interview Policy</t>
  </si>
  <si>
    <t>W22–24
Review: Repeat until interview
W21–24</t>
  </si>
  <si>
    <t>CS12</t>
  </si>
  <si>
    <t>JOINs</t>
  </si>
  <si>
    <t>Not started</t>
  </si>
  <si>
    <t>Active</t>
  </si>
  <si>
    <t>Blocked</t>
  </si>
  <si>
    <t>Est. (h)</t>
  </si>
  <si>
    <t>INNER/LEFT and multi-table reasoning
JOINs, GROUP BY, HAVING, subqueries, CTEs, CASE, aggregates</t>
  </si>
  <si>
    <t>Interview: Return customers with/without orders</t>
  </si>
  <si>
    <t>CS Fundamentals!12
Master Roadmap!25</t>
  </si>
  <si>
    <t>S020</t>
  </si>
  <si>
    <t>SQL</t>
  </si>
  <si>
    <t>W1–2
Review: W4 + W21–24
W1</t>
  </si>
  <si>
    <t>Java &amp; Spring</t>
  </si>
  <si>
    <t>JA05</t>
  </si>
  <si>
    <t>Syntax + object model</t>
  </si>
  <si>
    <t>types, references, methods, packages, access modifiers
OOP, collections, generics, exceptions, streams, records, sealed classes
Write clean Java; primitives/references, methods, packages, exceptions</t>
  </si>
  <si>
    <t>20 small Java drills
Interview: primitive vs reference? pass-by-value?
Implement a domain service and explain object/model choices
Build Java kata + service layer
Primary backend language
Complete 20 Java coding drills</t>
  </si>
  <si>
    <t>TypeScript &amp; UI</t>
  </si>
  <si>
    <t>Java + Spring Boot!5
Full-Stack Stack!5
Master Roadmap!80</t>
  </si>
  <si>
    <t>S001</t>
  </si>
  <si>
    <t>Java Core</t>
  </si>
  <si>
    <t>W1
Review: W4 + W21–24</t>
  </si>
  <si>
    <t>JA06</t>
  </si>
  <si>
    <t>OOP</t>
  </si>
  <si>
    <t>encapsulation, abstraction, inheritance, polymorphism, composition
Explain each and when composition is preferable
Apply principles without overengineering
Encapsulation, composition, interfaces, SOLID trade-offs
Model domains with classes/interfaces; composition, immutability, dependency boundaries</t>
  </si>
  <si>
    <t>model order/payment domain
Interview: composition vs inheritance?
Interview: Composition vs inheritance?
Interview: Which SOLID principle is violated here?
Refactor a service using composition</t>
  </si>
  <si>
    <t>DSA</t>
  </si>
  <si>
    <t>Java + Spring Boot!6
CS Fundamentals!5
CS Fundamentals!6
Master Roadmap!21
Master Roadmap!81</t>
  </si>
  <si>
    <t>S001
S019</t>
  </si>
  <si>
    <t>W1
Review: W4 + W21–24
W2</t>
  </si>
  <si>
    <t>TS05</t>
  </si>
  <si>
    <t>Scopes / closures</t>
  </si>
  <si>
    <t>System design</t>
  </si>
  <si>
    <t>lexical scope, closure use and pitfalls</t>
  </si>
  <si>
    <t>closure/event handler drills
Interview: explain a closure bug</t>
  </si>
  <si>
    <t>Existing</t>
  </si>
  <si>
    <t>TypeScript Track!5</t>
  </si>
  <si>
    <t>S014</t>
  </si>
  <si>
    <t>JavaScript Core</t>
  </si>
  <si>
    <t>TS08</t>
  </si>
  <si>
    <t>Projects</t>
  </si>
  <si>
    <t>Strict types</t>
  </si>
  <si>
    <t>strict mode, inference, annotations, nullability
strict typing, generics, narrowing, unions, utility types, async, ESM
Types, closures, event loop, promises, async/await, modules, errors
strict mode, unions/intersections, generics, narrowing, utility types</t>
  </si>
  <si>
    <t>convert JS module to strict TS
Interview: why avoid any? unknown vs any?
Refactor unsafe JS into strict TypeScript
Strict TS utility/API module
Primary frontend/full-stack language
Enable strict mode and remove unsafe any</t>
  </si>
  <si>
    <t>TypeScript Track!8
Full-Stack Stack!6
Master Roadmap!19
Master Roadmap!99</t>
  </si>
  <si>
    <t>S015
S017</t>
  </si>
  <si>
    <t>TypeScript Core</t>
  </si>
  <si>
    <t>TS26</t>
  </si>
  <si>
    <t>pnpm/npm + lockfiles</t>
  </si>
  <si>
    <t>P1</t>
  </si>
  <si>
    <t>Mock interviews</t>
  </si>
  <si>
    <t>scripts, dependency graph, lockfile reproducibility
package.json, lockfiles, scripts, dependency hygiene</t>
  </si>
  <si>
    <t>clean build from fresh clone
Interview: why commit lockfile?
Explain reproducible frontend builds
Clean TS build pipeline
TypeScript tooling</t>
  </si>
  <si>
    <t>TypeScript Track!26
Full-Stack Stack!25</t>
  </si>
  <si>
    <t>S015</t>
  </si>
  <si>
    <t>Tooling</t>
  </si>
  <si>
    <t>EN26</t>
  </si>
  <si>
    <t>Build</t>
  </si>
  <si>
    <t>Git</t>
  </si>
  <si>
    <t>branch, commit, merge/rebase, conflict, PR, bisect concept
Branching, merge/rebase, conflicts, PR workflow</t>
  </si>
  <si>
    <t>Resolve a conflict and explain history
PR-based practice
Shared</t>
  </si>
  <si>
    <t>Career</t>
  </si>
  <si>
    <t>Full-Stack Stack!26
Master Roadmap!61</t>
  </si>
  <si>
    <t>S024</t>
  </si>
  <si>
    <t>W1 + throughout
Review: W4 + W21–24</t>
  </si>
  <si>
    <t>B01</t>
  </si>
  <si>
    <t>Set up Java/TS repo; Java domain kata; convert a small JS module to strict TS</t>
  </si>
  <si>
    <t>Category coverage</t>
  </si>
  <si>
    <t>Tasks outside the listed categories</t>
  </si>
  <si>
    <t>Complete = evidence + completion date; mocks also require scores and a result.</t>
  </si>
  <si>
    <t>Category totals include optional work. Effort estimates are proposed; record actual hours as you work.</t>
  </si>
  <si>
    <t>Demonstrate the working output, relevant tests, and one design trade-off.</t>
  </si>
  <si>
    <t>CS/SQL: OOP pillars + basic SELECT/WHERE/JOIN
Design: Requirements + simple API/data model
AI practice: AI-free baseline; explain every line yourself
Set up Java/TS repo; Java domain kata; convert a small JS module to strict TS
Sketch a simple booking/order API and 3–4 core entities
No-AI baseline: solve/explain without assistant</t>
  </si>
  <si>
    <t>Week</t>
  </si>
  <si>
    <t>Core (h)</t>
  </si>
  <si>
    <t>Capacity (h)</t>
  </si>
  <si>
    <t>Core tasks</t>
  </si>
  <si>
    <t>Spare (h)</t>
  </si>
  <si>
    <t>24-Week Plan!5
Weekly Task Navigator!5</t>
  </si>
  <si>
    <t>Dual Foundations</t>
  </si>
  <si>
    <t>DS01</t>
  </si>
  <si>
    <t>Practice</t>
  </si>
  <si>
    <t>Solve 7 new DSA problems and revisit errors</t>
  </si>
  <si>
    <t>Record 7 distinct new problem IDs, explain complexity, and retry one earlier mistake without hints.</t>
  </si>
  <si>
    <t>Complexity &amp; arrays (bank target 8)
Use Practice Bank for topic totals. Do not count repeat solutions as new problems.</t>
  </si>
  <si>
    <t>Revised schedule</t>
  </si>
  <si>
    <t>24-Week Plan!D5
Weekly Task Navigator!E5</t>
  </si>
  <si>
    <t>Weekly problem set</t>
  </si>
  <si>
    <t>RW20</t>
  </si>
  <si>
    <t>Think-aloud communication</t>
  </si>
  <si>
    <t>Clear reasoning without constant chatter
Clarify, plan, narrate decisions without rambling</t>
  </si>
  <si>
    <t>Narrate plan, uncertainty, choices and validation
Practice mode: AI-free Yes, AI-assisted Yes</t>
  </si>
  <si>
    <t>Real-World Eng!20
Master Roadmap!78</t>
  </si>
  <si>
    <t>S021</t>
  </si>
  <si>
    <t>W1 + every mock
Review: W4 + W21–24
W1 + throughout</t>
  </si>
  <si>
    <t>M01</t>
  </si>
  <si>
    <t>Mock</t>
  </si>
  <si>
    <t>Java Big-O/arrays/OOP + verbal reasoning</t>
  </si>
  <si>
    <t>Complete the timed round. Record technical and communication scores, result, evidence, and one correction before the next mock.</t>
  </si>
  <si>
    <t>AI-Free</t>
  </si>
  <si>
    <t>Mock Interviews!5</t>
  </si>
  <si>
    <t>Foundations + Coding</t>
  </si>
  <si>
    <t>Not Attempted</t>
  </si>
  <si>
    <t>RV01</t>
  </si>
  <si>
    <t>Review evidence, questions and next-week capacity</t>
  </si>
  <si>
    <t>Record weakest concept and the next practice date.</t>
  </si>
  <si>
    <t>Revisit due topics, practice the questions introduced this week, capture mock feedback, and choose the next three priorities. Update Weekly Review outcome and adjustment.</t>
  </si>
  <si>
    <t>Weekly review</t>
  </si>
  <si>
    <t>CS13</t>
  </si>
  <si>
    <t>GROUP BY / HAVING</t>
  </si>
  <si>
    <t>Aggregate correctly and filter grouped results</t>
  </si>
  <si>
    <t>Interview: Top customers over threshold</t>
  </si>
  <si>
    <t>CS Fundamentals!13</t>
  </si>
  <si>
    <t>W2
Review: W4 + W21–24</t>
  </si>
  <si>
    <t>JA07</t>
  </si>
  <si>
    <t>equals/hashCode/immutability</t>
  </si>
  <si>
    <t>DSA solved</t>
  </si>
  <si>
    <t>Target</t>
  </si>
  <si>
    <t>identity vs equality, hash contracts, immutable value objects</t>
  </si>
  <si>
    <t>value object kata
Interview: why can HashMap fail with bad hashCode?</t>
  </si>
  <si>
    <t>Java + Spring Boot!7</t>
  </si>
  <si>
    <t>JA08</t>
  </si>
  <si>
    <t>Mocks passed</t>
  </si>
  <si>
    <t>Attempted</t>
  </si>
  <si>
    <t>Collections</t>
  </si>
  <si>
    <t>List/Set/Map/Queue, implementations, complexity
Choose List/Set/Map/Queue; generics bounds; equality/hashCode</t>
  </si>
  <si>
    <t>collection selection drills
Interview: ArrayList vs LinkedList? HashMap internals high level?
Implement domain collections exercises</t>
  </si>
  <si>
    <t>A negative spare-hours value means core work exceeds the weekly capacity.</t>
  </si>
  <si>
    <t>Review workload before adding optional tasks.</t>
  </si>
  <si>
    <t>Progress by plan section</t>
  </si>
  <si>
    <t>Java + Spring Boot!8
Master Roadmap!82</t>
  </si>
  <si>
    <t>W2
Review: W4 + W21–24
W3</t>
  </si>
  <si>
    <t>Section coverage</t>
  </si>
  <si>
    <t>TS06</t>
  </si>
  <si>
    <t>Objects / prototypes</t>
  </si>
  <si>
    <t>object semantics, prototype chain high level, this behavior</t>
  </si>
  <si>
    <t>object method drills
Interview: arrow vs function this?</t>
  </si>
  <si>
    <t>TypeScript Track!6</t>
  </si>
  <si>
    <t>TS09</t>
  </si>
  <si>
    <t>Union/intersection/narrowing</t>
  </si>
  <si>
    <t>discriminated unions, guards, exhaustive checks</t>
  </si>
  <si>
    <t>typed state machine
Interview: how model API states safely?</t>
  </si>
  <si>
    <t>If nonzero, add new section labels below the section table and copy its formulas.</t>
  </si>
  <si>
    <t>TypeScript Track!9</t>
  </si>
  <si>
    <t>B02</t>
  </si>
  <si>
    <t>Immutable Java value objects + typed TS API-state exercise</t>
  </si>
  <si>
    <t>CS/SQL: SOLID basics + GROUP BY/HAVING
Design: REST resources, methods, status codes
AI practice: AI-free; compare your solution with AI only after completion
Immutable Java value objects + typed TS API-state exercise
Refine REST resources, methods and status-code choices
No-AI first; compare with AI only after you finish</t>
  </si>
  <si>
    <t>24-Week Plan!6
Weekly Task Navigator!6</t>
  </si>
  <si>
    <t>Chart data</t>
  </si>
  <si>
    <t>DS02</t>
  </si>
  <si>
    <t>Strings (bank target 7)
Hash map / set (bank target 10)
Two pointers (bank target 8)
Use Practice Bank for topic totals. Do not count repeat solutions as new problems.</t>
  </si>
  <si>
    <t>24-Week Plan!D6
Weekly Task Navigator!E6</t>
  </si>
  <si>
    <t>G03</t>
  </si>
  <si>
    <t>Create a role shortlist and requirements checklist</t>
  </si>
  <si>
    <t>Capture five relevant role descriptions, their required skills and permitted assessment tools. Select a primary role focus.</t>
  </si>
  <si>
    <t>M02</t>
  </si>
  <si>
    <t>HashMap/two pointers + Java collections</t>
  </si>
  <si>
    <t>Mock Interviews!6</t>
  </si>
  <si>
    <t>Coding</t>
  </si>
  <si>
    <t>RV02</t>
  </si>
  <si>
    <t>CS07</t>
  </si>
  <si>
    <t>ACID</t>
  </si>
  <si>
    <t>Explain each property using payment/order example</t>
  </si>
  <si>
    <t>Interview: Why do transactions matter?</t>
  </si>
  <si>
    <t>CS Fundamentals!7</t>
  </si>
  <si>
    <t>S019</t>
  </si>
  <si>
    <t>DBMS</t>
  </si>
  <si>
    <t>W3
Review: W4 + W21–24</t>
  </si>
  <si>
    <t>CS08</t>
  </si>
  <si>
    <t>Normalization</t>
  </si>
  <si>
    <t>1NF/2NF/3NF and denormalization trade-offs
DDL/DML, joins, constraints, indexes, transactions, isolation
Schema, constraints, transactions, indexes, EXPLAIN basics
1NF–3NF reasoning, entities, cardinality, integrity</t>
  </si>
  <si>
    <t>Interview: Normalize this schema
Design + query a commerce schema
Schema + 20 SQL questions
Shared database foundation</t>
  </si>
  <si>
    <t>CS Fundamentals!8
Full-Stack Stack!15
Master Roadmap!26
Master Roadmap!27</t>
  </si>
  <si>
    <t>S019
S004
S020</t>
  </si>
  <si>
    <t>W3
Review: W4 + W21–24
W3–10</t>
  </si>
  <si>
    <t>JA09</t>
  </si>
  <si>
    <t>Generics</t>
  </si>
  <si>
    <t>Coding + SQL</t>
  </si>
  <si>
    <t>type parameters, bounds, invariance, wildcards basics</t>
  </si>
  <si>
    <t>generic repository/filter exercise
Interview: ? extends vs ? super?</t>
  </si>
  <si>
    <t>Java + Spring Boot!9</t>
  </si>
  <si>
    <t>OS</t>
  </si>
  <si>
    <t>JA10</t>
  </si>
  <si>
    <t>Exceptions</t>
  </si>
  <si>
    <t>Modern Java</t>
  </si>
  <si>
    <t>checked/unchecked, custom exceptions, try-with-resources
Design error boundaries, retries, typed errors, failure paths</t>
  </si>
  <si>
    <t>API exception taxonomy
Interview: when should you catch vs propagate?</t>
  </si>
  <si>
    <t>Java + Spring Boot!10
Master Roadmap!23</t>
  </si>
  <si>
    <t>S001
S026</t>
  </si>
  <si>
    <t>JVM</t>
  </si>
  <si>
    <t>TS10</t>
  </si>
  <si>
    <t>Runtime</t>
  </si>
  <si>
    <t>generic functions/types, constraints, inference</t>
  </si>
  <si>
    <t>generic table/API helper
Interview: generic vs union?</t>
  </si>
  <si>
    <t>TypeScript Track!10</t>
  </si>
  <si>
    <t>S016</t>
  </si>
  <si>
    <t>TS11</t>
  </si>
  <si>
    <t>Utility / mapped types</t>
  </si>
  <si>
    <t>Mixed Fundamentals</t>
  </si>
  <si>
    <t>Partial, Pick, Omit, Record; mapped/conditional concepts</t>
  </si>
  <si>
    <t>DTO transformation examples
Interview: when are utility types useful/dangerous?</t>
  </si>
  <si>
    <t>TypeScript Track!11</t>
  </si>
  <si>
    <t>TS12</t>
  </si>
  <si>
    <t>Interfaces vs type aliases</t>
  </si>
  <si>
    <t>Fundamentals</t>
  </si>
  <si>
    <t>extension, unions, declaration merging concept</t>
  </si>
  <si>
    <t>model API contracts both ways
Interview: interface vs type?</t>
  </si>
  <si>
    <t>TypeScript Track!12</t>
  </si>
  <si>
    <t>Networking</t>
  </si>
  <si>
    <t>B03</t>
  </si>
  <si>
    <t>Generic Java service + typed DTO transformations</t>
  </si>
  <si>
    <t>Spring Core</t>
  </si>
  <si>
    <t>CS/SQL: ACID + normalization + SQL aggregates
Design: Schema, keys, constraints and relationships
AI practice: AI-free first; use AI only for critique
Generic Java service + typed DTO transformations
Add keys, relationships, uniqueness and validation constraints
Use AI only as a critic; keep implementation independent</t>
  </si>
  <si>
    <t>24-Week Plan!7
Weekly Task Navigator!7</t>
  </si>
  <si>
    <t>Spring Boot</t>
  </si>
  <si>
    <t>DS03</t>
  </si>
  <si>
    <t>Sliding window (bank target 9)
Prefix sum (bank target 6)
Use Practice Bank for topic totals. Do not count repeat solutions as new problems.</t>
  </si>
  <si>
    <t>Frontend</t>
  </si>
  <si>
    <t>24-Week Plan!D7
Weekly Task Navigator!E7</t>
  </si>
  <si>
    <t>M03</t>
  </si>
  <si>
    <t>Sliding window/prefix + generics + SQL</t>
  </si>
  <si>
    <t>React</t>
  </si>
  <si>
    <t>Mock Interviews!7</t>
  </si>
  <si>
    <t>API Core</t>
  </si>
  <si>
    <t>RV03</t>
  </si>
  <si>
    <t>Unfamiliar codebase orientation</t>
  </si>
  <si>
    <t>Requirements</t>
  </si>
  <si>
    <t>CS15</t>
  </si>
  <si>
    <t>Process vs thread</t>
  </si>
  <si>
    <t>Data model</t>
  </si>
  <si>
    <t>Address space, scheduling, shared state
Process/thread, memory, scheduling, file/system basics</t>
  </si>
  <si>
    <t>Interview: Process vs thread?</t>
  </si>
  <si>
    <t>CS Fundamentals!15
Master Roadmap!50</t>
  </si>
  <si>
    <t>W4
Review: W4 + W21–24</t>
  </si>
  <si>
    <t>JA11</t>
  </si>
  <si>
    <t>Backend/API</t>
  </si>
  <si>
    <t>Streams/lambdas</t>
  </si>
  <si>
    <t>map/filter/reduce/grouping, collectors, readability trade-offs
Transform/filter/group safely; know when imperative code is clearer</t>
  </si>
  <si>
    <t>commerce aggregation drills
Interview: stream vs loop?
Solve collection transformations two ways</t>
  </si>
  <si>
    <t>Web/API</t>
  </si>
  <si>
    <t>Java + Spring Boot!11
Master Roadmap!83</t>
  </si>
  <si>
    <t>JA12</t>
  </si>
  <si>
    <t>Optional</t>
  </si>
  <si>
    <t>P2</t>
  </si>
  <si>
    <t>Next.js</t>
  </si>
  <si>
    <t>safe absence modeling; avoid misuse</t>
  </si>
  <si>
    <t>repository/service examples
Interview: when should Optional not be a field/parameter?</t>
  </si>
  <si>
    <t>Java + Spring Boot!12</t>
  </si>
  <si>
    <t>Backend + Frontend</t>
  </si>
  <si>
    <t>JA13</t>
  </si>
  <si>
    <t>Records / sealed classes</t>
  </si>
  <si>
    <t>concise immutable carriers; constrained hierarchies
records, sealed classes, pattern matching concepts, switch expressions</t>
  </si>
  <si>
    <t>DTO/value object refactor
Interview: record vs class?
Use records for DTO/value objects</t>
  </si>
  <si>
    <t>API + SQL</t>
  </si>
  <si>
    <t>Java + Spring Boot!13
Master Roadmap!84</t>
  </si>
  <si>
    <t>JA16</t>
  </si>
  <si>
    <t>Memory / GC basics</t>
  </si>
  <si>
    <t>Integration</t>
  </si>
  <si>
    <t>heap/stack, references, GC, memory leak patterns
Stack/heap, references, garbage collection concept
Stack/heap concepts, references, mutation, GC
heap/stack, GC concept, class loading, profiling mindset</t>
  </si>
  <si>
    <t>heap/GC explanation notes
Interview: how can Java still leak memory?
Interview: What causes a memory leak?
Explain memory leak scenarios</t>
  </si>
  <si>
    <t>Java + Spring Boot!16
CS Fundamentals!17
Master Roadmap!53
Master Roadmap!86</t>
  </si>
  <si>
    <t>Persistence</t>
  </si>
  <si>
    <t>TS07</t>
  </si>
  <si>
    <t>Event loop</t>
  </si>
  <si>
    <t>call stack, microtasks, timers, promises
closures, prototypes, event loop, promises, modules, errors</t>
  </si>
  <si>
    <t>10 async ordering drills
Interview: predict async execution order
Explain async execution order and failure propagation
Async/event-loop drills
Needed beneath TypeScript</t>
  </si>
  <si>
    <t>Repository Mini Task</t>
  </si>
  <si>
    <t>TypeScript Track!7
Full-Stack Stack!7</t>
  </si>
  <si>
    <t>S014
S017</t>
  </si>
  <si>
    <t>TS13</t>
  </si>
  <si>
    <t>Modules / ESM</t>
  </si>
  <si>
    <t>Testing</t>
  </si>
  <si>
    <t>imports/exports, module resolution, package boundaries</t>
  </si>
  <si>
    <t>modern module setup
Interview: ESM vs CommonJS?</t>
  </si>
  <si>
    <t>TypeScript Track!13</t>
  </si>
  <si>
    <t>Data &amp; Security</t>
  </si>
  <si>
    <t>TS15</t>
  </si>
  <si>
    <t>Async/await + errors</t>
  </si>
  <si>
    <t>Bug reproduction</t>
  </si>
  <si>
    <t>Promise composition, try/catch, cancellation concept, retries</t>
  </si>
  <si>
    <t>API retry/error lab
Interview: Promise.all vs allSettled?</t>
  </si>
  <si>
    <t>TypeScript Track!15</t>
  </si>
  <si>
    <t>S017</t>
  </si>
  <si>
    <t>B04</t>
  </si>
  <si>
    <t>JPA / Debugging</t>
  </si>
  <si>
    <t>Java aggregation kata + 10 JS async-order drills</t>
  </si>
  <si>
    <t>CS/SQL: Process vs thread + memory + DNS/HTTP basics
Design: Foundation design review
AI practice: AI-free mixed assessment
Java aggregation kata + 10 JS async-order drills
10-minute foundation design review: requirements to API to schema
Run one fully AI-free mixed assessment</t>
  </si>
  <si>
    <t>24-Week Plan!8
Weekly Task Navigator!8</t>
  </si>
  <si>
    <t>TypeScript Testing</t>
  </si>
  <si>
    <t>DS04</t>
  </si>
  <si>
    <t>Concurrency</t>
  </si>
  <si>
    <t>Binary search (bank target 8)
Stack (bank target 7)
Queue / deque (bank target 5)
Use Practice Bank for topic totals. Do not count repeat solutions as new problems.</t>
  </si>
  <si>
    <t>24-Week Plan!D8
Weekly Task Navigator!E8</t>
  </si>
  <si>
    <t>G04</t>
  </si>
  <si>
    <t>Concurrency Design</t>
  </si>
  <si>
    <t>Draft a resume and verify portfolio links</t>
  </si>
  <si>
    <t>Write truthful project bullets tied to your contribution and evidence. Test links and have one person review the draft.</t>
  </si>
  <si>
    <t>Database Debugging</t>
  </si>
  <si>
    <t>M04</t>
  </si>
  <si>
    <t>Binary search/stack + event loop + CS basics</t>
  </si>
  <si>
    <t>Safety</t>
  </si>
  <si>
    <t>Mock Interviews!8</t>
  </si>
  <si>
    <t>RV04</t>
  </si>
  <si>
    <t>Web</t>
  </si>
  <si>
    <t>Security</t>
  </si>
  <si>
    <t>AI05</t>
  </si>
  <si>
    <t>AI limitations, context and token budgets</t>
  </si>
  <si>
    <t>Context limits, cost/latency, truncation
Hallucination, stale assumptions, non-determinism
Models, tokens, context, latency/cost, failure handling</t>
  </si>
  <si>
    <t>Security Code Review</t>
  </si>
  <si>
    <t>Estimate context needed for repo task
Failure to test: Missing/irrelevant context
Find unsupported claim/code assumption
Failure to test: Blind trust</t>
  </si>
  <si>
    <t>AI Engineering!5
AI Engineering!6
Master Roadmap!68</t>
  </si>
  <si>
    <t>S004
S023</t>
  </si>
  <si>
    <t>W5
Review: W8 + W17–24
W8</t>
  </si>
  <si>
    <t>CS18</t>
  </si>
  <si>
    <t>Full-Stack Integration</t>
  </si>
  <si>
    <t>TCP vs UDP</t>
  </si>
  <si>
    <t>Reliability/order vs lower overhead
TCP/UDP, DNS, HTTP/HTTPS, latency</t>
  </si>
  <si>
    <t>Interview: When choose UDP?</t>
  </si>
  <si>
    <t>CS Fundamentals!18
Master Roadmap!51</t>
  </si>
  <si>
    <t>Portfolio evidence</t>
  </si>
  <si>
    <t>W5
Review: W8 + W17–24</t>
  </si>
  <si>
    <t>CS19</t>
  </si>
  <si>
    <t>DNS</t>
  </si>
  <si>
    <t>Production Engineering</t>
  </si>
  <si>
    <t>Resolve name to IP, caching concept</t>
  </si>
  <si>
    <t>Interview: What happens after entering a URL?</t>
  </si>
  <si>
    <t>CS Fundamentals!19</t>
  </si>
  <si>
    <t>Code Review</t>
  </si>
  <si>
    <t>CS20</t>
  </si>
  <si>
    <t>HTTP</t>
  </si>
  <si>
    <t>Methods, status codes, idempotency, headers
Methods, headers, cookies, CORS, TLS, caching</t>
  </si>
  <si>
    <t>Interview: PUT vs PATCH? 401 vs 403?</t>
  </si>
  <si>
    <t>Testing + Debugging</t>
  </si>
  <si>
    <t>CS Fundamentals!20
Master Roadmap!52</t>
  </si>
  <si>
    <t>S019
S022</t>
  </si>
  <si>
    <t>JA17</t>
  </si>
  <si>
    <t>IoC / DI</t>
  </si>
  <si>
    <t>Build/Deploy</t>
  </si>
  <si>
    <t>beans, constructor injection, component scanning, configuration
IoC/DI, beans, configuration, AOP concept, validation
Explain beans, constructor injection, configuration and testability</t>
  </si>
  <si>
    <t>3-layer service without field injection
Interview: why constructor injection?
Explain constructor injection and bean lifecycle at high level
Small DI/service module
Foundation for Spring Boot
Build small layered service</t>
  </si>
  <si>
    <t>Java + Spring Boot!17
Full-Stack Stack!10
Master Roadmap!87</t>
  </si>
  <si>
    <t>Production</t>
  </si>
  <si>
    <t>S002</t>
  </si>
  <si>
    <t>JA18</t>
  </si>
  <si>
    <t>Boot fundamentals</t>
  </si>
  <si>
    <t>Refactoring</t>
  </si>
  <si>
    <t>starters, auto-configuration, application startup
auto-configuration, starters, profiles, config properties, lifecycle
Understand starters, auto-config, profiles, config properties and app startup</t>
  </si>
  <si>
    <t>new Boot service from scratch
Interview: what does auto-configuration do?
Create/configure a production-style REST service
Commerce REST service
Current line supports Java 17–26
Create Boot app from scratch</t>
  </si>
  <si>
    <t>Java + Spring Boot!18
Full-Stack Stack!11
Master Roadmap!88</t>
  </si>
  <si>
    <t>S003
S004</t>
  </si>
  <si>
    <t>Queues</t>
  </si>
  <si>
    <t>FE32</t>
  </si>
  <si>
    <t>HTML/CSS fundamentals</t>
  </si>
  <si>
    <t>Infrastructure</t>
  </si>
  <si>
    <t>Semantic HTML, layout, responsive design, forms</t>
  </si>
  <si>
    <t>Master Roadmap!32</t>
  </si>
  <si>
    <t>S030</t>
  </si>
  <si>
    <t>Performance investigation</t>
  </si>
  <si>
    <t>TS17</t>
  </si>
  <si>
    <t>Components / props</t>
  </si>
  <si>
    <t>typed props, composition, controlled components
hooks, state, forms, rendering, effects, memoization basics
Components, hooks, state, forms, performance, error boundaries</t>
  </si>
  <si>
    <t>typed form components
Interview: prop drilling vs composition?
Fix stale-state / unnecessary rerender bug
Typed React CRUD flow
Primary UI</t>
  </si>
  <si>
    <t>Caching</t>
  </si>
  <si>
    <t>TypeScript Track!17
Full-Stack Stack!8
Master Roadmap!33</t>
  </si>
  <si>
    <t>S004</t>
  </si>
  <si>
    <t>W5
Review: W8 + W17–24
W5–6</t>
  </si>
  <si>
    <t>B05</t>
  </si>
  <si>
    <t>Search</t>
  </si>
  <si>
    <t>Create Spring Boot service skeleton + typed Next/React client shell</t>
  </si>
  <si>
    <t>CS/SQL: TCP/UDP + HTTP request lifecycle
Design: Requirements + API + data model
AI practice: AI-assisted orientation only; verify generated setup
Create Spring Boot service skeleton + typed Next/React client shell
Requirements - Clarify a booking service
API design - Order API
Data model - POS order + inventory
Tokens/context - Estimate context needed for repo task
Model limitations - Find unsupported claim/code assumption</t>
  </si>
  <si>
    <t>Performance</t>
  </si>
  <si>
    <t>24-Week Plan!9
Weekly Task Navigator!9</t>
  </si>
  <si>
    <t>DS05</t>
  </si>
  <si>
    <t>Verification</t>
  </si>
  <si>
    <t>Linked list (bank target 7)
Trees (bank target 12)
Use Practice Bank for topic totals. Do not count repeat solutions as new problems.</t>
  </si>
  <si>
    <t>Programming</t>
  </si>
  <si>
    <t>24-Week Plan!D9
Weekly Task Navigator!E9</t>
  </si>
  <si>
    <t>RW05</t>
  </si>
  <si>
    <t>Backend Optional</t>
  </si>
  <si>
    <t>Accurate mental model; identify entrypoints and tests</t>
  </si>
  <si>
    <t>Open a medium repo and find request to service to DB path in 10 minutes
Practice mode: AI-free Yes, AI-assisted Yes</t>
  </si>
  <si>
    <t>Real-World Eng!5</t>
  </si>
  <si>
    <t>W5 + W21–24
Review: W8 + W17–24</t>
  </si>
  <si>
    <t>SD05</t>
  </si>
  <si>
    <t>Cloud</t>
  </si>
  <si>
    <t>Functional/non-functional, constraints, scale
Functional/non-functional requirements and constraints</t>
  </si>
  <si>
    <t>Design: Clarify a booking service
Trade-off: scope vs time</t>
  </si>
  <si>
    <t>System Design!5
Master Roadmap!54</t>
  </si>
  <si>
    <t>S028
S022</t>
  </si>
  <si>
    <t>W5 + W17–24
Review: W8 + W17–24
W5</t>
  </si>
  <si>
    <t>Rate limiting</t>
  </si>
  <si>
    <t>SD07</t>
  </si>
  <si>
    <t>entities, keys, constraints
Endpoints, entities, invariants, constraints</t>
  </si>
  <si>
    <t>Design: POS order + inventory
Trade-off: normalization vs query speed</t>
  </si>
  <si>
    <t>File/object storage</t>
  </si>
  <si>
    <t>System Design!7
Master Roadmap!55</t>
  </si>
  <si>
    <t>S028
S019</t>
  </si>
  <si>
    <t>M05</t>
  </si>
  <si>
    <t>Load balancing</t>
  </si>
  <si>
    <t>Spring DI/Boot + linked list/tree</t>
  </si>
  <si>
    <t>Replication</t>
  </si>
  <si>
    <t>Mock Interviews!9</t>
  </si>
  <si>
    <t>Agentic Repository Task</t>
  </si>
  <si>
    <t>RV05</t>
  </si>
  <si>
    <t>System Design</t>
  </si>
  <si>
    <t>Capstone &amp; Design</t>
  </si>
  <si>
    <t>CS21</t>
  </si>
  <si>
    <t>HTTPS/TLS</t>
  </si>
  <si>
    <t>Mixed Coding</t>
  </si>
  <si>
    <t>Encryption/authentication concept, certificates</t>
  </si>
  <si>
    <t>Interview: How does HTTPS protect traffic?</t>
  </si>
  <si>
    <t>CS Fundamentals!21</t>
  </si>
  <si>
    <t>Feature in existing repo</t>
  </si>
  <si>
    <t>S022</t>
  </si>
  <si>
    <t>W6
Review: W8 + W17–24</t>
  </si>
  <si>
    <t>JA19</t>
  </si>
  <si>
    <t>Configuration / profiles</t>
  </si>
  <si>
    <t>Repository Feature</t>
  </si>
  <si>
    <t>application properties/yaml, env vars, profiles, config properties</t>
  </si>
  <si>
    <t>profile-specific app config
Interview: how manage dev/test/prod config?</t>
  </si>
  <si>
    <t>Java + Spring Boot!19</t>
  </si>
  <si>
    <t>S003</t>
  </si>
  <si>
    <t>Integration Debugging</t>
  </si>
  <si>
    <t>JA20</t>
  </si>
  <si>
    <t>Spring MVC</t>
  </si>
  <si>
    <t>RAG</t>
  </si>
  <si>
    <t>controllers, request mapping, DTOs, serialization
controllers, DTOs, status codes, pagination, exception handling
DTOs, validation, status codes, pagination, exception handling</t>
  </si>
  <si>
    <t>CRUD/order endpoints
Interview: controller vs service responsibility?
Design and implement booking/order API
REST API with OpenAPI contract
Core backend interview area
Build order/booking endpoints</t>
  </si>
  <si>
    <t>Java + Spring Boot!20
Full-Stack Stack!12
Master Roadmap!89</t>
  </si>
  <si>
    <t>API failure handling</t>
  </si>
  <si>
    <t>W6
Review: W8 + W17–24
W6–7</t>
  </si>
  <si>
    <t>TS18</t>
  </si>
  <si>
    <t>State / hooks</t>
  </si>
  <si>
    <t>useState/useReducer/useEffect, dependency correctness</t>
  </si>
  <si>
    <t>fix 5 hook bugs
Interview: why stale closure/effect loop?</t>
  </si>
  <si>
    <t>Offline sync</t>
  </si>
  <si>
    <t>TypeScript Track!18</t>
  </si>
  <si>
    <t>TS19</t>
  </si>
  <si>
    <t>Rendering / performance</t>
  </si>
  <si>
    <t>Reliability Design</t>
  </si>
  <si>
    <t>keys, memoization basics, state placement
Bundle/loading, caching, rendering, Core Web Vitals concepts</t>
  </si>
  <si>
    <t>profile rerender issue
Interview: when does memo help/hurt?</t>
  </si>
  <si>
    <t>TypeScript Track!19
Master Roadmap!36</t>
  </si>
  <si>
    <t>S004
S028</t>
  </si>
  <si>
    <t>AI Verification</t>
  </si>
  <si>
    <t>W6
Review: W8 + W17–24
W15
Review: W16 + W17–24</t>
  </si>
  <si>
    <t>TS20</t>
  </si>
  <si>
    <t>Routing / boundaries</t>
  </si>
  <si>
    <t>Behavioral</t>
  </si>
  <si>
    <t>server/client components concept, routing, data flow
routing, server/client boundaries, data fetching, auth/BFF concepts
Routing, server/client boundaries, data fetching, auth/BFF</t>
  </si>
  <si>
    <t>Next frontend for Boot API
Interview: where should data fetching/auth live?
Trace a request from page to Spring Boot API
Next.js + Spring Boot integration
Use as frontend/BFF when appropriate</t>
  </si>
  <si>
    <t>TypeScript Track!20
Full-Stack Stack!9
Master Roadmap!34</t>
  </si>
  <si>
    <t>S017
S020</t>
  </si>
  <si>
    <t>Project Deep Dive</t>
  </si>
  <si>
    <t>B06</t>
  </si>
  <si>
    <t>Controller/service/DTO flow + typed React form and route</t>
  </si>
  <si>
    <t>Production Debugging</t>
  </si>
  <si>
    <t>CS/SQL: HTTPS/TLS + browser/server request flow
Design: Pagination + API error model
AI practice: Small AI-assisted task with compile/typecheck review
Controller/service/DTO flow + typed React form and route
API errors + pagination mini-design
Small assisted task: compile/typecheck and explain every change</t>
  </si>
  <si>
    <t>24-Week Plan!10
Weekly Task Navigator!10</t>
  </si>
  <si>
    <t>DS06</t>
  </si>
  <si>
    <t>Interview</t>
  </si>
  <si>
    <t>BST (bank target 5)
Use Practice Bank for topic totals. Do not count repeat solutions as new problems.</t>
  </si>
  <si>
    <t>24-Week Plan!D10
Weekly Task Navigator!E10</t>
  </si>
  <si>
    <t>Interview Conversion</t>
  </si>
  <si>
    <t>M06</t>
  </si>
  <si>
    <t>Spring MVC + React/Next + trees/BST</t>
  </si>
  <si>
    <t>Java Coding</t>
  </si>
  <si>
    <t>Mock Interviews!10</t>
  </si>
  <si>
    <t>CS + SQL</t>
  </si>
  <si>
    <t>RV06</t>
  </si>
  <si>
    <t>Behavioral + Project</t>
  </si>
  <si>
    <t>Agentic Repository</t>
  </si>
  <si>
    <t>CS14</t>
  </si>
  <si>
    <t>CTEs/subqueries/window awareness</t>
  </si>
  <si>
    <t>No-AI Debugging</t>
  </si>
  <si>
    <t>Break complex queries into understandable steps</t>
  </si>
  <si>
    <t>Interview: Latest order per customer?</t>
  </si>
  <si>
    <t>CS Fundamentals!14</t>
  </si>
  <si>
    <t>W7
Review: W8 + W17–24</t>
  </si>
  <si>
    <t>JA21</t>
  </si>
  <si>
    <t>Spring Boot Technical</t>
  </si>
  <si>
    <t>Validation + errors</t>
  </si>
  <si>
    <t>Bean Validation, global exception handling, stable error model</t>
  </si>
  <si>
    <t>validation + error response tests
Interview: how validate API input?</t>
  </si>
  <si>
    <t>TypeScript/React Technical</t>
  </si>
  <si>
    <t>Java + Spring Boot!21</t>
  </si>
  <si>
    <t>JA22</t>
  </si>
  <si>
    <t>Full-Stack Project</t>
  </si>
  <si>
    <t>REST correctness</t>
  </si>
  <si>
    <t>methods, status codes, pagination, idempotency
resources, methods, idempotency, errors
offset vs cursor
Resources, verbs, status codes, pagination, versioning, idempotency</t>
  </si>
  <si>
    <t>order + booking API
Interview: PUT vs PATCH? 201 vs 204?
Design: Order API
Trade-off: simplicity vs flexibility
Design: Large orders list
Trade-off: simplicity vs consistency</t>
  </si>
  <si>
    <t>Full Simulation</t>
  </si>
  <si>
    <t>Java + Spring Boot!22
System Design!6
System Design!11
Master Roadmap!38</t>
  </si>
  <si>
    <t>S004
S028
S019</t>
  </si>
  <si>
    <t>W7
Review: W8 + W17–24
W5 + W17–24
W7 + W17–24</t>
  </si>
  <si>
    <t>TS16</t>
  </si>
  <si>
    <t>Final Design + Behavioral</t>
  </si>
  <si>
    <t>Runtime validation</t>
  </si>
  <si>
    <t>types disappear at runtime; validate external JSON
Jakarta Bean Validation + DTO validation; Zod/runtime validation in TS
Schema validation, typed DTOs, backward compatibility</t>
  </si>
  <si>
    <t>Zod schema for Spring API DTO
Interview: why TS types do not secure API input?
Reject malformed input consistently across both stacks
Shared API contract examples
Know compile-time vs runtime validation</t>
  </si>
  <si>
    <t>TypeScript Track!16
Full-Stack Stack!14
Master Roadmap!39</t>
  </si>
  <si>
    <t>S016
S002
S021</t>
  </si>
  <si>
    <t>TS21</t>
  </si>
  <si>
    <t>API integration</t>
  </si>
  <si>
    <t>typed fetch/client, loading/error states, caching concepts</t>
  </si>
  <si>
    <t>OpenAPI-generated or shared types experiment
Interview: how prevent frontend/backend contract drift?</t>
  </si>
  <si>
    <t>TypeScript Track!21</t>
  </si>
  <si>
    <t>B07</t>
  </si>
  <si>
    <t>Validated booking/order endpoint + Zod client contract</t>
  </si>
  <si>
    <t>CS/SQL: CTEs/subqueries + advanced HTTP semantics
Design: Idempotency + pagination trade-offs
AI practice: AI-assisted small feature; write your own tests
Validated booking/order endpoint + Zod client contract
Pagination - Large orders list
Small assisted feature: add your own tests before acceptance</t>
  </si>
  <si>
    <t>24-Week Plan!11
Weekly Task Navigator!11</t>
  </si>
  <si>
    <t>G05</t>
  </si>
  <si>
    <t>Practice window functions, NULLs and duplicate-sensitive joins</t>
  </si>
  <si>
    <t>Solve latest-row-per-group, ranking and running totals. Show how ties, NULLs and duplicate join keys affect the result.</t>
  </si>
  <si>
    <t>S031</t>
  </si>
  <si>
    <t>DS07</t>
  </si>
  <si>
    <t>Java &amp; Spring tasks</t>
  </si>
  <si>
    <t>Heap / priority queue (bank target 6)
Sorting / intervals (bank target 6)
Use Practice Bank for topic totals. Do not count repeat solutions as new problems.</t>
  </si>
  <si>
    <t>24-Week Plan!D11
Weekly Task Navigator!E11</t>
  </si>
  <si>
    <t>M07</t>
  </si>
  <si>
    <t>Validation/REST + heap/intervals + SQL</t>
  </si>
  <si>
    <t>Mock Interviews!11</t>
  </si>
  <si>
    <t>RV07</t>
  </si>
  <si>
    <t>AI07</t>
  </si>
  <si>
    <t>LLM integration and validated structured output</t>
  </si>
  <si>
    <t>Requests, streaming, timeouts, retries, cost
JSON schema / validation / retries
Schemas/JSON validation, retries, deterministic handling</t>
  </si>
  <si>
    <t>Build a safe server-side call
Failure to test: Secret leakage, retry storms
Generate typed object and reject invalid
Failure to test: Malformed output</t>
  </si>
  <si>
    <t>AI Engineering!7
AI Engineering!8
Master Roadmap!70</t>
  </si>
  <si>
    <t>S004
S024</t>
  </si>
  <si>
    <t>W8
Review: W8 + W17–24</t>
  </si>
  <si>
    <t>JA23</t>
  </si>
  <si>
    <t>JPA entities / repositories</t>
  </si>
  <si>
    <t>mapping, IDs, relationships, repository abstraction
entities, repositories, fetch strategy, N+1, query methods, pagination
repositories, entity mapping, query methods, pagination, projections, N+1 awareness</t>
  </si>
  <si>
    <t>order/customer mapping
Interview: entity vs DTO?
Fix N+1/query bug and justify mapping
JPA order/inventory module
Critical Spring backend skill
Implement inventory persistence layer</t>
  </si>
  <si>
    <t>Java + Spring Boot!23
Full-Stack Stack!16
Master Roadmap!90</t>
  </si>
  <si>
    <t>S005</t>
  </si>
  <si>
    <t>W8
Review: W8 + W17–24
W8–9</t>
  </si>
  <si>
    <t>TS14</t>
  </si>
  <si>
    <t>TypeScript configuration and migration awareness</t>
  </si>
  <si>
    <t>deprecated tsconfig cleanup; native compiler direction
ESM/bundler defaults, deprecated config cleanup, modern tsconfig</t>
  </si>
  <si>
    <t>upgrade sample config
Interview: what changed in TS 6 at high level?
Upgrade sample project to TS 6</t>
  </si>
  <si>
    <t>TypeScript Track!14
Master Roadmap!100</t>
  </si>
  <si>
    <t>TS27</t>
  </si>
  <si>
    <t>Lint / format / typecheck</t>
  </si>
  <si>
    <t>ESLint concepts, formatter, tsc --noEmit, CI gates</t>
  </si>
  <si>
    <t>CI quality gate
Interview: lint vs typecheck vs tests?</t>
  </si>
  <si>
    <t>TypeScript Track!27</t>
  </si>
  <si>
    <t>G06</t>
  </si>
  <si>
    <t>Create and test a database migration</t>
  </si>
  <si>
    <t>Use one migration tool, migrate an empty and populated database, and test recovery from a failed change. Keep schema history in version control.</t>
  </si>
  <si>
    <t>S032</t>
  </si>
  <si>
    <t>B08</t>
  </si>
  <si>
    <t>Persist customer/order model + clean frontend build/typecheck pipeline</t>
  </si>
  <si>
    <t>CS/SQL: Index fundamentals + DB modeling review
Design: Database schema and query-path review
AI practice: AI verification: inspect diff, tests and assumptions
Persist customer/order model + clean frontend build/typecheck pipeline
Review JPA schema and query path from API to DB
LLM API - Build a safe server-side call
Structured output - Generate typed object and reject invalid</t>
  </si>
  <si>
    <t>24-Week Plan!12
Weekly Task Navigator!12</t>
  </si>
  <si>
    <t>DS08</t>
  </si>
  <si>
    <t>Mixed review: trees + binary search + stacks (6 problems)
Use Practice Bank for topic totals. Do not count repeat solutions as new problems.</t>
  </si>
  <si>
    <t>24-Week Plan!D12
Weekly Task Navigator!E12</t>
  </si>
  <si>
    <t>M08</t>
  </si>
  <si>
    <t>JPA entity/repository + TS tooling in existing repo</t>
  </si>
  <si>
    <t>AI-Assisted (constrained)</t>
  </si>
  <si>
    <t>Mock Interviews!12</t>
  </si>
  <si>
    <t>RV08</t>
  </si>
  <si>
    <t>CS09</t>
  </si>
  <si>
    <t>Indexes</t>
  </si>
  <si>
    <t>B-tree concept, selectivity, composite order
Choose indexes, composite order, scan trade-offs</t>
  </si>
  <si>
    <t>Interview: Why is this query slow?</t>
  </si>
  <si>
    <t>CS Fundamentals!9
Master Roadmap!28</t>
  </si>
  <si>
    <t>S020
S026</t>
  </si>
  <si>
    <t>W9
Review: W12 + W17–24</t>
  </si>
  <si>
    <t>JA24</t>
  </si>
  <si>
    <t>Queries / N+1</t>
  </si>
  <si>
    <t>query methods, JPQL concept, projections, fetch strategy</t>
  </si>
  <si>
    <t>catalogue query profiling
Interview: what is N+1 and how detect/fix it?</t>
  </si>
  <si>
    <t>Java + Spring Boot!24</t>
  </si>
  <si>
    <t>S006</t>
  </si>
  <si>
    <t>TS23</t>
  </si>
  <si>
    <t>Vitest / Jest concepts</t>
  </si>
  <si>
    <t>unit tests, mocks, timers, async tests
unit/component behavior, async UI, mocking boundaries</t>
  </si>
  <si>
    <t>utility/service test suite
Interview: what should be mocked?
Test typed form + API failure states
Frontend regression suite
TypeScript test competency</t>
  </si>
  <si>
    <t>TypeScript Track!23
Full-Stack Stack!23</t>
  </si>
  <si>
    <t>W9
Review: W12 + W17–24
W12</t>
  </si>
  <si>
    <t>B09</t>
  </si>
  <si>
    <t>Profile/fix an N+1 query + Vitest service/client tests</t>
  </si>
  <si>
    <t>CS/SQL: Indexes + query plans
Design: Caching introduction + read-path design
AI practice: AI verification with targeted regression tests
Profile/fix an N+1 query + Vitest service/client tests
Read-path caching mini-design
Verification drill: regression test an AI-suggested fix</t>
  </si>
  <si>
    <t>24-Week Plan!13
Weekly Task Navigator!13</t>
  </si>
  <si>
    <t>DS09</t>
  </si>
  <si>
    <t>Graph introduction + mixed medium problems (6)
Use Practice Bank for topic totals. Do not count repeat solutions as new problems.</t>
  </si>
  <si>
    <t>24-Week Plan!D13
Weekly Task Navigator!E13</t>
  </si>
  <si>
    <t>RW06</t>
  </si>
  <si>
    <t>Reproduce, diagnose and repair a defect with regression tests</t>
  </si>
  <si>
    <t>Can reproduce before changing code
Hypothesis to isolate to prove
Correctness + regression protection
Meaningful coverage
Reproduce, logs, hypothesis, isolate, fix, verify</t>
  </si>
  <si>
    <t>Given a failing behavior, create minimal reproducible case
Practice mode: AI-free Yes, AI-assisted Yes
Find root cause from stack trace + logs
Fix implementation without weakening the test
Add normal, boundary, invalid and failure tests</t>
  </si>
  <si>
    <t>Real-World Eng!6
Real-World Eng!7
Real-World Eng!8
Real-World Eng!9
Master Roadmap!47</t>
  </si>
  <si>
    <t>W9
Review: W12 + W17–24
W13
Review: W16 + W17–24</t>
  </si>
  <si>
    <t>M09</t>
  </si>
  <si>
    <t>N+1 query diagnosis and fix</t>
  </si>
  <si>
    <t>Mock Interviews!13</t>
  </si>
  <si>
    <t>M10</t>
  </si>
  <si>
    <t>Vitest/API client failure states</t>
  </si>
  <si>
    <t>AI-Assisted (verify)</t>
  </si>
  <si>
    <t>Mock Interviews!14</t>
  </si>
  <si>
    <t>RV09</t>
  </si>
  <si>
    <t>CS10</t>
  </si>
  <si>
    <t>Transactions/isolation</t>
  </si>
  <si>
    <t>Dirty/non-repeatable/phantom/lost update concepts
Atomicity, isolation levels, lost update, phantom concept</t>
  </si>
  <si>
    <t>Interview: Prevent double booking?</t>
  </si>
  <si>
    <t>CS Fundamentals!10
Master Roadmap!29</t>
  </si>
  <si>
    <t>W10
Review: W12 + W17–24</t>
  </si>
  <si>
    <t>CS11</t>
  </si>
  <si>
    <t>Locks/deadlocks</t>
  </si>
  <si>
    <t>Recognize and mitigate conflicting lock orders
Recognize race/deadlock scenarios and mitigation</t>
  </si>
  <si>
    <t>Interview: How can deadlock occur?</t>
  </si>
  <si>
    <t>CS Fundamentals!11
Master Roadmap!30</t>
  </si>
  <si>
    <t>JA14</t>
  </si>
  <si>
    <t>Threads/executors/futures</t>
  </si>
  <si>
    <t>race conditions, synchronization, executors, CompletableFuture
Race, mutex/lock concept, async vs parallel
Promises/tasks, race conditions, locks, idempotency concepts
threads/executors, synchronization, atomics, CompletableFuture; virtual-thread concept</t>
  </si>
  <si>
    <t>counter + booking race lab
Interview: what is a race condition?
Interview: What is a race condition?
Build race-condition + fix demo</t>
  </si>
  <si>
    <t>Java + Spring Boot!14
CS Fundamentals!16
Master Roadmap!22
Master Roadmap!85</t>
  </si>
  <si>
    <t>S001
S019
S021</t>
  </si>
  <si>
    <t>JA25</t>
  </si>
  <si>
    <t>Transactions</t>
  </si>
  <si>
    <t>@Transactional boundaries, rollback, read-only, isolation concept
multi-step atomic changes
Use @Transactional, understand boundaries, rollback and propagation basics</t>
  </si>
  <si>
    <t>payment/order rollback lab
Interview: where should transaction boundary live?
Design: Checkout + inventory decrement
Trade-off: consistency vs throughput
Build rollback + concurrency tests</t>
  </si>
  <si>
    <t>Java + Spring Boot!25
System Design!9
Master Roadmap!91</t>
  </si>
  <si>
    <t>S007
S028</t>
  </si>
  <si>
    <t>W10
Review: W12 + W17–24
W10 + W17–24</t>
  </si>
  <si>
    <t>JA26</t>
  </si>
  <si>
    <t>Locking / concurrency</t>
  </si>
  <si>
    <t>optimistic/pessimistic locks, unique constraints, retries
Use transaction/constraint/idempotency appropriately
race conditions and atomicity
@Transactional, isolation, optimistic/pessimistic locking, retries
Races, locking, optimistic control, consistency concepts
optimistic/pessimistic locks, versioning, unique constraints, retries</t>
  </si>
  <si>
    <t>concurrent integration test
Interview: prevent two bookings for same slot?
Prevent duplicate order/booking under concurrency
Practice mode: AI-free Yes, AI-assisted Yes
Design: Prevent double booking
Trade-off: lock vs optimistic control
Prevent duplicate/overlapping booking under concurrency
Concurrency booking lab
High interview value
Prevent double booking under race</t>
  </si>
  <si>
    <t>Java + Spring Boot!26
Real-World Eng!13
System Design!8
Full-Stack Stack!17
Master Roadmap!59
Master Roadmap!92</t>
  </si>
  <si>
    <t>S008
S028
S007
S021</t>
  </si>
  <si>
    <t>B10</t>
  </si>
  <si>
    <t>Double-booking race lab using transaction/constraint/locking</t>
  </si>
  <si>
    <t>CS/SQL: Isolation levels + locks/deadlocks + OS concurrency
Design: Concurrency + atomic transactions
AI practice: AI may suggest fixes; independently prove race safety
Double-booking race lab using transaction/constraint/locking
Concurrency - Prevent double booking
Transactions - Checkout + inventory decrement
Adversarial check: prove concurrency correctness independently</t>
  </si>
  <si>
    <t>24-Week Plan!14
Weekly Task Navigator!14</t>
  </si>
  <si>
    <t>DS10</t>
  </si>
  <si>
    <t>Solve 6 new DSA problems and revisit errors</t>
  </si>
  <si>
    <t>Record 6 distinct new problem IDs, explain complexity, and retry one earlier mistake without hints.</t>
  </si>
  <si>
    <t>Graphs BFS/DFS (bank target 10)
Use Practice Bank for topic totals. Do not count repeat solutions as new problems.</t>
  </si>
  <si>
    <t>24-Week Plan!D14
Weekly Task Navigator!E14</t>
  </si>
  <si>
    <t>M11</t>
  </si>
  <si>
    <t>Double booking / transactions / isolation</t>
  </si>
  <si>
    <t>Mock Interviews!15</t>
  </si>
  <si>
    <t>M12</t>
  </si>
  <si>
    <t>Race-condition reproduction and safe fix</t>
  </si>
  <si>
    <t>Mock Interviews!16</t>
  </si>
  <si>
    <t>RV10</t>
  </si>
  <si>
    <t>AI17</t>
  </si>
  <si>
    <t>Secrets/privacy</t>
  </si>
  <si>
    <t>Do not expose sensitive secrets/data without authorization
Env vars, secret managers, rotation, least privilege</t>
  </si>
  <si>
    <t>Identify sensitive context boundaries
Failure to test: Data leakage</t>
  </si>
  <si>
    <t>AI Engineering!17
Master Roadmap!66</t>
  </si>
  <si>
    <t>S025
S022</t>
  </si>
  <si>
    <t>W11
Review: W12 + W17–24</t>
  </si>
  <si>
    <t>CS22</t>
  </si>
  <si>
    <t>Cookies/sessions/JWT</t>
  </si>
  <si>
    <t>State/auth trade-offs and storage risks</t>
  </si>
  <si>
    <t>Interview: Session vs JWT?</t>
  </si>
  <si>
    <t>CS Fundamentals!22</t>
  </si>
  <si>
    <t>JA27</t>
  </si>
  <si>
    <t>Authentication</t>
  </si>
  <si>
    <t>security architecture, password auth, JWT/OAuth2 concepts
authentication, authorization, filter chain concept, method security, OAuth2/JWT
Sessions/JWT/OIDC concepts and security boundaries
authentication vs authorization, filter chain, request/method security, JWT/OAuth2 concepts</t>
  </si>
  <si>
    <t>login/token flow
Interview: session vs JWT?
Secure endpoints and fix horizontal privilege issue
RBAC + tenant isolation
Core enterprise backend
Implement RBAC + ownership checks</t>
  </si>
  <si>
    <t>Java + Spring Boot!27
Full-Stack Stack!19
Master Roadmap!40
Master Roadmap!93</t>
  </si>
  <si>
    <t>S009
S029
S022</t>
  </si>
  <si>
    <t>JA28</t>
  </si>
  <si>
    <t>Authorization</t>
  </si>
  <si>
    <t>request rules, method security, ownership/tenant checks
Exploit path + mitigation + tests
authn/authz, tenant isolation, secrets
Ownership, roles/permissions, tenant boundaries</t>
  </si>
  <si>
    <t>RBAC + ownership tests
Interview: 401 vs 403? broken object auth?
Find auth/authorization/validation flaw
Practice mode: AI-free Yes, AI-assisted Yes
Design: Multi-tenant merchant portal
Trade-off: least privilege vs usability</t>
  </si>
  <si>
    <t>Java + Spring Boot!28
Real-World Eng!15
System Design!20
Master Roadmap!41</t>
  </si>
  <si>
    <t>S010
S028
S022</t>
  </si>
  <si>
    <t>W11
Review: W12 + W17–24
W11 + W17–24</t>
  </si>
  <si>
    <t>TS28</t>
  </si>
  <si>
    <t>Browser/web security</t>
  </si>
  <si>
    <t>XSS, CSRF, CORS, token storage, secrets
Explain browser security boundaries and mitigations
SQLi, XSS, CSRF, CORS, secrets, rate limiting
SQLi, XSS, CSRF, SSRF concept, auth mistakes</t>
  </si>
  <si>
    <t>security review UI/API flow
Interview: where should tokens live?
Interview: CORS vs CSRF?
Review insecure endpoint/UI flow
Security checklist
Shared</t>
  </si>
  <si>
    <t>TypeScript Track!28
CS Fundamentals!23
Full-Stack Stack!31
Master Roadmap!65</t>
  </si>
  <si>
    <t>S016
S022
S029</t>
  </si>
  <si>
    <t>B11</t>
  </si>
  <si>
    <t>RBAC + ownership/tenant checks + security regression tests</t>
  </si>
  <si>
    <t>CS/SQL: Sessions/JWT + CORS/CSRF/XSS
Design: Security boundaries + tenant isolation
AI practice: Security-review AI output; never trust generated auth code
RBAC + ownership/tenant checks + security regression tests
Security - Multi-tenant merchant portal
Secrets/privacy - Identify sensitive context boundaries</t>
  </si>
  <si>
    <t>24-Week Plan!15
Weekly Task Navigator!15</t>
  </si>
  <si>
    <t>DS11</t>
  </si>
  <si>
    <t>Topological sort (bank target 4)
Backtracking (bank target 7)
Use Practice Bank for topic totals. Do not count repeat solutions as new problems.</t>
  </si>
  <si>
    <t>24-Week Plan!D15
Weekly Task Navigator!E15</t>
  </si>
  <si>
    <t>M13</t>
  </si>
  <si>
    <t>Spring Security authn/authz + 401/403</t>
  </si>
  <si>
    <t>Mock Interviews!17</t>
  </si>
  <si>
    <t>M14</t>
  </si>
  <si>
    <t>Find tenant/auth/validation flaw</t>
  </si>
  <si>
    <t>AI-Assisted (review)</t>
  </si>
  <si>
    <t>Mock Interviews!18</t>
  </si>
  <si>
    <t>RV11</t>
  </si>
  <si>
    <t>FE35</t>
  </si>
  <si>
    <t>Accessibility</t>
  </si>
  <si>
    <t>Keyboard flow, labels, semantics, screen-reader basics</t>
  </si>
  <si>
    <t>Master Roadmap!35</t>
  </si>
  <si>
    <t>W12
Review: W12 + W17–24</t>
  </si>
  <si>
    <t>TS24</t>
  </si>
  <si>
    <t>React Testing Library</t>
  </si>
  <si>
    <t>test behavior, accessibility queries, async UI</t>
  </si>
  <si>
    <t>booking form tests
Interview: test implementation vs behavior?</t>
  </si>
  <si>
    <t>TypeScript Track!24</t>
  </si>
  <si>
    <t>TS25</t>
  </si>
  <si>
    <t>E2E</t>
  </si>
  <si>
    <t>critical flows, stable fixtures, API failures
Critical user journeys and stable fixtures</t>
  </si>
  <si>
    <t>checkout/booking flow
Interview: what belongs in E2E?</t>
  </si>
  <si>
    <t>TypeScript Track!25
Master Roadmap!46</t>
  </si>
  <si>
    <t>S004
S030</t>
  </si>
  <si>
    <t>B12</t>
  </si>
  <si>
    <t>End-to-end Spring API to TypeScript client flow with component/E2E tests</t>
  </si>
  <si>
    <t>CS/SQL: SQL/HTTP/OS consolidation
Design: Reliability + API failure paths
AI practice: AI-assisted integration with manual contract verification
End-to-end Spring API to TypeScript client flow with component/E2E tests
API failure/retry/reliability mini-design
Contract verification across Spring DTO and TS client</t>
  </si>
  <si>
    <t>24-Week Plan!16
Weekly Task Navigator!16</t>
  </si>
  <si>
    <t>DS12</t>
  </si>
  <si>
    <t>Greedy (bank target 6)
Use Practice Bank for topic totals. Do not count repeat solutions as new problems.</t>
  </si>
  <si>
    <t>24-Week Plan!D16
Weekly Task Navigator!E16</t>
  </si>
  <si>
    <t>G07</t>
  </si>
  <si>
    <t>Start a targeted application pipeline</t>
  </si>
  <si>
    <t>Record company, role link, applied date, stage, next action and follow-up date in your chosen tracker. Tailor the resume to a suitable opening.</t>
  </si>
  <si>
    <t>M15</t>
  </si>
  <si>
    <t>Test strategy: unit/integration/E2E</t>
  </si>
  <si>
    <t>Mock Interviews!19</t>
  </si>
  <si>
    <t>M16</t>
  </si>
  <si>
    <t>Spring DTO and TS client contract</t>
  </si>
  <si>
    <t>Mock Interviews!20</t>
  </si>
  <si>
    <t>PF02</t>
  </si>
  <si>
    <t>Booking / Appointment Concurrency Lab</t>
  </si>
  <si>
    <t>Evidence: Concurrency integration tests
Security: Authorization/input validation
Reliability: Idempotency + retries
Write a 2-minute story and a project deep dive with your own contribution, defect, trade-off and measured result.</t>
  </si>
  <si>
    <t>Source status: Recommended extension
Contribution: Solo
Bug: Race between two bookings
Trade-off: Constraint vs lock vs optimistic approach
Build a small reproducible module</t>
  </si>
  <si>
    <t>Projects Portfolio!6</t>
  </si>
  <si>
    <t>W10–12
Review: W12 + W17–24</t>
  </si>
  <si>
    <t>RV12</t>
  </si>
  <si>
    <t>JA29</t>
  </si>
  <si>
    <t>JUnit / Mockito</t>
  </si>
  <si>
    <t>fast unit tests, mocks, stubs, boundaries
unit boundaries, mocks/stubs, assertions, parameterized tests
Arrange/act/assert, boundaries, mocks/stubs
unit tests, mocks/stubs, parameterized tests, boundaries</t>
  </si>
  <si>
    <t>service unit suite
Interview: when is mocking harmful?
Unit-test service without starting Spring
50 focused unit tests
Java testing base
Test service without Spring context</t>
  </si>
  <si>
    <t>Java + Spring Boot!29
Full-Stack Stack!20
Master Roadmap!44
Master Roadmap!94</t>
  </si>
  <si>
    <t>S011
S022</t>
  </si>
  <si>
    <t>W13
Review: W16 + W17–24</t>
  </si>
  <si>
    <t>JA30</t>
  </si>
  <si>
    <t>Spring integration</t>
  </si>
  <si>
    <t>TestContext, MockMvc, transactional tests
context tests, controller tests, transactions, failure paths
DB/API integration, fixtures, failure behavior
MockMvc/TestContext, transactions, API/DB failure paths</t>
  </si>
  <si>
    <t>controller + DB tests
Interview: unit vs slice vs full integration?
Test REST auth/validation/rollback
Integration suite
Interview-ready testing
API integration suite</t>
  </si>
  <si>
    <t>Java + Spring Boot!30
Full-Stack Stack!21
Master Roadmap!45
Master Roadmap!95</t>
  </si>
  <si>
    <t>S012
S026</t>
  </si>
  <si>
    <t>B13</t>
  </si>
  <si>
    <t>Service/controller test suite + failing-test and PR-review drills</t>
  </si>
  <si>
    <t>CS/SQL: Advanced SQL review
Design: Queues + retry/reliability basics
AI practice: Agent may implement; you must review tests and diff
Service/controller test suite + failing-test and PR-review drills
Queue/retry reliability mini-design
Review AI-generated test/code diff; reject weak coverage</t>
  </si>
  <si>
    <t>24-Week Plan!17
Weekly Task Navigator!17</t>
  </si>
  <si>
    <t>DS13</t>
  </si>
  <si>
    <t>Graph + greedy mixed set (6)
Use Practice Bank for topic totals. Do not count repeat solutions as new problems.</t>
  </si>
  <si>
    <t>24-Week Plan!D17
Weekly Task Navigator!E17</t>
  </si>
  <si>
    <t>RW10</t>
  </si>
  <si>
    <t>Code review</t>
  </si>
  <si>
    <t>Specific actionable comments
Find correctness, security, maintainability and test gaps</t>
  </si>
  <si>
    <t>Review PR for correctness/security/performance/test gaps
Practice mode: AI-free Yes, AI-assisted Yes</t>
  </si>
  <si>
    <t>Real-World Eng!10
Master Roadmap!48</t>
  </si>
  <si>
    <t>S028</t>
  </si>
  <si>
    <t>M17</t>
  </si>
  <si>
    <t>JUnit/MockMvc + failing test repair</t>
  </si>
  <si>
    <t>Mock Interviews!21</t>
  </si>
  <si>
    <t>M18</t>
  </si>
  <si>
    <t>Correctness/security/performance/test gaps</t>
  </si>
  <si>
    <t>Mock Interviews!22</t>
  </si>
  <si>
    <t>RV13</t>
  </si>
  <si>
    <t>Revisit due topics, practice the questions introduced this week, capture mock feedback, and choose the next three priorities. Update Weekly Review outcome and adjustment.
Review application stages and follow-up dates. Adapt next week to upcoming interviews.</t>
  </si>
  <si>
    <t>JA31</t>
  </si>
  <si>
    <t>Testcontainers</t>
  </si>
  <si>
    <t>real dependency containers, reproducible DB integration
real PostgreSQL/Redis integration tests in containers
Run PostgreSQL/Redis dependencies for realistic integration tests</t>
  </si>
  <si>
    <t>Postgres container tests
Interview: why not H2 for every integration test?
Prove transaction/locking behavior against real DB
Postgres Testcontainers suite
Strong production signal
Test against real Postgres container</t>
  </si>
  <si>
    <t>Java + Spring Boot!31
Full-Stack Stack!22
Master Roadmap!96</t>
  </si>
  <si>
    <t>S013</t>
  </si>
  <si>
    <t>W14
Review: W16 + W17–24</t>
  </si>
  <si>
    <t>JA33</t>
  </si>
  <si>
    <t>Maven or Gradle</t>
  </si>
  <si>
    <t>dependencies, test/package, plugins/tasks
dependencies, scopes/configurations, lifecycle/tasks, profiles
dependency management, build lifecycle/tasks, test/package commands</t>
  </si>
  <si>
    <t>CLI build + container image
Interview: Maven lifecycle? dependency scope?
Build/test/package Spring app from CLI
Maven or Gradle project
Know one deeply; recognize both
Build from CLI and inspect dependency tree</t>
  </si>
  <si>
    <t>Java + Spring Boot!33
Full-Stack Stack!24
Master Roadmap!97</t>
  </si>
  <si>
    <t>JA34</t>
  </si>
  <si>
    <t>Docker / config / secrets</t>
  </si>
  <si>
    <t>container image, env config, graceful failure mindset
Dockerfile, images/containers, ports, volumes, Compose</t>
  </si>
  <si>
    <t>Docker Compose stack
Interview: how deploy Boot + Postgres safely?
Containerize Spring Boot + PostgreSQL + frontend
Three-service Compose stack
Shared</t>
  </si>
  <si>
    <t>Java + Spring Boot!34
Full-Stack Stack!27
Master Roadmap!62</t>
  </si>
  <si>
    <t>S003
S013
S020</t>
  </si>
  <si>
    <t>W14–16
Review: W16 + W17–24
W14</t>
  </si>
  <si>
    <t>EN28</t>
  </si>
  <si>
    <t>CI/CD</t>
  </si>
  <si>
    <t>lint/test/build/security/deploy gates
Build/test/lint/deploy pipeline, quality gates</t>
  </si>
  <si>
    <t>Create PR pipeline for Java + TypeScript
GitHub Actions pipeline
Shared</t>
  </si>
  <si>
    <t>Full-Stack Stack!28
Master Roadmap!63</t>
  </si>
  <si>
    <t>B14</t>
  </si>
  <si>
    <t>Postgres Testcontainers + Docker Compose + CI quality gates</t>
  </si>
  <si>
    <t>CS/SQL: Concurrency/transaction revision
Design: Queues + idempotent consumers
AI practice: AI-assisted build/infra task with reproducibility checks
Postgres Testcontainers + Docker Compose + CI quality gates
Queues - Email/payment webhook processing
Reliability - Unreliable payment provider
Reproduce build/infra changes from clean environment</t>
  </si>
  <si>
    <t>24-Week Plan!18
Weekly Task Navigator!18</t>
  </si>
  <si>
    <t>DS14</t>
  </si>
  <si>
    <t>1D DP (bank target 8)
Use Practice Bank for topic totals. Do not count repeat solutions as new problems.</t>
  </si>
  <si>
    <t>24-Week Plan!D18
Weekly Task Navigator!E18</t>
  </si>
  <si>
    <t>RW11</t>
  </si>
  <si>
    <t>Small safe steps; tests stay green
Names, cohesion, duplication, interfaces, incremental refactors</t>
  </si>
  <si>
    <t>Improve design while preserving behavior
Practice mode: AI-free Yes, AI-assisted Yes</t>
  </si>
  <si>
    <t>Real-World Eng!11
Master Roadmap!24</t>
  </si>
  <si>
    <t>W14
Review: W16 + W17–24
W13</t>
  </si>
  <si>
    <t>SD13</t>
  </si>
  <si>
    <t>Queues, retries and service reliability</t>
  </si>
  <si>
    <t>async jobs, retries, idempotent consumers
timeouts, retry, circuit breaker concept
Signatures, retries, idempotency, ordering
Retries, dead-letter, at-least-once, idempotent consumers
When/why to decouple, retries, idempotency
Timeouts, retries, circuit-breaker concept, graceful degradation</t>
  </si>
  <si>
    <t>Design: Email/payment webhook processing
Trade-off: latency vs decoupling
Design: Unreliable payment provider
Trade-off: resilience vs duplicate risk</t>
  </si>
  <si>
    <t>System Design!13
System Design!18
Master Roadmap!42
Master Roadmap!43
Master Roadmap!57
Master Roadmap!60</t>
  </si>
  <si>
    <t>S028
S021</t>
  </si>
  <si>
    <t>W14 + W17–24
Review: W16 + W17–24
W19
Review: W20 + W21–24
W14</t>
  </si>
  <si>
    <t>M19</t>
  </si>
  <si>
    <t>Testcontainers/Docker/CI explanation</t>
  </si>
  <si>
    <t>Mock Interviews!23</t>
  </si>
  <si>
    <t>M20</t>
  </si>
  <si>
    <t>1D dynamic programming</t>
  </si>
  <si>
    <t>Mock Interviews!24</t>
  </si>
  <si>
    <t>RV14</t>
  </si>
  <si>
    <t>JA32</t>
  </si>
  <si>
    <t>Actuator / observability</t>
  </si>
  <si>
    <t>health, metrics, logs, tracing concepts
logs/metrics/traces, identifiers
health, metrics, logs, tracing concepts, correlation IDs
Structured logs, metrics, tracing concept, correlation IDs
health, metrics, logs, traces, production diagnostics</t>
  </si>
  <si>
    <t>add health/metrics/log IDs
Interview: how diagnose slow endpoint?
Design: Debug failed checkout
Trade-off: cost vs visibility
Diagnose a production-like failure
Actuator + structured logs
Spring production readiness
Add health/metrics/log correlation</t>
  </si>
  <si>
    <t>Java + Spring Boot!32
System Design!19
Full-Stack Stack!29
Master Roadmap!49
Master Roadmap!98</t>
  </si>
  <si>
    <t>S003
S028
S021</t>
  </si>
  <si>
    <t>W15
Review: W16 + W17–24
W15 + W17–24</t>
  </si>
  <si>
    <t>B15</t>
  </si>
  <si>
    <t>Add logs/metrics/cache; investigate query or rendering bottleneck</t>
  </si>
  <si>
    <t>CS/SQL: Indexes/query performance revision
Design: Caching + search + pagination + observability
AI practice: AI-assisted performance hypothesis; measure before accepting
Add logs/metrics/cache; investigate query or rendering bottleneck
Caching - Product catalogue cache
Search - Product/business search
Observability - Debug failed checkout
Measure performance before accepting AI optimization</t>
  </si>
  <si>
    <t>24-Week Plan!19
Weekly Task Navigator!19</t>
  </si>
  <si>
    <t>DS15</t>
  </si>
  <si>
    <t>2D DP (bank target 6)
Use Practice Bank for topic totals. Do not count repeat solutions as new problems.</t>
  </si>
  <si>
    <t>24-Week Plan!D19
Weekly Task Navigator!E19</t>
  </si>
  <si>
    <t>RW16</t>
  </si>
  <si>
    <t>Measure before/after; justify change</t>
  </si>
  <si>
    <t>Identify N+1/query/index/bundle bottleneck
Practice mode: AI-free Yes, AI-assisted Yes</t>
  </si>
  <si>
    <t>Real-World Eng!16</t>
  </si>
  <si>
    <t>W15
Review: W16 + W17–24</t>
  </si>
  <si>
    <t>SD10</t>
  </si>
  <si>
    <t>what/where/how invalidate
cache-aside, TTL, sessions, rate limits, invalidation
Cache-aside, TTL, invalidation, rate-limit/session patterns
Cache-aside, invalidation, TTL, stale-data trade-offs</t>
  </si>
  <si>
    <t>Design: Product catalogue cache
Trade-off: freshness vs latency
Add cache with explicit invalidation rule
Cache catalogue endpoint
Optional but useful</t>
  </si>
  <si>
    <t>System Design!10
Full-Stack Stack!18
Master Roadmap!31
Master Roadmap!56</t>
  </si>
  <si>
    <t>S028
S004
S020</t>
  </si>
  <si>
    <t>W15 + W17–24
Review: W16 + W17–24
W15</t>
  </si>
  <si>
    <t>SD12</t>
  </si>
  <si>
    <t>DB index vs search service concept</t>
  </si>
  <si>
    <t>Design: Product/business search
Trade-off: features vs complexity</t>
  </si>
  <si>
    <t>System Design!12</t>
  </si>
  <si>
    <t>W15 + W17–24
Review: W16 + W17–24</t>
  </si>
  <si>
    <t>M21</t>
  </si>
  <si>
    <t>N+1/index/cache/observability investigation</t>
  </si>
  <si>
    <t>Mock Interviews!25</t>
  </si>
  <si>
    <t>M22</t>
  </si>
  <si>
    <t>2D dynamic programming</t>
  </si>
  <si>
    <t>Mock Interviews!26</t>
  </si>
  <si>
    <t>RV15</t>
  </si>
  <si>
    <t>AI09</t>
  </si>
  <si>
    <t>Bounded agents, tool calls and context</t>
  </si>
  <si>
    <t>Schema, permissions, tool-result loop
Plan/act/observe, stop conditions
Repo map, acceptance criteria, constraints
Clear plan, controlled scope
Task, constraints, examples, context boundaries
Define tools, permissions, validation, error loops
Plan/act/observe, tool use, boundaries, human review</t>
  </si>
  <si>
    <t>Agent can read but not mutate unsafe resources
Failure to test: Over-privileged tools
Give bounded repo ticket
Failure to test: Infinite/unsafe loops
Improve agent output without overprompting
Failure to test: Ambiguous scope
Give agent bounded ticket with context + acceptance criteria
Practice mode: AI-free No, AI-assisted Yes</t>
  </si>
  <si>
    <t>AI Engineering!9
AI Engineering!12
AI Engineering!13
Real-World Eng!18
Master Roadmap!69
Master Roadmap!71
Master Roadmap!73</t>
  </si>
  <si>
    <t>S024
S021</t>
  </si>
  <si>
    <t>W16
Review: W16 + W17–24
W16 + W22–24
W16–24</t>
  </si>
  <si>
    <t>AI14</t>
  </si>
  <si>
    <t>Verify generated code with tests and diff review</t>
  </si>
  <si>
    <t>Correctness, edge cases, security, perf
Use targeted tests to prove AI fix
Small diffs, inspect changed files, revert noise
Catch correctness/security/test gaps
agent context, small diffs, tests, compile/type checks, security review
Review generated code, test security/perf/correctness</t>
  </si>
  <si>
    <t>Review AI PR line-by-line
Failure to test: Almost-right code
Write regression before acceptance
Failure to test: False confidence
Reduce an over-broad AI change
Failure to test: Unnecessary rewrites
Ask an agent to implement, then independently review it
Practice mode: AI-free No, AI-assisted Yes
Use AI on repo task then independently verify Java + TS changes
5 timed agentic tickets
Use AI only when interview policy permits</t>
  </si>
  <si>
    <t>AI Engineering!14
AI Engineering!15
AI Engineering!16
Real-World Eng!17
Full-Stack Stack!32
Master Roadmap!74</t>
  </si>
  <si>
    <t>S023
S021
S018</t>
  </si>
  <si>
    <t>W16 + W22–24
Review: W16 + W17–24
W16
W16–24</t>
  </si>
  <si>
    <t>OP20</t>
  </si>
  <si>
    <t>Python secondary language</t>
  </si>
  <si>
    <t>Write clean scripts/APIs; collections; typing; testing</t>
  </si>
  <si>
    <t>Master Roadmap!20</t>
  </si>
  <si>
    <t>W16
Review: W16 + W17–24</t>
  </si>
  <si>
    <t>JA15</t>
  </si>
  <si>
    <t>Virtual threads concept</t>
  </si>
  <si>
    <t>why lightweight blocking concurrency can help I/O workloads</t>
  </si>
  <si>
    <t>small I/O benchmark/read-up
Interview: platform vs virtual thread high-level</t>
  </si>
  <si>
    <t>Java + Spring Boot!15</t>
  </si>
  <si>
    <t>TS22</t>
  </si>
  <si>
    <t>Node.js</t>
  </si>
  <si>
    <t>event loop, async I/O, middleware/service patterns
event loop, async I/O, service structure, errors
Runtime/event loop, async I/O, errors, service structure</t>
  </si>
  <si>
    <t>one small Node comparison API
Interview: when choose Node vs Spring Boot?
Debug a slow/failing handler
Maintain one small Node API
Secondary backend path</t>
  </si>
  <si>
    <t>TypeScript Track!22
Full-Stack Stack!13
Master Roadmap!37</t>
  </si>
  <si>
    <t>TS30</t>
  </si>
  <si>
    <t>AI-generated TypeScript verification</t>
  </si>
  <si>
    <t>typecheck, tests, runtime validation, security, diff review</t>
  </si>
  <si>
    <t>5 agentic repo tasks
Interview: why can typed AI code still be wrong?</t>
  </si>
  <si>
    <t>TypeScript Track!30</t>
  </si>
  <si>
    <t>S018</t>
  </si>
  <si>
    <t>W16 + W22
Review: W16 + W17–24</t>
  </si>
  <si>
    <t>EN30</t>
  </si>
  <si>
    <t>AWS/Azure/GCP concepts</t>
  </si>
  <si>
    <t>compute, managed DB, storage, CDN, IAM, secrets
Compute, managed DB, object storage, CDN, IAM concepts</t>
  </si>
  <si>
    <t>Explain deployment architecture
Deployment diagram
Vendor-neutral concepts first</t>
  </si>
  <si>
    <t>Full-Stack Stack!30
Master Roadmap!64</t>
  </si>
  <si>
    <t>S004
S020</t>
  </si>
  <si>
    <t>B16</t>
  </si>
  <si>
    <t>Deployable dual-stack architecture + 2 timed agentic repo tickets</t>
  </si>
  <si>
    <t>CS/SQL: Weak CS/SQL repair
Design: Load balancing + replication + rate limiting + object storage
AI practice: Agentic coding: context to plan to diff to tests to security review
Deployable dual-stack architecture + 2 timed agentic repo tickets
Rate limiting - Public API protection
File/object storage - Product images
Load balancing - Scale API horizontally
Replication - Read-heavy catalogue
Tool calling - Agent can read but not mutate unsafe resources
Agent loop - Give bounded repo ticket
Context engineering - Improve agent output without overprompting
Generated-code review - Review AI PR line-by-line
Test-driven validation - Write regression before acceptance
Diff discipline - Reduce an over-broad AI change</t>
  </si>
  <si>
    <t>24-Week Plan!20
Weekly Task Navigator!20</t>
  </si>
  <si>
    <t>DS16</t>
  </si>
  <si>
    <t>Mixed medium/hard set across learned patterns (6)
Use Practice Bank for topic totals. Do not count repeat solutions as new problems.</t>
  </si>
  <si>
    <t>24-Week Plan!D20
Weekly Task Navigator!E20</t>
  </si>
  <si>
    <t>G08</t>
  </si>
  <si>
    <t>Rehearse deployment failure and recovery</t>
  </si>
  <si>
    <t>Deploy to a test environment, verify health checks, simulate a failed release, and demonstrate rollback or recovery with evidence.</t>
  </si>
  <si>
    <t>SD14</t>
  </si>
  <si>
    <t>per key/window algorithms concept
Token bucket concept, per-user/IP policies, backoff</t>
  </si>
  <si>
    <t>Design: Public API protection
Trade-off: fairness vs simplicity</t>
  </si>
  <si>
    <t>System Design!14
Master Roadmap!67</t>
  </si>
  <si>
    <t>W16 + W17–24
Review: W16 + W17–24
W16</t>
  </si>
  <si>
    <t>SD15</t>
  </si>
  <si>
    <t>DB vs object storage, signed URL concept</t>
  </si>
  <si>
    <t>Design: Product images
Trade-off: security vs convenience</t>
  </si>
  <si>
    <t>System Design!15</t>
  </si>
  <si>
    <t>W16 + W17–24
Review: W16 + W17–24</t>
  </si>
  <si>
    <t>SD16</t>
  </si>
  <si>
    <t>distribute requests, health checks
Horizontal vs vertical, load balancing, bottlenecks</t>
  </si>
  <si>
    <t>Design: Scale API horizontally
Trade-off: stateful vs stateless</t>
  </si>
  <si>
    <t>System Design!16
Master Roadmap!58</t>
  </si>
  <si>
    <t>SD17</t>
  </si>
  <si>
    <t>read scale / failover concept</t>
  </si>
  <si>
    <t>Design: Read-heavy catalogue
Trade-off: consistency lag</t>
  </si>
  <si>
    <t>System Design!17</t>
  </si>
  <si>
    <t>M23</t>
  </si>
  <si>
    <t>Bounded bug/feature with diff/tests/security review</t>
  </si>
  <si>
    <t>AI-Assisted</t>
  </si>
  <si>
    <t>Mock Interviews!27</t>
  </si>
  <si>
    <t>M24</t>
  </si>
  <si>
    <t>Scaling/load balancing/replication/rate limiting</t>
  </si>
  <si>
    <t>Mock Interviews!28</t>
  </si>
  <si>
    <t>RV16</t>
  </si>
  <si>
    <t>B17</t>
  </si>
  <si>
    <t>Design Spring Boot + Next.js commerce/booking capstone; define APIs/schema/acceptance tests</t>
  </si>
  <si>
    <t>CS/SQL: Rapid CS/SQL revision
Design: Timed end-to-end system design #1
AI practice: Dual-mode: design independently, use AI for critique
Design Spring Boot + Next.js commerce/booking capstone; define APIs/schema/acceptance tests
Timed system-design practice #1: use capstone/booking/commerce prompt
-</t>
  </si>
  <si>
    <t>24-Week Plan!21
Weekly Task Navigator!21</t>
  </si>
  <si>
    <t>DS17</t>
  </si>
  <si>
    <t>Solve 5 new DSA problems and revisit errors</t>
  </si>
  <si>
    <t>Record 5 distinct new problem IDs, explain complexity, and retry one earlier mistake without hints.</t>
  </si>
  <si>
    <t>Mixed interview set - 5 problems
Use Practice Bank for topic totals. Do not count repeat solutions as new problems.</t>
  </si>
  <si>
    <t>24-Week Plan!D21
Weekly Task Navigator!E21</t>
  </si>
  <si>
    <t>M25</t>
  </si>
  <si>
    <t>Capstone requirements/API/data model</t>
  </si>
  <si>
    <t>Mock Interviews!29</t>
  </si>
  <si>
    <t>M26</t>
  </si>
  <si>
    <t>Java mixed DSA under time</t>
  </si>
  <si>
    <t>Mock Interviews!30</t>
  </si>
  <si>
    <t>RV17</t>
  </si>
  <si>
    <t>TS29</t>
  </si>
  <si>
    <t>Spring Boot contract</t>
  </si>
  <si>
    <t>HTTP types, error shapes, auth, pagination, versioning
type props/forms/API responses; server/client boundaries; error states</t>
  </si>
  <si>
    <t>end-to-end dual-stack feature
Interview: how keep Java DTO and TS client aligned?
Connect Next.js UI to Spring Boot API</t>
  </si>
  <si>
    <t>JA22, TS21</t>
  </si>
  <si>
    <t>TypeScript Track!29
Master Roadmap!101</t>
  </si>
  <si>
    <t>W18–20
Review: W20 + W21–24</t>
  </si>
  <si>
    <t>B18</t>
  </si>
  <si>
    <t>Implement core Spring endpoints + TypeScript client + integration tests</t>
  </si>
  <si>
    <t>CS/SQL: Target weak fundamentals
Design: Timed system design #2
AI practice: AI-assisted feature allowed; independently verify
Implement core Spring endpoints + TypeScript client + integration tests
Timed system-design practice #2: use capstone/booking/commerce prompt
-</t>
  </si>
  <si>
    <t>24-Week Plan!22
Weekly Task Navigator!22</t>
  </si>
  <si>
    <t>DS18</t>
  </si>
  <si>
    <t>24-Week Plan!D22
Weekly Task Navigator!E22</t>
  </si>
  <si>
    <t>RW12</t>
  </si>
  <si>
    <t>Find right extension points; no rewrite</t>
  </si>
  <si>
    <t>Implement scoped feature across 2–4 files
Practice mode: AI-free Yes, AI-assisted Yes</t>
  </si>
  <si>
    <t>Real-World Eng!12</t>
  </si>
  <si>
    <t>W18
Review: W20 + W21–24</t>
  </si>
  <si>
    <t>M27</t>
  </si>
  <si>
    <t>Implement scoped Spring + TS feature</t>
  </si>
  <si>
    <t>Mock Interviews!31</t>
  </si>
  <si>
    <t>M28</t>
  </si>
  <si>
    <t>Trace UI to API to DB failure</t>
  </si>
  <si>
    <t>Mock Interviews!32</t>
  </si>
  <si>
    <t>RV18</t>
  </si>
  <si>
    <t>AI10</t>
  </si>
  <si>
    <t>Retrieval, grounding and citations</t>
  </si>
  <si>
    <t>Chunking, similarity, metadata filters
Answer only from retrieved evidence
Chunking, retrieval, grounding, citations, evaluation</t>
  </si>
  <si>
    <t>Build mini knowledge search
Failure to test: Wrong retrieval
Return evidence with answer
Failure to test: Confident hallucination</t>
  </si>
  <si>
    <t>AI Engineering!10
AI Engineering!11
Master Roadmap!72</t>
  </si>
  <si>
    <t>W19
Review: W20 + W21–24</t>
  </si>
  <si>
    <t>B19</t>
  </si>
  <si>
    <t>Add idempotency/concurrency protection, retry/queue/cache/offline design evidence</t>
  </si>
  <si>
    <t>CS/SQL: Target weak SQL/OS/networking
Design: Timed reliability/offline design
AI practice: AI-assisted reliability task + adversarial verification
Add idempotency/concurrency protection, retry/queue/cache/offline design evidence
Offline sync - Offline POS transaction replay
Timed system-design practice #3: use capstone/booking/commerce prompt
Embeddings/retrieval - Build mini knowledge search
Grounding/citations - Return evidence with answer</t>
  </si>
  <si>
    <t>24-Week Plan!23
Weekly Task Navigator!23</t>
  </si>
  <si>
    <t>DS19</t>
  </si>
  <si>
    <t>24-Week Plan!D23
Weekly Task Navigator!E23</t>
  </si>
  <si>
    <t>RW14</t>
  </si>
  <si>
    <t>No duplicate side effects; clear error path</t>
  </si>
  <si>
    <t>Handle timeout/5xx/retry safely
Practice mode: AI-free Yes, AI-assisted Yes</t>
  </si>
  <si>
    <t>Real-World Eng!14</t>
  </si>
  <si>
    <t>SD21</t>
  </si>
  <si>
    <t>queue/replay/conflict/idempotency</t>
  </si>
  <si>
    <t>Design: Offline POS transaction replay
Trade-off: availability vs consistency</t>
  </si>
  <si>
    <t>System Design!21</t>
  </si>
  <si>
    <t>W19 + W21–24
Review: W20 + W21–24</t>
  </si>
  <si>
    <t>M29</t>
  </si>
  <si>
    <t>Queues/retries/idempotency/offline sync</t>
  </si>
  <si>
    <t>Mock Interviews!33</t>
  </si>
  <si>
    <t>M30</t>
  </si>
  <si>
    <t>Reject/fix an almost-right generated change</t>
  </si>
  <si>
    <t>Mock Interviews!34</t>
  </si>
  <si>
    <t>RV19</t>
  </si>
  <si>
    <t>BE76</t>
  </si>
  <si>
    <t>STAR stories</t>
  </si>
  <si>
    <t>Concise Situation/Task/Action/Result evidence</t>
  </si>
  <si>
    <t>Master Roadmap!76</t>
  </si>
  <si>
    <t>S027</t>
  </si>
  <si>
    <t>W20–24
Review: W20 + W21–24</t>
  </si>
  <si>
    <t>BE79</t>
  </si>
  <si>
    <t>Trade-off communication</t>
  </si>
  <si>
    <t>Compare options, constraints and why one was chosen</t>
  </si>
  <si>
    <t>Master Roadmap!79</t>
  </si>
  <si>
    <t>B20</t>
  </si>
  <si>
    <t>Docker/CI/observability/security hardening + architecture one-pager + STAR/deep-dive stories</t>
  </si>
  <si>
    <t>CS/SQL: Rapid full CS review
Design: Timed capstone design defense
AI practice: Dual-mode project review
Docker/CI/observability/security hardening + architecture one-pager + STAR/deep-dive stories
Timed system-design practice #4: use capstone/booking/commerce prompt
-</t>
  </si>
  <si>
    <t>24-Week Plan!24
Weekly Task Navigator!24</t>
  </si>
  <si>
    <t>DS20</t>
  </si>
  <si>
    <t>24-Week Plan!D24
Weekly Task Navigator!E24</t>
  </si>
  <si>
    <t>M31</t>
  </si>
  <si>
    <t>Architecture/trade-offs/security/testing/story</t>
  </si>
  <si>
    <t>Mock Interviews!35</t>
  </si>
  <si>
    <t>M32</t>
  </si>
  <si>
    <t>Logs/metrics/query/app failure investigation</t>
  </si>
  <si>
    <t>Both</t>
  </si>
  <si>
    <t>Mock Interviews!36</t>
  </si>
  <si>
    <t>JA35</t>
  </si>
  <si>
    <t>Project deep dive</t>
  </si>
  <si>
    <t>architecture, trade-offs, bugs, tests, concurrency, security
Architecture, trade-offs, failures, metrics, contribution</t>
  </si>
  <si>
    <t>2-minute + 15-minute story
Interview: walk through request from API to DB</t>
  </si>
  <si>
    <t>Java + Spring Boot!35
Master Roadmap!77</t>
  </si>
  <si>
    <t>S004
S026</t>
  </si>
  <si>
    <t>G09</t>
  </si>
  <si>
    <t>Measure and explain the capstone result</t>
  </si>
  <si>
    <t>Measure one before/after result, keep reproduction steps, and separate implemented features from proposed improvements.</t>
  </si>
  <si>
    <t>PF01</t>
  </si>
  <si>
    <t>Project ONE - multi-tenant commerce/POS</t>
  </si>
  <si>
    <t>Evidence: Record unit/integration/e2e examples
Security: Tenant isolation + authz
Reliability: Outbox/retry/offline/idempotency examples
Write a 2-minute story and a project deep dive with your own contribution, defect, trade-off and measured result.</t>
  </si>
  <si>
    <t>Source status: Existing exposure
Contribution: Define your exact contribution
Bug: Document one real defect/root cause
Trade-off: Explain one decision: transaction/idempotency/offline/auth
Prepare architecture one-pager + 3 STAR stories</t>
  </si>
  <si>
    <t>Projects Portfolio!5</t>
  </si>
  <si>
    <t>W17–24
Review: W20 + W21–24</t>
  </si>
  <si>
    <t>PF04</t>
  </si>
  <si>
    <t>Spring Boot Commerce / Booking Backend</t>
  </si>
  <si>
    <t>Evidence: JUnit + MockMvc + Testcontainers
Security: RBAC + ownership/tenant boundaries
Reliability: Transactions, idempotency, retry, caching
Write a 2-minute story and a project deep dive with your own contribution, defect, trade-off and measured result.</t>
  </si>
  <si>
    <t>Source status: Recommended capstone
Contribution: Solo
Bug: Capture one transaction/locking bug
Trade-off: Optimistic vs pessimistic lock; constraint vs app validation
Implement 6 interview-grade endpoints + tests</t>
  </si>
  <si>
    <t>Projects Portfolio!8</t>
  </si>
  <si>
    <t>W17–20
Review: W20 + W21–24</t>
  </si>
  <si>
    <t>PF05</t>
  </si>
  <si>
    <t>TypeScript / Next.js Client for Spring API</t>
  </si>
  <si>
    <t>Evidence: Component + integration + E2E evidence
Security: Token/session handling + XSS/CSRF awareness
Reliability: Loading/error/retry/caching behavior
Write a 2-minute story and a project deep dive with your own contribution, defect, trade-off and measured result.</t>
  </si>
  <si>
    <t>Source status: Recommended capstone
Contribution: Solo
Bug: Capture one stale-state/contract bug
Trade-off: BFF vs direct API; generated vs handwritten client types
Connect to Spring API and document request flow</t>
  </si>
  <si>
    <t>Projects Portfolio!9</t>
  </si>
  <si>
    <t>RV20</t>
  </si>
  <si>
    <t>TS31</t>
  </si>
  <si>
    <t>architecture, state flow, API contracts, bugs, performance, tests</t>
  </si>
  <si>
    <t>2-min + 15-min story
Interview: walk request from UI to Spring API to DB</t>
  </si>
  <si>
    <t>TypeScript Track!31</t>
  </si>
  <si>
    <t>B21</t>
  </si>
  <si>
    <t>Timed Java coding, SQL and debugging rounds; repair top 3 gaps</t>
  </si>
  <si>
    <t>CS/SQL: Company-style CS/SQL revision
Design: Timed design under interview constraints
AI practice: AI prohibited practice
Timed Java coding, SQL and debugging rounds; repair top 3 gaps
Timed system-design practice #5: use capstone/booking/commerce prompt
AI-free round - 60-min unaided mock</t>
  </si>
  <si>
    <t>24-Week Plan!25
Weekly Task Navigator!25</t>
  </si>
  <si>
    <t>DS21</t>
  </si>
  <si>
    <t>Company-style timed mixed set - 5 problems
Use Practice Bank for topic totals. Do not count repeat solutions as new problems.</t>
  </si>
  <si>
    <t>24-Week Plan!D25
Weekly Task Navigator!E25</t>
  </si>
  <si>
    <t>M33</t>
  </si>
  <si>
    <t>Company-style timed Java DSA</t>
  </si>
  <si>
    <t>Mock Interviews!37</t>
  </si>
  <si>
    <t>M34</t>
  </si>
  <si>
    <t>DBMS/OS/networking/SQL rapid interview</t>
  </si>
  <si>
    <t>Mock Interviews!38</t>
  </si>
  <si>
    <t>M35</t>
  </si>
  <si>
    <t>STAR + project ownership/trade-offs</t>
  </si>
  <si>
    <t>Mock Interviews!39</t>
  </si>
  <si>
    <t>G10</t>
  </si>
  <si>
    <t>Rehearse collaboration and failure stories</t>
  </si>
  <si>
    <t>Prepare concrete examples of a disagreement, feedback received, a mistake and learning. Explain your action and observable result.</t>
  </si>
  <si>
    <t>RV21</t>
  </si>
  <si>
    <t>B22</t>
  </si>
  <si>
    <t>Timed unfamiliar-repo bug/feature task in both AI-free and AI-assisted modes</t>
  </si>
  <si>
    <t>CS/SQL: Weak-area revision
Design: Timed booking/commerce design
AI practice: Policy-aware AI-assisted mock + AI-free fallback
Timed unfamiliar-repo bug/feature task in both AI-free and AI-assisted modes
Timed system-design practice #6: use capstone/booking/commerce prompt
Allowed AI - Transparent AI-assisted session</t>
  </si>
  <si>
    <t>24-Week Plan!26
Weekly Task Navigator!26</t>
  </si>
  <si>
    <t>DS22</t>
  </si>
  <si>
    <t>24-Week Plan!D26
Weekly Task Navigator!E26</t>
  </si>
  <si>
    <t>M36</t>
  </si>
  <si>
    <t>Timed AI-assisted repo task</t>
  </si>
  <si>
    <t>Mock Interviews!40</t>
  </si>
  <si>
    <t>M37</t>
  </si>
  <si>
    <t>Unfamiliar repo bug fix</t>
  </si>
  <si>
    <t>Mock Interviews!41</t>
  </si>
  <si>
    <t>M38</t>
  </si>
  <si>
    <t>Booking/commerce timed design</t>
  </si>
  <si>
    <t>Mock Interviews!42</t>
  </si>
  <si>
    <t>PF03</t>
  </si>
  <si>
    <t>AI-Assisted Repo Debugging Lab</t>
  </si>
  <si>
    <t>Evidence: Regression + edge tests
Security: Review generated code for vulnerabilities
Reliability: Small diffs + reproducible verification
Write a 2-minute story and a project deep dive with your own contribution, defect, trade-off and measured result.</t>
  </si>
  <si>
    <t>Source status: Recommended extension
Contribution: Solo
Bug: Capture an AI-generated incorrect fix
Trade-off: Speed vs trust / scope control
Create 5 timed tickets and record results</t>
  </si>
  <si>
    <t>Projects Portfolio!7</t>
  </si>
  <si>
    <t>RV22</t>
  </si>
  <si>
    <t>B23</t>
  </si>
  <si>
    <t>Spring technical drill + TS/React drill + project deep-dive rehearsal</t>
  </si>
  <si>
    <t>CS/SQL: Weak-area revision
Design: Timed full-stack architecture review
AI practice: Use AI only where policy permits; explain every decision
Spring technical drill + TS/React drill + project deep-dive rehearsal
Timed system-design practice #7: use capstone/booking/commerce prompt
-</t>
  </si>
  <si>
    <t>24-Week Plan!27
Weekly Task Navigator!27</t>
  </si>
  <si>
    <t>DS23</t>
  </si>
  <si>
    <t>24-Week Plan!D27
Weekly Task Navigator!E27</t>
  </si>
  <si>
    <t>M39</t>
  </si>
  <si>
    <t>Spring/JPA/security/testing deep dive</t>
  </si>
  <si>
    <t>Mock Interviews!43</t>
  </si>
  <si>
    <t>M40</t>
  </si>
  <si>
    <t>TS runtime/types/React/Next deep dive</t>
  </si>
  <si>
    <t>Mock Interviews!44</t>
  </si>
  <si>
    <t>M41</t>
  </si>
  <si>
    <t>Browser to Spring to DB + behavioral</t>
  </si>
  <si>
    <t>Mock Interviews!45</t>
  </si>
  <si>
    <t>RV23</t>
  </si>
  <si>
    <t>B24</t>
  </si>
  <si>
    <t>Two full simulations, final question-bank pass, resume/project evidence cleanup</t>
  </si>
  <si>
    <t>CS/SQL: Final targeted revision
Design: Final timed system design
AI practice: One AI-free full simulation + one AI-allowed simulation
Two full simulations, final question-bank pass, resume/project evidence cleanup
Timed system-design practice #8: use capstone/booking/commerce prompt
-</t>
  </si>
  <si>
    <t>24-Week Plan!28
Weekly Task Navigator!28</t>
  </si>
  <si>
    <t>DS24</t>
  </si>
  <si>
    <t>24-Week Plan!D28
Weekly Task Navigator!E28</t>
  </si>
  <si>
    <t>M42</t>
  </si>
  <si>
    <t>Coding + CS + project</t>
  </si>
  <si>
    <t>Mock Interviews!46</t>
  </si>
  <si>
    <t>M43</t>
  </si>
  <si>
    <t>Repo task + verification</t>
  </si>
  <si>
    <t>Mock Interviews!47</t>
  </si>
  <si>
    <t>M44</t>
  </si>
  <si>
    <t>System design + trade-offs + STAR</t>
  </si>
  <si>
    <t>Mock Interviews!48</t>
  </si>
  <si>
    <t>RV24</t>
  </si>
  <si>
    <t>TypeScript &amp; UI tasks</t>
  </si>
  <si>
    <t>Engineering tasks</t>
  </si>
  <si>
    <t>Weekly workload and progress</t>
  </si>
  <si>
    <t>Start date</t>
  </si>
  <si>
    <t>Review interval (days)</t>
  </si>
  <si>
    <t>Attempts</t>
  </si>
  <si>
    <t>Estimates are proposed. Core completion requires evidence. Keep time and practice volume separate from readiness.</t>
  </si>
  <si>
    <t>Phase</t>
  </si>
  <si>
    <t>Week starts</t>
  </si>
  <si>
    <t>Core est. (h)</t>
  </si>
  <si>
    <t>Optional (h)</t>
  </si>
  <si>
    <t>Completion</t>
  </si>
  <si>
    <t>DSA target</t>
  </si>
  <si>
    <t>Mocks</t>
  </si>
  <si>
    <t>Review outcome</t>
  </si>
  <si>
    <t>Next-week adjustment</t>
  </si>
  <si>
    <t>Load check</t>
  </si>
  <si>
    <t>Original weekly focus</t>
  </si>
  <si>
    <t>Original DSA target</t>
  </si>
  <si>
    <t>Java syntax/object model + OOP; TS strict/scopes; Big-O + arrays</t>
  </si>
  <si>
    <t>Java equals/hashCode + collections; TS objects/prototypes + unions/narrowing; strings/hash/two pointers</t>
  </si>
  <si>
    <t>Java generics/exceptions; TS generics/utility types/interfaces; sliding window + prefix sum</t>
  </si>
  <si>
    <t>Java streams/Optional/records/JVM basics; JS event loop/async/modules; binary search/stack/queue</t>
  </si>
  <si>
    <t>Spring IoC/DI + Boot fundamentals; React components; linked lists + tree introduction</t>
  </si>
  <si>
    <t>Spring configuration/profiles + MVC; React hooks + Next routing; trees/BST</t>
  </si>
  <si>
    <t>Spring validation/REST correctness; TS runtime validation/API client; heap + sorting/intervals</t>
  </si>
  <si>
    <t>JPA entities/repositories; TS modules/tooling/TS6 awareness; mixed tree/binary/stack review</t>
  </si>
  <si>
    <t>JPA queries/N+1 + TS unit testing; graph introduction</t>
  </si>
  <si>
    <t>Transactions/isolation/locking + Java concurrency; graphs BFS/DFS</t>
  </si>
  <si>
    <t>Spring Security auth/authz + TS/browser security; topological sort/backtracking</t>
  </si>
  <si>
    <t>Spring/TS contract integration + RTL/E2E; greedy + mixed review</t>
  </si>
  <si>
    <t>JUnit/Mockito/MockMvc + debugging/code review; graph/greedy mixed</t>
  </si>
  <si>
    <t>Testcontainers + Docker + Maven/Gradle + CI; 1D DP</t>
  </si>
  <si>
    <t>Actuator/observability + Redis/caching + performance; 2D DP</t>
  </si>
  <si>
    <t>Cloud/deployment/scale + agentic repo work; optional Node comparison; mixed DSA</t>
  </si>
  <si>
    <t>Capstone architecture/backlog + mixed DSA</t>
  </si>
  <si>
    <t>Capstone core implementation + full-stack integration + mixed DSA</t>
  </si>
  <si>
    <t>Capstone concurrency/reliability/offline/cache/queue + mixed DSA</t>
  </si>
  <si>
    <t>Capstone production hardening + project stories + mixed DSA</t>
  </si>
  <si>
    <t>Java coding + CS/SQL + AI-free execution</t>
  </si>
  <si>
    <t>Repository debugging + system design + AI-assisted engineering</t>
  </si>
  <si>
    <t>Spring Boot + TypeScript full-stack interview conversion</t>
  </si>
  <si>
    <t>Final gap closure + full interview simulations</t>
  </si>
  <si>
    <t>DSA schedule reconciliation</t>
  </si>
  <si>
    <t>Difference (must be 0)</t>
  </si>
  <si>
    <t>Hours are attributed to each task’s start week. For work spread across weeks, split it into weekly tasks before allocating hours.</t>
  </si>
  <si>
    <t>Edit capacity to your actual availability. The source proposes 13-15 hours/week. Extra study time may be needed after the baseline.</t>
  </si>
  <si>
    <t>DSA tasks</t>
  </si>
  <si>
    <t>Practice bank</t>
  </si>
  <si>
    <t>20 DSA patterns and 54 distinct questions. Topic problem targets total 145, to complete across the 24 weeks.</t>
  </si>
  <si>
    <t>Count each new solved problem once. Question counts are practice attempts. Volume and confidence do not prove interview readiness.</t>
  </si>
  <si>
    <t>Item ID</t>
  </si>
  <si>
    <t>Intro week</t>
  </si>
  <si>
    <t>Practice type</t>
  </si>
  <si>
    <t>Topic / question</t>
  </si>
  <si>
    <t>Pattern / strong answer</t>
  </si>
  <si>
    <t>Practice status</t>
  </si>
  <si>
    <t>Solved / attempts</t>
  </si>
  <si>
    <t>Problem target</t>
  </si>
  <si>
    <t>Target progress</t>
  </si>
  <si>
    <t>Last practiced</t>
  </si>
  <si>
    <t>Evidence / problem IDs</t>
  </si>
  <si>
    <t>Mistake / next action</t>
  </si>
  <si>
    <t>AI mode</t>
  </si>
  <si>
    <t>Timebox (min)</t>
  </si>
  <si>
    <t>Easy target</t>
  </si>
  <si>
    <t>Medium target</t>
  </si>
  <si>
    <t>Hard target</t>
  </si>
  <si>
    <t>Review plan</t>
  </si>
  <si>
    <t>Input check</t>
  </si>
  <si>
    <t>D001</t>
  </si>
  <si>
    <t>DSA pattern</t>
  </si>
  <si>
    <t>Complexity &amp; arrays</t>
  </si>
  <si>
    <t>Big-O, traversal, in-place, prefix/suffix
Analyze time/space and justify trade-offs
Traverse, transform, count, in-place operations, edge cases</t>
  </si>
  <si>
    <t>AI-free</t>
  </si>
  <si>
    <t>DSA &amp; Coding!5
Master Roadmap!5
Master Roadmap!6</t>
  </si>
  <si>
    <t>Introduce W1. Complete total by W24. W4 + W21–24</t>
  </si>
  <si>
    <t>Q048</t>
  </si>
  <si>
    <t>Question</t>
  </si>
  <si>
    <t>TypeScript</t>
  </si>
  <si>
    <t>unknown vs any?</t>
  </si>
  <si>
    <t>type safety, narrowing, unsafe escape hatch</t>
  </si>
  <si>
    <t>Question Bank!52</t>
  </si>
  <si>
    <t>W4 + W21–24</t>
  </si>
  <si>
    <t>D002</t>
  </si>
  <si>
    <t>Strings</t>
  </si>
  <si>
    <t>frequency, parsing, normalization, palindrome</t>
  </si>
  <si>
    <t>DSA &amp; Coding!6</t>
  </si>
  <si>
    <t>Introduce W2. Complete total by W24. W4 + W21–24</t>
  </si>
  <si>
    <t>D003</t>
  </si>
  <si>
    <t>Hash map / set</t>
  </si>
  <si>
    <t>frequency, lookup, grouping, dedupe
Frequency, lookup, deduplication, grouping</t>
  </si>
  <si>
    <t>DSA &amp; Coding!7
Master Roadmap!7</t>
  </si>
  <si>
    <t>D004</t>
  </si>
  <si>
    <t>Two pointers</t>
  </si>
  <si>
    <t>sorted pair, partition, palindrome
Sorted arrays, partitioning, palindrome, pair problems</t>
  </si>
  <si>
    <t>DSA &amp; Coding!8
Master Roadmap!8</t>
  </si>
  <si>
    <t>Q001</t>
  </si>
  <si>
    <t>Coding &amp; DSA</t>
  </si>
  <si>
    <t>When would you use a hash map instead of sorting?</t>
  </si>
  <si>
    <t>Complexity, memory, order requirements, duplicates</t>
  </si>
  <si>
    <t>Question Bank!5</t>
  </si>
  <si>
    <t>Q005</t>
  </si>
  <si>
    <t>Composition vs inheritance?</t>
  </si>
  <si>
    <t>Coupling, reuse, substitution, examples</t>
  </si>
  <si>
    <t>Question Bank!9</t>
  </si>
  <si>
    <t>Q009</t>
  </si>
  <si>
    <t>INNER JOIN vs LEFT JOIN?</t>
  </si>
  <si>
    <t>Rows preserved, null side, practical query</t>
  </si>
  <si>
    <t>Question Bank!13</t>
  </si>
  <si>
    <t>Q036</t>
  </si>
  <si>
    <t>Java</t>
  </si>
  <si>
    <t>Why must equals and hashCode agree?</t>
  </si>
  <si>
    <t>Hash-based collection correctness, contract, immutable keys</t>
  </si>
  <si>
    <t>Question Bank!40</t>
  </si>
  <si>
    <t>Q037</t>
  </si>
  <si>
    <t>ArrayList vs LinkedList vs HashSet?</t>
  </si>
  <si>
    <t>operation complexity, memory/locality, uniqueness, real use cases</t>
  </si>
  <si>
    <t>Question Bank!41</t>
  </si>
  <si>
    <t>D005</t>
  </si>
  <si>
    <t>Sliding window</t>
  </si>
  <si>
    <t>fixed/variable window, frequency maps
Fixed/variable windows, counts, substrings</t>
  </si>
  <si>
    <t>DSA &amp; Coding!9
Master Roadmap!9</t>
  </si>
  <si>
    <t>Introduce W3. Complete total by W24. W4 + W21–24</t>
  </si>
  <si>
    <t>D006</t>
  </si>
  <si>
    <t>Prefix sum</t>
  </si>
  <si>
    <t>range sum, subarray count</t>
  </si>
  <si>
    <t>DSA &amp; Coding!10</t>
  </si>
  <si>
    <t>Q002</t>
  </si>
  <si>
    <t>Explain your approach before coding a sliding-window problem.</t>
  </si>
  <si>
    <t>Invariant, expansion/shrink, complexity, edge cases</t>
  </si>
  <si>
    <t>Question Bank!6</t>
  </si>
  <si>
    <t>Q008</t>
  </si>
  <si>
    <t>Databases</t>
  </si>
  <si>
    <t>Explain ACID using an order/payment example.</t>
  </si>
  <si>
    <t>All four properties concretely</t>
  </si>
  <si>
    <t>Question Bank!12</t>
  </si>
  <si>
    <t>Q038</t>
  </si>
  <si>
    <t>Checked vs unchecked exceptions?</t>
  </si>
  <si>
    <t>API boundaries, recoverability, over-catching trade-offs</t>
  </si>
  <si>
    <t>Question Bank!42</t>
  </si>
  <si>
    <t>Q049</t>
  </si>
  <si>
    <t>Union vs generic?</t>
  </si>
  <si>
    <t>closed alternatives vs reusable type relationships, examples</t>
  </si>
  <si>
    <t>Question Bank!53</t>
  </si>
  <si>
    <t>D007</t>
  </si>
  <si>
    <t>Binary search</t>
  </si>
  <si>
    <t>classic, boundaries, answer-space
Classic and answer-space binary search</t>
  </si>
  <si>
    <t>DSA &amp; Coding!11
Master Roadmap!10</t>
  </si>
  <si>
    <t>Introduce W4. Complete total by W24. W4 + W21–24</t>
  </si>
  <si>
    <t>D008</t>
  </si>
  <si>
    <t>Stack</t>
  </si>
  <si>
    <t>parsing, matching, monotonic intro
Parsing, monotonic stack basics, BFS queues</t>
  </si>
  <si>
    <t>DSA &amp; Coding!12
Master Roadmap!11</t>
  </si>
  <si>
    <t>D009</t>
  </si>
  <si>
    <t>Queue / deque</t>
  </si>
  <si>
    <t>BFS queue, window deque intro</t>
  </si>
  <si>
    <t>DSA &amp; Coding!13</t>
  </si>
  <si>
    <t>Q003</t>
  </si>
  <si>
    <t>How do you prove your binary-search boundaries are correct?</t>
  </si>
  <si>
    <t>Invariant, mid update, termination, off-by-one tests</t>
  </si>
  <si>
    <t>Question Bank!7</t>
  </si>
  <si>
    <t>Q004</t>
  </si>
  <si>
    <t>What happens in the JavaScript event loop with promises and timers?</t>
  </si>
  <si>
    <t>Call stack, microtasks vs task queue concept, ordering
promise callbacks vs task queue ordering concept</t>
  </si>
  <si>
    <t>Question Bank!8
Question Bank!55</t>
  </si>
  <si>
    <t>D010</t>
  </si>
  <si>
    <t>Linked list</t>
  </si>
  <si>
    <t>reverse, cycle, middle, merge
Reverse, cycle, merge, pointer safety</t>
  </si>
  <si>
    <t>DSA &amp; Coding!14
Master Roadmap!12</t>
  </si>
  <si>
    <t>Introduce W5. Complete total by W24. W8 + W17–24</t>
  </si>
  <si>
    <t>D011</t>
  </si>
  <si>
    <t>Trees</t>
  </si>
  <si>
    <t>DFS/BFS, depth, path, recursion
DFS/BFS traversals, recursion, properties</t>
  </si>
  <si>
    <t>DSA &amp; Coding!15
Master Roadmap!13</t>
  </si>
  <si>
    <t>Q040</t>
  </si>
  <si>
    <t>Spring</t>
  </si>
  <si>
    <t>What problem does dependency injection solve?</t>
  </si>
  <si>
    <t>coupling, testability, lifecycle, constructor injection</t>
  </si>
  <si>
    <t>Question Bank!44</t>
  </si>
  <si>
    <t>W8 + W17–24</t>
  </si>
  <si>
    <t>Q041</t>
  </si>
  <si>
    <t>What does auto-configuration do?</t>
  </si>
  <si>
    <t>conditional configuration, starters, override/customization concept</t>
  </si>
  <si>
    <t>Question Bank!45</t>
  </si>
  <si>
    <t>D012</t>
  </si>
  <si>
    <t>BST</t>
  </si>
  <si>
    <t>search/order, validate, kth</t>
  </si>
  <si>
    <t>DSA &amp; Coding!16</t>
  </si>
  <si>
    <t>Introduce W6. Complete total by W24. W8 + W17–24</t>
  </si>
  <si>
    <t>Q018</t>
  </si>
  <si>
    <t>What happens after you type an HTTPS URL?</t>
  </si>
  <si>
    <t>DNS, TCP, TLS, HTTP, server, browser render at high level</t>
  </si>
  <si>
    <t>Question Bank!22</t>
  </si>
  <si>
    <t>Q042</t>
  </si>
  <si>
    <t>Controller vs service vs repository responsibilities?</t>
  </si>
  <si>
    <t>layering, business logic boundaries, DTO/entity separation</t>
  </si>
  <si>
    <t>Question Bank!46</t>
  </si>
  <si>
    <t>Q052</t>
  </si>
  <si>
    <t>Why can useEffect cause stale data or loops?</t>
  </si>
  <si>
    <t>dependencies, closures, state updates, separation of effects</t>
  </si>
  <si>
    <t>Question Bank!56</t>
  </si>
  <si>
    <t>D013</t>
  </si>
  <si>
    <t>Heap / priority queue</t>
  </si>
  <si>
    <t>top-k, scheduling, merge
Top-k, scheduling, streaming minimum/maximum</t>
  </si>
  <si>
    <t>DSA &amp; Coding!17
Master Roadmap!14</t>
  </si>
  <si>
    <t>Introduce W7. Complete total by W24. W8 + W17–24</t>
  </si>
  <si>
    <t>D020</t>
  </si>
  <si>
    <t>Sorting / intervals</t>
  </si>
  <si>
    <t>merge intervals, custom comparator
Know n log n algorithms and comparator usage</t>
  </si>
  <si>
    <t>Guide, gap review and sources</t>
  </si>
  <si>
    <t>Use Type to filter instructions, identified gaps, strategy, project profiles or source references.</t>
  </si>
  <si>
    <t>New gap tasks are already included in Master Plan. Original source row references preserve the path back to the supplied workbook.</t>
  </si>
  <si>
    <t>Type</t>
  </si>
  <si>
    <t>Topic</t>
  </si>
  <si>
    <t>Guidance / change</t>
  </si>
  <si>
    <t>DSA &amp; Coding!24
Master Roadmap!18</t>
  </si>
  <si>
    <t>Related IDs</t>
  </si>
  <si>
    <t>Source / original location</t>
  </si>
  <si>
    <t>State / verification</t>
  </si>
  <si>
    <t>How to use</t>
  </si>
  <si>
    <t>Start with one week</t>
  </si>
  <si>
    <t>Q010</t>
  </si>
  <si>
    <t>Set Start date and available Capacity in Weekly Review. Filter Master Plan by Start week, then Category and Scope. Complete the setup and baseline first.</t>
  </si>
  <si>
    <t>G01, G02</t>
  </si>
  <si>
    <t>Input needed</t>
  </si>
  <si>
    <t>How would you find the latest order for every customer?</t>
  </si>
  <si>
    <t>Window/CTE or grouped approach; correctness</t>
  </si>
  <si>
    <t>Record progress once</t>
  </si>
  <si>
    <t>Update task Status, Actual hours, Evidence and Completed on. The Completion check explains missing proof. For mocks, also enter both scores and the result.</t>
  </si>
  <si>
    <t>Master Plan</t>
  </si>
  <si>
    <t>Workflow</t>
  </si>
  <si>
    <t>Task completion versus readiness</t>
  </si>
  <si>
    <t>Complete means a task has been marked Done with recorded evidence and date. A mock may be complete even if it failed. This is not a prediction of interview success.</t>
  </si>
  <si>
    <t>Weekly Review</t>
  </si>
  <si>
    <t>Definition</t>
  </si>
  <si>
    <t>Work categories and sections</t>
  </si>
  <si>
    <t>Category groups the work. Work type distinguishes learning, builds, practice, mocks and reviews. Plan section gives the more specific topic. Scope separates core work and optional extensions.</t>
  </si>
  <si>
    <t>Practice without double counting</t>
  </si>
  <si>
    <t>Question Bank!14</t>
  </si>
  <si>
    <t>DSA counts are distinct solved problems by pattern. Question counts are attempts. Put problem IDs or answer evidence in the evidence field and capture mistakes for revision.</t>
  </si>
  <si>
    <t>Practice Bank</t>
  </si>
  <si>
    <t>Q011</t>
  </si>
  <si>
    <t>Backend</t>
  </si>
  <si>
    <t>Dates and review</t>
  </si>
  <si>
    <t>PUT vs PATCH and where idempotency matters?</t>
  </si>
  <si>
    <t>Start/end week are relative to your chosen start date. Due date is the end of the task’s end week. Review due is completion/practice date plus the review interval. Original phase-review notes are retained.</t>
  </si>
  <si>
    <t>Semantics + retry safety</t>
  </si>
  <si>
    <t>Weekly Review!C4:C5</t>
  </si>
  <si>
    <t>Editable settings</t>
  </si>
  <si>
    <t>Estimates and actual time</t>
  </si>
  <si>
    <t>The proposed task estimates are starting allocations, not guarantees for learning a skill. Actual hours stay at the source zero baseline. Change estimates after assessment; avoid logging the same time against a lesson and a project.</t>
  </si>
  <si>
    <t>Assumption</t>
  </si>
  <si>
    <t>Extend the plan</t>
  </si>
  <si>
    <t>Add a row within the relevant Excel Table and use a unique ID. Copy the calculated columns from an adjacent row. Summary formulas use the table columns and include added records. Keep the week between 1 and 24 or extend the weekly schedule too.</t>
  </si>
  <si>
    <t>Master Plan, Practice Bank</t>
  </si>
  <si>
    <t>Update instructions</t>
  </si>
  <si>
    <t>Confidence</t>
  </si>
  <si>
    <t>Question Bank!15</t>
  </si>
  <si>
    <t>Original 0-5 self-ratings are retained. 0 means not yet demonstrated; 5 means independently solve and explain under interview pressure. Confidence does not drive task completion.</t>
  </si>
  <si>
    <t>One capstone with reusable evidence</t>
  </si>
  <si>
    <t>Q050</t>
  </si>
  <si>
    <t>Use a single Java/Spring backend and TypeScript UI product. Project ONE is recorded as existing exposure, not verified completion. Extension profiles can document the same capstone rather than create separate compulsory projects.</t>
  </si>
  <si>
    <t>PF01-PF05</t>
  </si>
  <si>
    <t>Why are TypeScript types insufficient for API validation?</t>
  </si>
  <si>
    <t>types erased at runtime, untrusted JSON, runtime schema validation</t>
  </si>
  <si>
    <t>Original workbook</t>
  </si>
  <si>
    <t>Fresher_SWE_Interview_Command_Center.xlsx is preserved separately. All 436 substantive curriculum, schedule, question, mock, strategy and project rows have a mapped destination. Duplicate dashboards and forecast-weighted confidence calculations are replaced.</t>
  </si>
  <si>
    <t>Original workbook retained</t>
  </si>
  <si>
    <t>Consolidation</t>
  </si>
  <si>
    <t>Source interpretation</t>
  </si>
  <si>
    <t>Source IDs point to references below. Checked references show the check date. Inherited market notes are retained as context and have not all been reverified; do not treat them as 2027 hiring guarantees.</t>
  </si>
  <si>
    <t>Guide &amp; Sources</t>
  </si>
  <si>
    <t>Source policy</t>
  </si>
  <si>
    <t>Gap review</t>
  </si>
  <si>
    <t>Structure</t>
  </si>
  <si>
    <t>17 overlapping sheets.
Consolidated technical concepts, weekly actions, mocks and project evidence into one ordered task table. Practice counts and questions have one owner.</t>
  </si>
  <si>
    <t>Workbook analysis</t>
  </si>
  <si>
    <t>Implemented</t>
  </si>
  <si>
    <t>DSA schedule</t>
  </si>
  <si>
    <t>145 topic targets versus 136 scheduled problems.
Added one new problem in each of weeks 1-9. Weekly targets now total 145. Topic targets are cumulative through W24, not due in their introduction week.</t>
  </si>
  <si>
    <t>DS01-DS09</t>
  </si>
  <si>
    <t>Question Bank!54</t>
  </si>
  <si>
    <t>Q007</t>
  </si>
  <si>
    <t>Progress logic</t>
  </si>
  <si>
    <t>Why might an index make writes slower?</t>
  </si>
  <si>
    <t>Weekly completion used Actual hours / Target hours.
Completion now counts tasks marked Done with evidence and, for mocks, recorded scores/results. Hours measure workload only.</t>
  </si>
  <si>
    <t>Index maintenance, storage, selectivity, read/write trade-off</t>
  </si>
  <si>
    <t>Mock coverage</t>
  </si>
  <si>
    <t>Dashboard range ended at row 44, excluding 4 mocks.
All 44 mock sessions are scheduled and included in summary counts. Unattempted score placeholders become blank.</t>
  </si>
  <si>
    <t>M01-M44</t>
  </si>
  <si>
    <t>Baseline</t>
  </si>
  <si>
    <t>No confirmed start date, available time or skill assessment.
Start date and personal progress stay unconfirmed. Set capacity and complete a baseline before relying on due dates.</t>
  </si>
  <si>
    <t>Action needed</t>
  </si>
  <si>
    <t>Evidence</t>
  </si>
  <si>
    <t>Question Bank!11</t>
  </si>
  <si>
    <t>Generic Project/Practice labels, no proof of completion.
Add an evidence/result field and completion checks. Confidence is self-assessment, separate from task completion.</t>
  </si>
  <si>
    <t>W12 + W17–24</t>
  </si>
  <si>
    <t>Setup sequence</t>
  </si>
  <si>
    <t>Q043</t>
  </si>
  <si>
    <t>Maven/Gradle depth appears in week 14.
Add first compile/test in W1. Keep advanced build tooling and CI later.</t>
  </si>
  <si>
    <t>JPA</t>
  </si>
  <si>
    <t>What is the N+1 query problem?</t>
  </si>
  <si>
    <t>Action added</t>
  </si>
  <si>
    <t>lazy/eager trade-offs, fetch joins/entity graphs/projections, measurement</t>
  </si>
  <si>
    <t>SQL depth</t>
  </si>
  <si>
    <t>Window functions only appear as awareness.
Add a practical drill covering windows, NULLs, ties and duplicate joins.</t>
  </si>
  <si>
    <t>Database changes</t>
  </si>
  <si>
    <t>No explicit migration/recovery deliverable.
Add versioned migration and failure-recovery evidence before expanding the capstone.</t>
  </si>
  <si>
    <t>Revision</t>
  </si>
  <si>
    <t>Review weeks lack a personal next-review date.
Add weekly review tasks and calculated review dates after completion/practice. Review interval is editable.</t>
  </si>
  <si>
    <t>RV01-RV24</t>
  </si>
  <si>
    <t>Career execution</t>
  </si>
  <si>
    <t>Mostly late resume cleanup; no application workflow.
Add role shortlist, resume review and application pipeline steps, then review follow-ups weekly.</t>
  </si>
  <si>
    <t>G03, G04, G07</t>
  </si>
  <si>
    <t>Delivery</t>
  </si>
  <si>
    <t>Question Bank!47</t>
  </si>
  <si>
    <t>Deployment has no explicit rollback exercise.
Add a recovery rehearsal with recorded evidence.</t>
  </si>
  <si>
    <t>D014</t>
  </si>
  <si>
    <t>Capacity</t>
  </si>
  <si>
    <t>One weekly budget with many parallel topics.
Task estimates are proposed allocations. Weekly Review compares core hours with the editable source budget. Spread overloaded work before adding optional tasks.</t>
  </si>
  <si>
    <t>Graphs BFS/DFS</t>
  </si>
  <si>
    <t>Review required</t>
  </si>
  <si>
    <t>components, grid, visited-state
BFS/DFS, visited-state, connected components, topo sort basics</t>
  </si>
  <si>
    <t>Node.js is P0 in roadmap but secondary in strategy.
Keep Node.js and Python optional. Advanced LLM/RAG/agent implementation is optional; verification and AI-free ability remain core.</t>
  </si>
  <si>
    <t>Scope column</t>
  </si>
  <si>
    <t>Readiness</t>
  </si>
  <si>
    <t>Weighted confidence presented as overall readiness.
Removed the forecast-weighted readiness claim. Show evidence-backed completion, practice volume and mock outcomes separately.</t>
  </si>
  <si>
    <t>DSA &amp; Coding!18
Master Roadmap!15</t>
  </si>
  <si>
    <t>Project scope</t>
  </si>
  <si>
    <t>Five profiles look like five separate required builds.
Treat backend and frontend as parts of one capstone. Keep extension evidence profiles optional and retain original Project ONE exposure for review.</t>
  </si>
  <si>
    <t>Introduce W10. Complete total by W24. W12 + W17–24</t>
  </si>
  <si>
    <t>Q006</t>
  </si>
  <si>
    <t>Sources</t>
  </si>
  <si>
    <t>Repeated sources and unsupported current/publication labels.
Deduplicate URLs. Mark inherited market notes as unverified context, not a 2027 forecast. Verify selected version and added technical references.</t>
  </si>
  <si>
    <t>How would you prevent two users booking the same slot?</t>
  </si>
  <si>
    <t>Constraint/transaction/locking, isolation, retry, test</t>
  </si>
  <si>
    <t>Strategy</t>
  </si>
  <si>
    <t>Primary role</t>
  </si>
  <si>
    <t>Java: Backend / enterprise APIs
TypeScript: Frontend + full-stack UI/BFF
Shared: request to business logic to DB
Proof: One product using both</t>
  </si>
  <si>
    <t>Dual-Track Strategy!5</t>
  </si>
  <si>
    <t>Planning guidance</t>
  </si>
  <si>
    <t>Type system</t>
  </si>
  <si>
    <t>Java: Java static types, generics, records
TypeScript: TS structural types, unions, generics
Shared: model invariants and contracts
Proof: Same domain types in both</t>
  </si>
  <si>
    <t>Dual-Track Strategy!6</t>
  </si>
  <si>
    <t>Question Bank!10</t>
  </si>
  <si>
    <t>OOP/design</t>
  </si>
  <si>
    <t>Java: interfaces, composition, SOLID
TypeScript: composition, interfaces/types, functional patterns
Shared: coupling, cohesion, boundaries
Proof: Refactor a service</t>
  </si>
  <si>
    <t>Dual-Track Strategy!7</t>
  </si>
  <si>
    <t>Q039</t>
  </si>
  <si>
    <t>Async/concurrency</t>
  </si>
  <si>
    <t>What is a race condition and how would you prevent it?</t>
  </si>
  <si>
    <t>Java: threads, executors, futures, virtual-thread concept
TypeScript: event loop, promises, async/await
Shared: concurrency vs parallelism; race conditions
Proof: Double-booking race lab</t>
  </si>
  <si>
    <t>shared state, atomicity, locking/constraints, test</t>
  </si>
  <si>
    <t>Dual-Track Strategy!8</t>
  </si>
  <si>
    <t>REST/API</t>
  </si>
  <si>
    <t>Java: Spring MVC controllers/DTOs
TypeScript: fetch/server actions/BFF or Node APIs
Shared: HTTP semantics, validation, idempotency
Proof: Shared OpenAPI contract</t>
  </si>
  <si>
    <t>Dual-Track Strategy!9</t>
  </si>
  <si>
    <t>Java: JPA/Hibernate + PostgreSQL
TypeScript: SQL client/ORM awareness + PostgreSQL
Shared: schema, constraints, indexes, transactions
Proof: Commerce schema</t>
  </si>
  <si>
    <t>Dual-Track Strategy!10</t>
  </si>
  <si>
    <t>Validation</t>
  </si>
  <si>
    <t>Java: Bean Validation/custom validators
TypeScript: Zod/runtime validation
Shared: never trust external input
Proof: Same invalid cases tested</t>
  </si>
  <si>
    <t>Dual-Track Strategy!11</t>
  </si>
  <si>
    <t>Question Bank!43</t>
  </si>
  <si>
    <t>Java: Spring Security, method/request authz
TypeScript: session/JWT handling, UI auth boundaries
Shared: authentication vs authorization
Proof: RBAC + tenant isolation</t>
  </si>
  <si>
    <t>Q044</t>
  </si>
  <si>
    <t>Dual-Track Strategy!12</t>
  </si>
  <si>
    <t>Where should @Transactional usually live and why?</t>
  </si>
  <si>
    <t>service/use-case boundary, atomic operation, rollback, proxy caveats high level</t>
  </si>
  <si>
    <t>Java: JUnit/Mockito/MockMvc/Testcontainers
TypeScript: Vitest/RTL/E2E
Shared: unit vs integration vs E2E boundaries
Proof: Cross-stack test pyramid</t>
  </si>
  <si>
    <t>Dual-Track Strategy!13</t>
  </si>
  <si>
    <t>Build tooling</t>
  </si>
  <si>
    <t>Java: Maven/Gradle
TypeScript: pnpm/npm + tsconfig
Shared: reproducible builds/dependency hygiene
Proof: CI builds both</t>
  </si>
  <si>
    <t>Dual-Track Strategy!14</t>
  </si>
  <si>
    <t>Observability</t>
  </si>
  <si>
    <t>Question Bank!48</t>
  </si>
  <si>
    <t>Java: Actuator, logs, metrics
TypeScript: structured frontend/server logs
Shared: diagnose from evidence
Proof: Failure investigation write-up</t>
  </si>
  <si>
    <t>S007</t>
  </si>
  <si>
    <t>Dual-Track Strategy!15</t>
  </si>
  <si>
    <t>Q045</t>
  </si>
  <si>
    <t>Deployment</t>
  </si>
  <si>
    <t>How would you prevent double booking in Spring + PostgreSQL?</t>
  </si>
  <si>
    <t>Java: Spring container/service
TypeScript: Next.js/static/server deployment
Shared: Docker, env vars, secrets, CI/CD
Proof: Docker Compose + CI</t>
  </si>
  <si>
    <t>DB constraint, transaction, lock choice, retry/idempotency, concurrency test</t>
  </si>
  <si>
    <t>Dual-Track Strategy!16</t>
  </si>
  <si>
    <t>AI-assisted work</t>
  </si>
  <si>
    <t>Java: compile/tests/security review of generated Java
TypeScript: typecheck/tests/diff review of generated TS
Shared: understand to direct to verify
Proof: 5 timed AI repo tasks</t>
  </si>
  <si>
    <t>Dual-Track Strategy!17</t>
  </si>
  <si>
    <t>AI-free work</t>
  </si>
  <si>
    <t>Java: code/debug Java without assistant
TypeScript: code/debug TS without assistant
Shared: independent fundamentals
Proof: company-style no-AI mocks</t>
  </si>
  <si>
    <t>Dual-Track Strategy!18</t>
  </si>
  <si>
    <t>Question Bank!49</t>
  </si>
  <si>
    <t>Project profile</t>
  </si>
  <si>
    <t>S008</t>
  </si>
  <si>
    <t>Project ONE — multi-tenant commerce/POS</t>
  </si>
  <si>
    <t>Source status: Existing exposure
Problem: Merchant/POS platform with inventory, orders, bookings and storefront concerns
Architecture: Next.js/app layer + APIs + PostgreSQL; multi-tenant boundaries; offline/reliable workflows
Technologies: TypeScript, Next.js, PostgreSQL, auth, testing, CI, Docker
Ownership: Define your exact contribution</t>
  </si>
  <si>
    <t>D015</t>
  </si>
  <si>
    <t>Original profile. Confirm actual contribution and evidence.</t>
  </si>
  <si>
    <t>Topological sort</t>
  </si>
  <si>
    <t>dependency ordering, indegree</t>
  </si>
  <si>
    <t>Source status: Recommended extension
Problem: Prevent past slots, overlap and duplicate booking
Architecture: API + PostgreSQL constraints/transaction
Technologies: TypeScript/Node, PostgreSQL, tests
Ownership: Solo</t>
  </si>
  <si>
    <t>Source status: Recommended extension
Problem: Use AI agent to fix bugs but prove correctness independently
Architecture: Existing repo + tests + AI coding tool
Technologies: TypeScript/Python, Git, test runner, AI agent
Ownership: Solo</t>
  </si>
  <si>
    <t>Source status: Recommended capstone
Problem: Build production-style backend for inventory/orders/bookings with concurrency protection
Architecture: Spring Boot REST + Spring Data JPA + PostgreSQL + Spring Security + Testcontainers
Technologies: Java 25, Spring Boot 4.1.x, PostgreSQL, Docker
Ownership: Solo</t>
  </si>
  <si>
    <t>DSA &amp; Coding!19</t>
  </si>
  <si>
    <t>Source status: Recommended capstone
Problem: Typed client UI consuming the Java backend safely
Architecture: Next.js + React + TypeScript strict + runtime validation + API client
Technologies: TypeScript 6, React, Next.js, Zod, Vitest/RTL
Ownership: Solo</t>
  </si>
  <si>
    <t>Introduce W11. Complete total by W24. W12 + W17–24</t>
  </si>
  <si>
    <t>D016</t>
  </si>
  <si>
    <t>Project interview</t>
  </si>
  <si>
    <t>Follow-up checklist</t>
  </si>
  <si>
    <t>Why this architecture?
Why this database?
What breaks under concurrency?
What did you personally own?
What was the hardest bug?
What tests prove it works?
How is authentication handled?
How is authorization enforced?
What fails at 100× traffic?
What did you measure?
What would you refactor now?
What did AI generate vs you design?
Show a rejected trade-off.</t>
  </si>
  <si>
    <t>Projects Portfolio!10:11</t>
  </si>
  <si>
    <t>Backtracking</t>
  </si>
  <si>
    <t>Original interview prompts</t>
  </si>
  <si>
    <t>subsets, permutations, combinations
State choices, base cases, pruning</t>
  </si>
  <si>
    <t>Source</t>
  </si>
  <si>
    <t>Java support roadmap</t>
  </si>
  <si>
    <t>Java 25 is an LTS release. Use the project-compatible supported JDK; keep exact versions pinned.</t>
  </si>
  <si>
    <t>https://www.oracle.com/java/technologies/java-se-support-roadmap.html</t>
  </si>
  <si>
    <t>Checked 12 Sep 2026</t>
  </si>
  <si>
    <t>docs.spring.io</t>
  </si>
  <si>
    <t>Original learning reference</t>
  </si>
  <si>
    <t>https://docs.spring.io/spring-framework/reference/index.html</t>
  </si>
  <si>
    <t>Inherited reference; not reverified</t>
  </si>
  <si>
    <t>Spring Boot requirements</t>
  </si>
  <si>
    <t>The checked page lists Boot 4.1.1, Java 17 minimum and compatibility through Java 26. Java 25 fits this baseline.</t>
  </si>
  <si>
    <t>https://docs.spring.io/spring-boot/system-requirements.html</t>
  </si>
  <si>
    <t>Developer Skills Report 2025</t>
  </si>
  <si>
    <t>66% prefer practical challenges; early-career hiring lags; backend/React/AI learning signals
Spring Boot leads backend learning priorities; React leads frontend</t>
  </si>
  <si>
    <t>https://www.hackerrank.com/reports/developer-skills-report-2025</t>
  </si>
  <si>
    <t>Inherited context; not reverified</t>
  </si>
  <si>
    <t>DSA &amp; Coding!20
Master Roadmap!16</t>
  </si>
  <si>
    <t>Spring Data JPA</t>
  </si>
  <si>
    <t>Repositories, queries, transactions, locking, projections</t>
  </si>
  <si>
    <t>Q012</t>
  </si>
  <si>
    <t>https://docs.spring.io/spring-data/jpa/reference/</t>
  </si>
  <si>
    <t>Session vs JWT authentication?</t>
  </si>
  <si>
    <t>Revocation, storage, scaling, security trade-offs</t>
  </si>
  <si>
    <t>https://docs.spring.io/spring-data/jpa/reference/jpa.html</t>
  </si>
  <si>
    <t>https://docs.spring.io/spring-data/jpa/reference/jpa/transactions.html</t>
  </si>
  <si>
    <t>https://docs.spring.io/spring-data/jpa/reference/jpa/locking.html</t>
  </si>
  <si>
    <t>Question Bank!16</t>
  </si>
  <si>
    <t>S009</t>
  </si>
  <si>
    <t>https://docs.spring.io/spring-security/reference/servlet/authentication/</t>
  </si>
  <si>
    <t>Q019</t>
  </si>
  <si>
    <t>401 vs 403?</t>
  </si>
  <si>
    <t>S010</t>
  </si>
  <si>
    <t>Authentication vs authorization</t>
  </si>
  <si>
    <t>https://docs.spring.io/spring-security/reference/servlet/authorization/index.html</t>
  </si>
  <si>
    <t>S011</t>
  </si>
  <si>
    <t>https://docs.spring.io/spring-framework/reference/testing/unit.html</t>
  </si>
  <si>
    <t>Spring Testing</t>
  </si>
  <si>
    <t>Unit/integration testing, TestContext, MockMvc/Web test tooling</t>
  </si>
  <si>
    <t>S012</t>
  </si>
  <si>
    <t>https://docs.spring.io/spring-framework/reference/testing.html</t>
  </si>
  <si>
    <t>Question Bank!23</t>
  </si>
  <si>
    <t>https://docs.spring.io/spring-boot/reference/testing/testcontainers.html</t>
  </si>
  <si>
    <t>Q023</t>
  </si>
  <si>
    <t>github.blog</t>
  </si>
  <si>
    <t>https://github.blog/news-insights/octoverse/typescript-python-and-the-ai-feedback-loop-changing-software-development/</t>
  </si>
  <si>
    <t>How can broken object-level authorization occur?</t>
  </si>
  <si>
    <t>ID tampering, missing ownership/tenant check, mitigation/tests</t>
  </si>
  <si>
    <t>TypeScript 6.0 release notes</t>
  </si>
  <si>
    <t>TypeScript 6.0 prepares for the native TypeScript 7 compiler. Review configuration deprecations and test the pinned toolchain.</t>
  </si>
  <si>
    <t>https://www.typescriptlang.org/docs/handbook/release-notes/typescript-6-0.html</t>
  </si>
  <si>
    <t>https://github.blog/developer-skills/programming-languages-and-frameworks/typescripts-rise-in-the-ai-era-insights-from-lead-architect-anders-hejlsberg/</t>
  </si>
  <si>
    <t>Octoverse 2025</t>
  </si>
  <si>
    <t>TypeScript became most-used on GitHub; Python strong in AI; AI repos/agents grew
TypeScript became most-used language on GitHub in 2025; Java also grew</t>
  </si>
  <si>
    <t>https://github.blog/news-insights/octoverse/octoverse-a-new-developer-joins-github-every-second-as-ai-leads-typescript-to-1/</t>
  </si>
  <si>
    <t>Question Bank!27</t>
  </si>
  <si>
    <t>https://github.blog/news-insights/octoverse/what-the-fastest-growing-tools-reveal-about-how-software-is-being-built/</t>
  </si>
  <si>
    <t>Q024</t>
  </si>
  <si>
    <t>Software development interview topics</t>
  </si>
  <si>
    <t>CORS vs CSRF?</t>
  </si>
  <si>
    <t>Coding assessment; programming, DS&amp;A, OOD, databases, distributed computing, OS, internet, AI</t>
  </si>
  <si>
    <t>browser cross-origin policy vs forged authenticated requests</t>
  </si>
  <si>
    <t>https://amazon.jobs/content/en/how-we-hire/interview-prep/software-development-topics</t>
  </si>
  <si>
    <t>Developer Survey 2025 — Technology</t>
  </si>
  <si>
    <t>Python growth, Redis growth, Docker jump; React/Next relationships</t>
  </si>
  <si>
    <t>https://survey.stackoverflow.co/2025/technology</t>
  </si>
  <si>
    <t>Rebuilding engineering interviews around AI</t>
  </si>
  <si>
    <t>60-min AI-assisted working session; unfamiliar code, debugging, validation, scope, communication</t>
  </si>
  <si>
    <t>https://careersatdoordash.com/blog/doordash-is-rebuilding-its-engineering-interviews-around-ai/</t>
  </si>
  <si>
    <t>Question Bank!28</t>
  </si>
  <si>
    <t>Technical interviewing</t>
  </si>
  <si>
    <t>Problem solving, design, coding, testing; algorithms and security implications</t>
  </si>
  <si>
    <t>https://careers.microsoft.com/v2/global/en/hiring-tips/technical-interviewing</t>
  </si>
  <si>
    <t>Q046</t>
  </si>
  <si>
    <t>Spring Security</t>
  </si>
  <si>
    <t>Developer Survey 2025 — AI</t>
  </si>
  <si>
    <t>Authentication vs authorization in Spring Security?</t>
  </si>
  <si>
    <t>46% distrust AI accuracy vs 33% trust; 66% frustrated by almost-right answers</t>
  </si>
  <si>
    <t>identity vs permission, request/method security, 401/403</t>
  </si>
  <si>
    <t>S023</t>
  </si>
  <si>
    <t>https://survey.stackoverflow.co/2025/ai</t>
  </si>
  <si>
    <t>New identity of a developer</t>
  </si>
  <si>
    <t>AI-era skill loop: understanding, directing, verifying</t>
  </si>
  <si>
    <t>https://github.blog/news-insights/octoverse/the-new-identity-of-a-developer-what-changes-and-what-doesnt-in-the-ai-era/</t>
  </si>
  <si>
    <t>Collaborating with AI during hiring</t>
  </si>
  <si>
    <t>AI permitted for prep; live/technical only if explicitly allowed</t>
  </si>
  <si>
    <t>S025</t>
  </si>
  <si>
    <t>https://careers.linkedin.com/Howwehire/ai-usage</t>
  </si>
  <si>
    <t>Question Bank!50</t>
  </si>
  <si>
    <t>S029</t>
  </si>
  <si>
    <t>Interview Guide</t>
  </si>
  <si>
    <t>Pair coding/take-home/tests; AI/tool expectations vary; code quality/performance/test coverage</t>
  </si>
  <si>
    <t>D017</t>
  </si>
  <si>
    <t>S026</t>
  </si>
  <si>
    <t>https://openai.com/interview-guide/</t>
  </si>
  <si>
    <t>Greedy</t>
  </si>
  <si>
    <t>intervals, local choices, proofs</t>
  </si>
  <si>
    <t>Application process / AI candidate policy</t>
  </si>
  <si>
    <t>Coding assessments; structured interviews; AI prohibited in assessments/live unless stated</t>
  </si>
  <si>
    <t>https://www.ibm.com/careers/application-process</t>
  </si>
  <si>
    <t>State of Tech Hiring 2026</t>
  </si>
  <si>
    <t>Algorithms 43%, real-world 38%, system design 38%, code review 21%, debugging 19%
Algorithms remain common (43%) while real-world scenarios and system design are each 38%; debugging/code review are growing.</t>
  </si>
  <si>
    <t>https://coderpad.io/survey-reports/coderpad-state-of-tech-hiring-2026/</t>
  </si>
  <si>
    <t>Authentication, authorization and protection against common attacks</t>
  </si>
  <si>
    <t>https://docs.spring.io/spring-security/reference/</t>
  </si>
  <si>
    <t>DSA &amp; Coding!21</t>
  </si>
  <si>
    <t>Product Updates Feb 2026</t>
  </si>
  <si>
    <t>Real-World Entry-Level Full-Stack Engineer Assessment for early-career hiring</t>
  </si>
  <si>
    <t>Introduce W12. Complete total by W24. W12 + W17–24</t>
  </si>
  <si>
    <t>https://support.codesignal.com/hc/en-us/articles/38842912848151-Product-Updates-February-2026</t>
  </si>
  <si>
    <t>Q014</t>
  </si>
  <si>
    <t>Window functions</t>
  </si>
  <si>
    <t>What tests would you write for a create-order endpoint?</t>
  </si>
  <si>
    <t>Practice partitions, ordering and window frames. State how tied rows and frame boundaries affect results.</t>
  </si>
  <si>
    <t>happy, validation, auth, duplicate, DB failure, concurrency</t>
  </si>
  <si>
    <t>https://www.postgresql.org/docs/current/tutorial-window.html</t>
  </si>
  <si>
    <t>Database initialization</t>
  </si>
  <si>
    <t>Use a single migration mechanism such as Flyway or Liquibase. Practice schema changes and recovery on test databases.</t>
  </si>
  <si>
    <t>https://docs.spring.io/spring-boot/how-to/data-initialization.html</t>
  </si>
  <si>
    <t>AI innovations in hiring</t>
  </si>
  <si>
    <t>Technical assessments being redesigned to reflect real-world AI use</t>
  </si>
  <si>
    <t>S033</t>
  </si>
  <si>
    <t>https://www.aboutamazon.com/news/workplace/artificial-intelligence-resume-jobs-hiring-amazon</t>
  </si>
  <si>
    <t>Spring Boot 4.0 release</t>
  </si>
  <si>
    <t>Boot 4 generation; Java 25 first-class support; Framework 7</t>
  </si>
  <si>
    <t>S034</t>
  </si>
  <si>
    <t>Question Bank!18</t>
  </si>
  <si>
    <t>https://spring.io/blog/2025/11/20/spring-boot-4-0-0-available-now/</t>
  </si>
  <si>
    <t>W16 + W17–24</t>
  </si>
  <si>
    <t>Q015</t>
  </si>
  <si>
    <t>Live category views</t>
  </si>
  <si>
    <t>Edit Master Plan only. Existing category tabs show matching tasks in master order, including changes to category, status, dates, evidence and effort. Use Task ID to find the matching master row.</t>
  </si>
  <si>
    <t>When is mocking harmful?</t>
  </si>
  <si>
    <t>Overcoupling, false confidence, integration boundaries</t>
  </si>
  <si>
    <t>Master Plan / category tabs</t>
  </si>
  <si>
    <t>Formula linked</t>
  </si>
  <si>
    <t>Adding tasks</t>
  </si>
  <si>
    <t>Insert a table row within PlanTasks or press Tab from its last cell. Excel must extend the table and its calculated columns, including Category key. Use an existing Category value. Category tabs reserve 300 task rows each; copy the final formula row downward if needed.</t>
  </si>
  <si>
    <t>PlanTasks</t>
  </si>
  <si>
    <t>300 view rows per category</t>
  </si>
  <si>
    <t>Dashboard interpretation</t>
  </si>
  <si>
    <t>Category and section totals include Core and Optional tasks. The headline completion percentage uses Core only. Complete requires evidence and completion date; mocks additionally require scores and a result. Progress does not establish interview readiness.</t>
  </si>
  <si>
    <t>Dashboard</t>
  </si>
  <si>
    <t>Evidence based</t>
  </si>
  <si>
    <t>New categories and sections</t>
  </si>
  <si>
    <t>Existing category membership updates automatically. A brand-new category needs a new category tab and dashboard label. New section labels need a dashboard row with copied formulas. Coverage counts on Dashboard flag unlisted labels.</t>
  </si>
  <si>
    <t>Coverage counts must be zero</t>
  </si>
  <si>
    <t>Markdown files</t>
  </si>
  <si>
    <t>Category and individual task Markdown files are dated snapshots generated from this workbook. Spreadsheet changes do not rewrite Markdown files. The complete document remains the original all-context archive.</t>
  </si>
  <si>
    <t>Markdown index</t>
  </si>
  <si>
    <t>Snapshot</t>
  </si>
  <si>
    <t>Question Bank!19</t>
  </si>
  <si>
    <t>Q016</t>
  </si>
  <si>
    <t>Debugging</t>
  </si>
  <si>
    <t>A test fails only in CI. How do you investigate?</t>
  </si>
  <si>
    <t>Reproduce, env diff, logs, nondeterminism, isolation</t>
  </si>
  <si>
    <t>Question Bank!20</t>
  </si>
  <si>
    <t>Q017</t>
  </si>
  <si>
    <t>What do you look for in a PR besides style?</t>
  </si>
  <si>
    <t>Correctness, security, failures, concurrency, performance, tests</t>
  </si>
  <si>
    <t>Question Bank!21</t>
  </si>
  <si>
    <t>D018</t>
  </si>
  <si>
    <t>1D DP</t>
  </si>
  <si>
    <t>state/transition, house robber, coin style
1D/2D state, transitions, memo/tabulation</t>
  </si>
  <si>
    <t>System design tasks</t>
  </si>
  <si>
    <t>DSA &amp; Coding!22
Master Roadmap!17</t>
  </si>
  <si>
    <t>Introduce W14. Complete total by W24. W16 + W17–24</t>
  </si>
  <si>
    <t>Q022</t>
  </si>
  <si>
    <t>When would you use a queue?</t>
  </si>
  <si>
    <t>decoupling, async, retry, backpressure, idempotent consumers</t>
  </si>
  <si>
    <t>Question Bank!26</t>
  </si>
  <si>
    <t>Q025</t>
  </si>
  <si>
    <t>DevOps</t>
  </si>
  <si>
    <t>Image vs container?</t>
  </si>
  <si>
    <t>immutable template vs running instance, lifecycle</t>
  </si>
  <si>
    <t>Question Bank!29</t>
  </si>
  <si>
    <t>Q026</t>
  </si>
  <si>
    <t>Merge vs rebase?</t>
  </si>
  <si>
    <t>history shape, collaboration safety, conflicts</t>
  </si>
  <si>
    <t>Question Bank!30</t>
  </si>
  <si>
    <t>Q047</t>
  </si>
  <si>
    <t>Unit test vs MockMvc vs Testcontainers?</t>
  </si>
  <si>
    <t>test pyramid, speed/fidelity, DB realism, what each proves</t>
  </si>
  <si>
    <t>Question Bank!51</t>
  </si>
  <si>
    <t>D019</t>
  </si>
  <si>
    <t>2D DP</t>
  </si>
  <si>
    <t>grid/string state, LCS style</t>
  </si>
  <si>
    <t>DSA &amp; Coding!23</t>
  </si>
  <si>
    <t>Introduce W15. Complete total by W24. W16 + W17–24</t>
  </si>
  <si>
    <t>Q021</t>
  </si>
  <si>
    <t>How would you scale a product catalogue read path?</t>
  </si>
  <si>
    <t>indexes, caching, CDN concept, pagination, measurement</t>
  </si>
  <si>
    <t>Question Bank!25</t>
  </si>
  <si>
    <t>Q027</t>
  </si>
  <si>
    <t>Why distrust an AI-generated fix even if tests pass?</t>
  </si>
  <si>
    <t>test gaps, security, hidden assumptions, human accountability</t>
  </si>
  <si>
    <t>Question Bank!31</t>
  </si>
  <si>
    <t>Q028</t>
  </si>
  <si>
    <t>How do you give an agent a good repository task?</t>
  </si>
  <si>
    <t>context, scope, acceptance criteria, constraints, verification</t>
  </si>
  <si>
    <t>Question Bank!32</t>
  </si>
  <si>
    <t>Q029</t>
  </si>
  <si>
    <t>How do you verify an agent changed only what was needed?</t>
  </si>
  <si>
    <t>diff review, tests, targeted inspection, git status/history</t>
  </si>
  <si>
    <t>Question Bank!33</t>
  </si>
  <si>
    <t>Q020</t>
  </si>
  <si>
    <t>Design a basic appointment booking system.</t>
  </si>
  <si>
    <t>requirements, API, schema, unique constraints, concurrency, notifications</t>
  </si>
  <si>
    <t>Question Bank!24</t>
  </si>
  <si>
    <t>W20 + W21–24</t>
  </si>
  <si>
    <t>Q053</t>
  </si>
  <si>
    <t>How do you keep Spring DTOs and TypeScript client types aligned?</t>
  </si>
  <si>
    <t>OpenAPI/schema generation or contract tests; runtime validation; versioning</t>
  </si>
  <si>
    <t>Question Bank!57</t>
  </si>
  <si>
    <t>Q013</t>
  </si>
  <si>
    <t>How do you design a safe webhook handler?</t>
  </si>
  <si>
    <t>Signature, idempotency, retries, ordering, observability</t>
  </si>
  <si>
    <t>Question Bank!17</t>
  </si>
  <si>
    <t>Q031</t>
  </si>
  <si>
    <t>Tell me about a difficult bug you owned.</t>
  </si>
  <si>
    <t>STAR, root cause, actions, validation, impact, learning</t>
  </si>
  <si>
    <t>Question Bank!35</t>
  </si>
  <si>
    <t>Q032</t>
  </si>
  <si>
    <t>Tell me about a technical trade-off you made.</t>
  </si>
  <si>
    <t>options, constraints, choice, outcome, what you'd change</t>
  </si>
  <si>
    <t>Question Bank!36</t>
  </si>
  <si>
    <t>Q033</t>
  </si>
  <si>
    <t>Walk me through your system from browser to database.</t>
  </si>
  <si>
    <t>architecture, request flow, auth, errors, data model</t>
  </si>
  <si>
    <t>Question Bank!37</t>
  </si>
  <si>
    <t>Q034</t>
  </si>
  <si>
    <t>What would break if traffic increased 100×?</t>
  </si>
  <si>
    <t>specific bottlenecks, measurement, staged scaling</t>
  </si>
  <si>
    <t>Question Bank!38</t>
  </si>
  <si>
    <t>Q035</t>
  </si>
  <si>
    <t>Which parts did AI help with, and how did you verify them?</t>
  </si>
  <si>
    <t>transparent boundaries, review, tests, corrections, ownership</t>
  </si>
  <si>
    <t>Question Bank!39</t>
  </si>
  <si>
    <t>Q054</t>
  </si>
  <si>
    <t>Architecture</t>
  </si>
  <si>
    <t>When would you choose Spring Boot over Node.js for a backend?</t>
  </si>
  <si>
    <t>team/ecosystem, concurrency model, enterprise integrations, latency/throughput needs; avoid absolutes</t>
  </si>
  <si>
    <t>Question Bank!58</t>
  </si>
  <si>
    <t>Q030</t>
  </si>
  <si>
    <t>What if AI is prohibited in this round?</t>
  </si>
  <si>
    <t>comply, close tools, solve independently, ask if unclear</t>
  </si>
  <si>
    <t>Question Bank!34</t>
  </si>
  <si>
    <t>Repeat until interview</t>
  </si>
  <si>
    <t>Q055</t>
  </si>
  <si>
    <t>How would you verify an AI-generated Spring Boot + TypeScript feature?</t>
  </si>
  <si>
    <t>compile/typecheck, unit/integration/E2E, DB/schema/security review, diff scope, manual reasoning</t>
  </si>
  <si>
    <t>Question Bank!59</t>
  </si>
  <si>
    <t>Projects tasks</t>
  </si>
  <si>
    <t>Mock interviews tasks</t>
  </si>
  <si>
    <t>Review tasks</t>
  </si>
  <si>
    <t>Career tasks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</si>
</sst>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mmm\ yy"/>
    <numFmt numFmtId="165" formatCode="dd\ mmm\ yyyy"/>
    <numFmt numFmtId="166" formatCode="0.0"/>
  </numFmts>
  <fonts count="13">
    <font>
      <sz val="11.0"/>
      <color rgb="FF000000"/>
      <name val="Carlito"/>
      <scheme val="minor"/>
    </font>
    <font>
      <sz val="10.0"/>
      <color rgb="FF34445A"/>
      <name val="Arial"/>
    </font>
    <font>
      <b/>
      <sz val="16.0"/>
      <color rgb="FF34445A"/>
      <name val="Arial"/>
    </font>
    <font>
      <b/>
      <sz val="16.0"/>
      <color rgb="FF253C5B"/>
      <name val="Arial"/>
    </font>
    <font>
      <sz val="10.0"/>
      <color rgb="FF233247"/>
      <name val="Arial"/>
    </font>
    <font>
      <sz val="10.0"/>
      <color rgb="FF53657B"/>
      <name val="Arial"/>
    </font>
    <font>
      <b/>
      <sz val="10.0"/>
      <color rgb="FF34445A"/>
      <name val="Arial"/>
    </font>
    <font>
      <sz val="10.0"/>
      <color rgb="FF4C629A"/>
      <name val="Arial"/>
    </font>
    <font>
      <sz val="10.0"/>
      <color rgb="FF30577E"/>
      <name val="Arial"/>
    </font>
    <font>
      <i/>
      <sz val="10.0"/>
      <color rgb="FF64748B"/>
      <name val="Arial"/>
    </font>
    <font/>
    <font>
      <b/>
      <sz val="14.0"/>
      <color rgb="FF34445A"/>
      <name val="Arial"/>
    </font>
    <font>
      <color theme="1"/>
      <name val="Carlito"/>
      <scheme val="minor"/>
    </font>
  </fonts>
  <fills count="28">
    <fill>
      <patternFill patternType="none"/>
    </fill>
    <fill>
      <patternFill patternType="lightGray"/>
    </fill>
    <fill>
      <patternFill patternType="solid">
        <fgColor rgb="FFFFFFFF"/>
        <bgColor rgb="FFFFFFFF"/>
      </patternFill>
    </fill>
    <fill>
      <patternFill patternType="solid">
        <fgColor rgb="FFE3EAF6"/>
        <bgColor rgb="FFE3EAF6"/>
      </patternFill>
    </fill>
    <fill>
      <patternFill patternType="solid">
        <fgColor rgb="FFE9E5F4"/>
        <bgColor rgb="FFE9E5F4"/>
      </patternFill>
    </fill>
    <fill>
      <patternFill patternType="solid">
        <fgColor rgb="FFE1F0E9"/>
        <bgColor rgb="FFE1F0E9"/>
      </patternFill>
    </fill>
    <fill>
      <patternFill patternType="solid">
        <fgColor rgb="FFFFF6DF"/>
        <bgColor rgb="FFFFF6DF"/>
      </patternFill>
    </fill>
    <fill>
      <patternFill patternType="solid">
        <fgColor rgb="FFF7F8FC"/>
        <bgColor rgb="FFF7F8FC"/>
      </patternFill>
    </fill>
    <fill>
      <patternFill patternType="solid">
        <fgColor rgb="FFFAFAFD"/>
        <bgColor rgb="FFFAFAFD"/>
      </patternFill>
    </fill>
    <fill>
      <patternFill patternType="solid">
        <fgColor rgb="FFE4EAF6"/>
        <bgColor rgb="FFE4EAF6"/>
      </patternFill>
    </fill>
    <fill>
      <patternFill patternType="solid">
        <fgColor rgb="FFE2EFE7"/>
        <bgColor rgb="FFE2EFE7"/>
      </patternFill>
    </fill>
    <fill>
      <patternFill patternType="solid">
        <fgColor rgb="FFF6E2E2"/>
        <bgColor rgb="FFF6E2E2"/>
      </patternFill>
    </fill>
    <fill>
      <patternFill patternType="solid">
        <fgColor rgb="FFF4EBDA"/>
        <bgColor rgb="FFF4EBDA"/>
      </patternFill>
    </fill>
    <fill>
      <patternFill patternType="solid">
        <fgColor rgb="FFE5EAF5"/>
        <bgColor rgb="FFE5EAF5"/>
      </patternFill>
    </fill>
    <fill>
      <patternFill patternType="solid">
        <fgColor rgb="FFE3EDF8"/>
        <bgColor rgb="FFE3EDF8"/>
      </patternFill>
    </fill>
    <fill>
      <patternFill patternType="solid">
        <fgColor rgb="FFE7E5F6"/>
        <bgColor rgb="FFE7E5F6"/>
      </patternFill>
    </fill>
    <fill>
      <patternFill patternType="solid">
        <fgColor rgb="FFF8E5ED"/>
        <bgColor rgb="FFF8E5ED"/>
      </patternFill>
    </fill>
    <fill>
      <patternFill patternType="solid">
        <fgColor rgb="FFF9EEDB"/>
        <bgColor rgb="FFF9EEDB"/>
      </patternFill>
    </fill>
    <fill>
      <patternFill patternType="solid">
        <fgColor rgb="FFE2ECF2"/>
        <bgColor rgb="FFE2ECF2"/>
      </patternFill>
    </fill>
    <fill>
      <patternFill patternType="solid">
        <fgColor rgb="FFE5EEDC"/>
        <bgColor rgb="FFE5EEDC"/>
      </patternFill>
    </fill>
    <fill>
      <patternFill patternType="solid">
        <fgColor rgb="FFF8E4E0"/>
        <bgColor rgb="FFF8E4E0"/>
      </patternFill>
    </fill>
    <fill>
      <patternFill patternType="solid">
        <fgColor rgb="FFE3EFEF"/>
        <bgColor rgb="FFE3EFEF"/>
      </patternFill>
    </fill>
    <fill>
      <patternFill patternType="solid">
        <fgColor rgb="FFF5EAD9"/>
        <bgColor rgb="FFF5EAD9"/>
      </patternFill>
    </fill>
    <fill>
      <patternFill patternType="solid">
        <fgColor rgb="FFF3F8F5"/>
        <bgColor rgb="FFF3F8F5"/>
      </patternFill>
    </fill>
    <fill>
      <patternFill patternType="solid">
        <fgColor rgb="FFECE7F4"/>
        <bgColor rgb="FFECE7F4"/>
      </patternFill>
    </fill>
    <fill>
      <patternFill patternType="solid">
        <fgColor rgb="FFF7F4FA"/>
        <bgColor rgb="FFF7F4FA"/>
      </patternFill>
    </fill>
    <fill>
      <patternFill patternType="solid">
        <fgColor rgb="FFF4E6EF"/>
        <bgColor rgb="FFF4E6EF"/>
      </patternFill>
    </fill>
    <fill>
      <patternFill patternType="solid">
        <fgColor rgb="FFEAE7F4"/>
        <bgColor rgb="FFEAE7F4"/>
      </patternFill>
    </fill>
  </fills>
  <borders count="12">
    <border/>
    <border>
      <left/>
      <right/>
      <top/>
      <bottom/>
    </border>
    <border>
      <left/>
      <right/>
      <top/>
      <bottom style="thin">
        <color rgb="FFD7DFE8"/>
      </bottom>
    </border>
    <border>
      <left/>
      <top/>
      <bottom/>
    </border>
    <border>
      <top/>
      <bottom/>
    </border>
    <border>
      <right/>
      <top/>
      <bottom/>
    </border>
    <border>
      <left/>
      <top/>
    </border>
    <border>
      <top/>
    </border>
    <border>
      <right/>
      <top/>
    </border>
    <border>
      <left/>
      <bottom/>
    </border>
    <border>
      <bottom/>
    </border>
    <border>
      <right/>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ill="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2" fillId="3" fontId="6" numFmtId="0" xfId="0" applyAlignment="1" applyBorder="1" applyFill="1" applyFont="1">
      <alignment horizontal="center" readingOrder="0" shrinkToFit="0" vertical="center" wrapText="1"/>
    </xf>
    <xf borderId="1" fillId="2" fontId="1" numFmtId="9" xfId="0" applyAlignment="1" applyBorder="1" applyFill="1" applyFont="1" applyNumberFormat="1">
      <alignment vertical="center"/>
    </xf>
    <xf borderId="2" fillId="4" fontId="6" numFmtId="0" xfId="0" applyAlignment="1" applyBorder="1" applyFill="1" applyFont="1">
      <alignment horizontal="center" shrinkToFit="0" vertical="center" wrapText="1"/>
    </xf>
    <xf borderId="1" fillId="2" fontId="7" numFmtId="0" xfId="0" applyAlignment="1" applyBorder="1" applyFill="1" applyFont="1">
      <alignment shrinkToFit="0" vertical="top" wrapText="1"/>
    </xf>
    <xf borderId="2" fillId="3" fontId="6" numFmtId="0" xfId="0" applyAlignment="1" applyBorder="1" applyFill="1" applyFont="1">
      <alignment horizontal="left" readingOrder="0" shrinkToFit="0" vertical="center" wrapText="0"/>
    </xf>
    <xf borderId="1" fillId="2" fontId="4" numFmtId="0" xfId="0" applyAlignment="1" applyBorder="1" applyFill="1" applyFont="1">
      <alignment shrinkToFit="0" vertical="top" wrapText="1"/>
    </xf>
    <xf borderId="1" fillId="2" fontId="1" numFmtId="0" xfId="0" applyAlignment="1" applyBorder="1" applyFill="1" applyFont="1">
      <alignment shrinkToFit="0" vertical="top" wrapText="1"/>
    </xf>
    <xf borderId="2" fillId="5" fontId="6" numFmtId="0" xfId="0" applyAlignment="1" applyBorder="1" applyFill="1" applyFont="1">
      <alignment horizontal="center" shrinkToFit="0" vertical="center" wrapText="1"/>
    </xf>
    <xf borderId="1" fillId="6" fontId="4" numFmtId="0" xfId="0" applyAlignment="1" applyBorder="1" applyFill="1" applyFont="1">
      <alignment shrinkToFit="0" vertical="top" wrapText="1"/>
    </xf>
    <xf borderId="1" fillId="6" fontId="4" numFmtId="0" xfId="0" applyAlignment="1" applyBorder="1" applyFill="1" applyFont="1">
      <alignment readingOrder="0" shrinkToFit="0" vertical="top" wrapText="1"/>
    </xf>
    <xf borderId="1" fillId="2" fontId="4" numFmtId="164" xfId="0" applyAlignment="1" applyBorder="1" applyFill="1" applyFont="1" applyNumberFormat="1">
      <alignment shrinkToFit="0" vertical="top" wrapText="1"/>
    </xf>
    <xf borderId="1" fillId="6" fontId="4" numFmtId="2" xfId="0" applyAlignment="1" applyBorder="1" applyFill="1" applyFont="1" applyNumberFormat="1">
      <alignment shrinkToFit="0" vertical="top" wrapText="1"/>
    </xf>
    <xf borderId="1" fillId="2" fontId="1" numFmtId="2" xfId="0" applyAlignment="1" applyBorder="1" applyFill="1" applyFont="1" applyNumberFormat="1">
      <alignment shrinkToFit="0" vertical="top" wrapText="1"/>
    </xf>
    <xf borderId="1" fillId="6" fontId="4" numFmtId="2" xfId="0" applyAlignment="1" applyBorder="1" applyFill="1" applyFont="1" applyNumberFormat="1">
      <alignment readingOrder="0" shrinkToFit="0" vertical="top" wrapText="1"/>
    </xf>
    <xf borderId="1" fillId="6" fontId="4" numFmtId="164" xfId="0" applyAlignment="1" applyBorder="1" applyFill="1" applyFont="1" applyNumberFormat="1">
      <alignment readingOrder="0" shrinkToFit="0" vertical="top" wrapText="1"/>
    </xf>
    <xf borderId="1" fillId="2" fontId="1" numFmtId="164" xfId="0" applyAlignment="1" applyBorder="1" applyFill="1" applyFont="1" applyNumberFormat="1">
      <alignment shrinkToFit="0" vertical="top" wrapText="1"/>
    </xf>
    <xf borderId="1" fillId="2" fontId="8" numFmtId="0" xfId="0" applyAlignment="1" applyBorder="1" applyFill="1" applyFont="1">
      <alignment shrinkToFit="0" vertical="top" wrapText="1"/>
    </xf>
    <xf borderId="1" fillId="2" fontId="9" numFmtId="0" xfId="0" applyAlignment="1" applyBorder="1" applyFill="1" applyFont="1">
      <alignment shrinkToFit="0" vertical="center" wrapText="0"/>
    </xf>
    <xf borderId="1" fillId="7" fontId="4" numFmtId="0" xfId="0" applyAlignment="1" applyBorder="1" applyFill="1" applyFont="1">
      <alignment shrinkToFit="0" vertical="top" wrapText="1"/>
    </xf>
    <xf borderId="1" fillId="7" fontId="4" numFmtId="164" xfId="0" applyAlignment="1" applyBorder="1" applyFill="1" applyFont="1" applyNumberFormat="1">
      <alignment shrinkToFit="0" vertical="top" wrapText="1"/>
    </xf>
    <xf borderId="1" fillId="7" fontId="8" numFmtId="0" xfId="0" applyAlignment="1" applyBorder="1" applyFill="1" applyFont="1">
      <alignment shrinkToFit="0" vertical="top" wrapText="1"/>
    </xf>
    <xf borderId="1" fillId="2" fontId="9" numFmtId="0" xfId="0" applyAlignment="1" applyBorder="1" applyFill="1" applyFont="1">
      <alignment shrinkToFit="0" vertical="top" wrapText="1"/>
    </xf>
    <xf borderId="1" fillId="8" fontId="7" numFmtId="0" xfId="0" applyAlignment="1" applyBorder="1" applyFill="1" applyFont="1">
      <alignment shrinkToFit="0" vertical="top" wrapText="1"/>
    </xf>
    <xf borderId="1" fillId="8" fontId="1" numFmtId="0" xfId="0" applyAlignment="1" applyBorder="1" applyFill="1" applyFont="1">
      <alignment shrinkToFit="0" vertical="top" wrapText="1"/>
    </xf>
    <xf borderId="1" fillId="7" fontId="9" numFmtId="0" xfId="0" applyAlignment="1" applyBorder="1" applyFill="1" applyFont="1">
      <alignment shrinkToFit="0" vertical="center" wrapText="0"/>
    </xf>
    <xf borderId="1" fillId="2" fontId="1" numFmtId="165" xfId="0" applyAlignment="1" applyBorder="1" applyFill="1" applyFont="1" applyNumberFormat="1">
      <alignment readingOrder="0" vertical="center"/>
    </xf>
    <xf borderId="3" fillId="9" fontId="6" numFmtId="0" xfId="0" applyAlignment="1" applyBorder="1" applyFill="1" applyFont="1">
      <alignment vertical="center"/>
    </xf>
    <xf borderId="4" fillId="0" fontId="10" numFmtId="0" xfId="0" applyBorder="1" applyFont="1"/>
    <xf borderId="5" fillId="0" fontId="10" numFmtId="0" xfId="0" applyBorder="1" applyFont="1"/>
    <xf borderId="3" fillId="10" fontId="6" numFmtId="0" xfId="0" applyAlignment="1" applyBorder="1" applyFill="1" applyFont="1">
      <alignment vertical="center"/>
    </xf>
    <xf borderId="3" fillId="11" fontId="6" numFmtId="0" xfId="0" applyAlignment="1" applyBorder="1" applyFill="1" applyFont="1">
      <alignment vertical="center"/>
    </xf>
    <xf borderId="3" fillId="12" fontId="6" numFmtId="0" xfId="0" applyAlignment="1" applyBorder="1" applyFill="1" applyFont="1">
      <alignment vertical="center"/>
    </xf>
    <xf borderId="6" fillId="9" fontId="2" numFmtId="0" xfId="0" applyAlignment="1" applyBorder="1" applyFill="1" applyFont="1">
      <alignment vertical="center"/>
    </xf>
    <xf borderId="7" fillId="0" fontId="10" numFmtId="0" xfId="0" applyBorder="1" applyFont="1"/>
    <xf borderId="8" fillId="0" fontId="10" numFmtId="0" xfId="0" applyBorder="1" applyFont="1"/>
    <xf borderId="1" fillId="8" fontId="1" numFmtId="2" xfId="0" applyAlignment="1" applyBorder="1" applyFill="1" applyFont="1" applyNumberFormat="1">
      <alignment shrinkToFit="0" vertical="top" wrapText="1"/>
    </xf>
    <xf borderId="1" fillId="6" fontId="4" numFmtId="164" xfId="0" applyAlignment="1" applyBorder="1" applyFill="1" applyFont="1" applyNumberFormat="1">
      <alignment shrinkToFit="0" vertical="top" wrapText="1"/>
    </xf>
    <xf borderId="1" fillId="8" fontId="1" numFmtId="164" xfId="0" applyAlignment="1" applyBorder="1" applyFill="1" applyFont="1" applyNumberFormat="1">
      <alignment shrinkToFit="0" vertical="top" wrapText="1"/>
    </xf>
    <xf borderId="6" fillId="10" fontId="2" numFmtId="9" xfId="0" applyAlignment="1" applyBorder="1" applyFill="1" applyFont="1" applyNumberFormat="1">
      <alignment vertical="center"/>
    </xf>
    <xf borderId="6" fillId="11" fontId="2" numFmtId="0" xfId="0" applyAlignment="1" applyBorder="1" applyFill="1" applyFont="1">
      <alignment vertical="center"/>
    </xf>
    <xf borderId="6" fillId="12" fontId="2" numFmtId="166" xfId="0" applyAlignment="1" applyBorder="1" applyFill="1" applyFont="1" applyNumberFormat="1">
      <alignment vertical="center"/>
    </xf>
    <xf borderId="9" fillId="0" fontId="10" numFmtId="0" xfId="0" applyBorder="1" applyFont="1"/>
    <xf borderId="10" fillId="0" fontId="10" numFmtId="0" xfId="0" applyBorder="1" applyFont="1"/>
    <xf borderId="11" fillId="0" fontId="10" numFmtId="0" xfId="0" applyBorder="1" applyFont="1"/>
    <xf borderId="2" fillId="13" fontId="6" numFmtId="0" xfId="0" applyAlignment="1" applyBorder="1" applyFill="1" applyFont="1">
      <alignment horizontal="center" shrinkToFit="0" vertical="center" wrapText="1"/>
    </xf>
    <xf borderId="1" fillId="14" fontId="1" numFmtId="0" xfId="0" applyAlignment="1" applyBorder="1" applyFill="1" applyFont="1">
      <alignment vertical="center"/>
    </xf>
    <xf borderId="1" fillId="14" fontId="1" numFmtId="9" xfId="0" applyAlignment="1" applyBorder="1" applyFill="1" applyFont="1" applyNumberFormat="1">
      <alignment vertical="center"/>
    </xf>
    <xf borderId="1" fillId="14" fontId="1" numFmtId="166" xfId="0" applyAlignment="1" applyBorder="1" applyFill="1" applyFont="1" applyNumberFormat="1">
      <alignment vertical="center"/>
    </xf>
    <xf borderId="1" fillId="15" fontId="1" numFmtId="0" xfId="0" applyAlignment="1" applyBorder="1" applyFill="1" applyFont="1">
      <alignment vertical="center"/>
    </xf>
    <xf borderId="1" fillId="8" fontId="9" numFmtId="0" xfId="0" applyAlignment="1" applyBorder="1" applyFill="1" applyFont="1">
      <alignment shrinkToFit="0" vertical="top" wrapText="1"/>
    </xf>
    <xf borderId="1" fillId="15" fontId="1" numFmtId="9" xfId="0" applyAlignment="1" applyBorder="1" applyFill="1" applyFont="1" applyNumberFormat="1">
      <alignment vertical="center"/>
    </xf>
    <xf borderId="1" fillId="15" fontId="1" numFmtId="166" xfId="0" applyAlignment="1" applyBorder="1" applyFill="1" applyFont="1" applyNumberFormat="1">
      <alignment vertical="center"/>
    </xf>
    <xf borderId="1" fillId="16" fontId="1" numFmtId="0" xfId="0" applyAlignment="1" applyBorder="1" applyFill="1" applyFont="1">
      <alignment vertical="center"/>
    </xf>
    <xf borderId="1" fillId="16" fontId="1" numFmtId="9" xfId="0" applyAlignment="1" applyBorder="1" applyFill="1" applyFont="1" applyNumberFormat="1">
      <alignment vertical="center"/>
    </xf>
    <xf borderId="1" fillId="16" fontId="1" numFmtId="166" xfId="0" applyAlignment="1" applyBorder="1" applyFill="1" applyFont="1" applyNumberFormat="1">
      <alignment vertical="center"/>
    </xf>
    <xf borderId="1" fillId="5" fontId="1" numFmtId="0" xfId="0" applyAlignment="1" applyBorder="1" applyFill="1" applyFont="1">
      <alignment vertical="center"/>
    </xf>
    <xf borderId="1" fillId="5" fontId="1" numFmtId="9" xfId="0" applyAlignment="1" applyBorder="1" applyFill="1" applyFont="1" applyNumberFormat="1">
      <alignment vertical="center"/>
    </xf>
    <xf borderId="1" fillId="5" fontId="1" numFmtId="166" xfId="0" applyAlignment="1" applyBorder="1" applyFill="1" applyFont="1" applyNumberFormat="1">
      <alignment vertical="center"/>
    </xf>
    <xf borderId="1" fillId="17" fontId="1" numFmtId="0" xfId="0" applyAlignment="1" applyBorder="1" applyFill="1" applyFont="1">
      <alignment vertical="center"/>
    </xf>
    <xf borderId="1" fillId="17" fontId="1" numFmtId="9" xfId="0" applyAlignment="1" applyBorder="1" applyFill="1" applyFont="1" applyNumberFormat="1">
      <alignment vertical="center"/>
    </xf>
    <xf borderId="1" fillId="17" fontId="1" numFmtId="166" xfId="0" applyAlignment="1" applyBorder="1" applyFill="1" applyFont="1" applyNumberFormat="1">
      <alignment vertical="center"/>
    </xf>
    <xf borderId="1" fillId="18" fontId="1" numFmtId="0" xfId="0" applyAlignment="1" applyBorder="1" applyFill="1" applyFont="1">
      <alignment vertical="center"/>
    </xf>
    <xf borderId="1" fillId="18" fontId="1" numFmtId="9" xfId="0" applyAlignment="1" applyBorder="1" applyFill="1" applyFont="1" applyNumberFormat="1">
      <alignment vertical="center"/>
    </xf>
    <xf borderId="1" fillId="18" fontId="1" numFmtId="166" xfId="0" applyAlignment="1" applyBorder="1" applyFill="1" applyFont="1" applyNumberFormat="1">
      <alignment vertical="center"/>
    </xf>
    <xf borderId="1" fillId="19" fontId="1" numFmtId="0" xfId="0" applyAlignment="1" applyBorder="1" applyFill="1" applyFont="1">
      <alignment vertical="center"/>
    </xf>
    <xf borderId="1" fillId="19" fontId="1" numFmtId="9" xfId="0" applyAlignment="1" applyBorder="1" applyFill="1" applyFont="1" applyNumberFormat="1">
      <alignment vertical="center"/>
    </xf>
    <xf borderId="1" fillId="19" fontId="1" numFmtId="166" xfId="0" applyAlignment="1" applyBorder="1" applyFill="1" applyFont="1" applyNumberFormat="1">
      <alignment vertical="center"/>
    </xf>
    <xf borderId="1" fillId="4" fontId="1" numFmtId="0" xfId="0" applyAlignment="1" applyBorder="1" applyFill="1" applyFont="1">
      <alignment vertical="center"/>
    </xf>
    <xf borderId="1" fillId="4" fontId="1" numFmtId="9" xfId="0" applyAlignment="1" applyBorder="1" applyFill="1" applyFont="1" applyNumberFormat="1">
      <alignment vertical="center"/>
    </xf>
    <xf borderId="1" fillId="4" fontId="1" numFmtId="166" xfId="0" applyAlignment="1" applyBorder="1" applyFill="1" applyFont="1" applyNumberFormat="1">
      <alignment vertical="center"/>
    </xf>
    <xf borderId="1" fillId="20" fontId="1" numFmtId="0" xfId="0" applyAlignment="1" applyBorder="1" applyFill="1" applyFont="1">
      <alignment vertical="center"/>
    </xf>
    <xf borderId="1" fillId="20" fontId="1" numFmtId="9" xfId="0" applyAlignment="1" applyBorder="1" applyFill="1" applyFont="1" applyNumberFormat="1">
      <alignment vertical="center"/>
    </xf>
    <xf borderId="1" fillId="20" fontId="1" numFmtId="166" xfId="0" applyAlignment="1" applyBorder="1" applyFill="1" applyFont="1" applyNumberFormat="1">
      <alignment vertical="center"/>
    </xf>
    <xf borderId="1" fillId="21" fontId="1" numFmtId="0" xfId="0" applyAlignment="1" applyBorder="1" applyFill="1" applyFont="1">
      <alignment vertical="center"/>
    </xf>
    <xf borderId="1" fillId="21" fontId="1" numFmtId="9" xfId="0" applyAlignment="1" applyBorder="1" applyFill="1" applyFont="1" applyNumberFormat="1">
      <alignment vertical="center"/>
    </xf>
    <xf borderId="1" fillId="21" fontId="1" numFmtId="166" xfId="0" applyAlignment="1" applyBorder="1" applyFill="1" applyFont="1" applyNumberFormat="1">
      <alignment vertical="center"/>
    </xf>
    <xf borderId="1" fillId="22" fontId="1" numFmtId="0" xfId="0" applyAlignment="1" applyBorder="1" applyFill="1" applyFont="1">
      <alignment vertical="center"/>
    </xf>
    <xf borderId="1" fillId="22" fontId="1" numFmtId="9" xfId="0" applyAlignment="1" applyBorder="1" applyFill="1" applyFont="1" applyNumberFormat="1">
      <alignment vertical="center"/>
    </xf>
    <xf borderId="1" fillId="22" fontId="1" numFmtId="166" xfId="0" applyAlignment="1" applyBorder="1" applyFill="1" applyFont="1" applyNumberFormat="1">
      <alignment vertical="center"/>
    </xf>
    <xf borderId="2" fillId="10" fontId="6" numFmtId="0" xfId="0" applyAlignment="1" applyBorder="1" applyFill="1" applyFont="1">
      <alignment horizontal="center" shrinkToFit="0" vertical="center" wrapText="1"/>
    </xf>
    <xf borderId="1" fillId="2" fontId="1" numFmtId="166" xfId="0" applyAlignment="1" applyBorder="1" applyFill="1" applyFont="1" applyNumberFormat="1">
      <alignment vertical="center"/>
    </xf>
    <xf borderId="1" fillId="23" fontId="1" numFmtId="0" xfId="0" applyAlignment="1" applyBorder="1" applyFill="1" applyFont="1">
      <alignment vertical="center"/>
    </xf>
    <xf borderId="1" fillId="23" fontId="1" numFmtId="166" xfId="0" applyAlignment="1" applyBorder="1" applyFill="1" applyFont="1" applyNumberFormat="1">
      <alignment vertical="center"/>
    </xf>
    <xf borderId="1" fillId="23" fontId="1" numFmtId="9" xfId="0" applyAlignment="1" applyBorder="1" applyFill="1" applyFont="1" applyNumberFormat="1">
      <alignment vertical="center"/>
    </xf>
    <xf borderId="1" fillId="2" fontId="11" numFmtId="0" xfId="0" applyAlignment="1" applyBorder="1" applyFill="1" applyFont="1">
      <alignment vertical="center"/>
    </xf>
    <xf borderId="2" fillId="24" fontId="6" numFmtId="0" xfId="0" applyAlignment="1" applyBorder="1" applyFill="1" applyFont="1">
      <alignment horizontal="center" shrinkToFit="0" vertical="center" wrapText="1"/>
    </xf>
    <xf borderId="1" fillId="2" fontId="1" numFmtId="0" xfId="0" applyAlignment="1" applyBorder="1" applyFill="1" applyFont="1">
      <alignment shrinkToFit="0" vertical="center" wrapText="1"/>
    </xf>
    <xf borderId="1" fillId="25" fontId="1" numFmtId="0" xfId="0" applyAlignment="1" applyBorder="1" applyFill="1" applyFont="1">
      <alignment shrinkToFit="0" vertical="center" wrapText="1"/>
    </xf>
    <xf borderId="1" fillId="25" fontId="1" numFmtId="0" xfId="0" applyAlignment="1" applyBorder="1" applyFill="1" applyFont="1">
      <alignment vertical="center"/>
    </xf>
    <xf borderId="1" fillId="25" fontId="1" numFmtId="9" xfId="0" applyAlignment="1" applyBorder="1" applyFill="1" applyFont="1" applyNumberFormat="1">
      <alignment vertical="center"/>
    </xf>
    <xf borderId="1" fillId="25" fontId="1" numFmtId="166" xfId="0" applyAlignment="1" applyBorder="1" applyFill="1" applyFont="1" applyNumberFormat="1">
      <alignment vertical="center"/>
    </xf>
    <xf borderId="1" fillId="13" fontId="1" numFmtId="0" xfId="0" applyAlignment="1" applyBorder="1" applyFill="1" applyFont="1">
      <alignment shrinkToFit="0" vertical="center" wrapText="1"/>
    </xf>
    <xf borderId="1" fillId="2" fontId="1" numFmtId="166" xfId="0" applyAlignment="1" applyBorder="1" applyFill="1" applyFont="1" applyNumberFormat="1">
      <alignment shrinkToFit="0" vertical="center" wrapText="1"/>
    </xf>
    <xf borderId="2" fillId="15" fontId="6" numFmtId="0" xfId="0" applyAlignment="1" applyBorder="1" applyFill="1" applyFont="1">
      <alignment horizontal="center" shrinkToFit="0" vertical="center" wrapText="1"/>
    </xf>
    <xf borderId="2" fillId="16" fontId="6" numFmtId="0" xfId="0" applyAlignment="1" applyBorder="1" applyFill="1" applyFont="1">
      <alignment horizontal="center" shrinkToFit="0" vertical="center" wrapText="1"/>
    </xf>
    <xf borderId="2" fillId="14" fontId="6" numFmtId="0" xfId="0" applyAlignment="1" applyBorder="1" applyFill="1" applyFont="1">
      <alignment horizontal="center" shrinkToFit="0" vertical="center" wrapText="1"/>
    </xf>
    <xf borderId="1" fillId="6" fontId="4" numFmtId="164" xfId="0" applyAlignment="1" applyBorder="1" applyFill="1" applyFont="1" applyNumberFormat="1">
      <alignment readingOrder="0" vertical="center"/>
    </xf>
    <xf borderId="1" fillId="6" fontId="4" numFmtId="0" xfId="0" applyAlignment="1" applyBorder="1" applyFill="1" applyFont="1">
      <alignment vertical="center"/>
    </xf>
    <xf borderId="2" fillId="10" fontId="6" numFmtId="0" xfId="0" applyAlignment="1" applyBorder="1" applyFill="1" applyFont="1">
      <alignment horizontal="center" readingOrder="0" shrinkToFit="0" vertical="center" wrapText="1"/>
    </xf>
    <xf borderId="1" fillId="2" fontId="4" numFmtId="2" xfId="0" applyAlignment="1" applyBorder="1" applyFill="1" applyFont="1" applyNumberFormat="1">
      <alignment shrinkToFit="0" vertical="top" wrapText="1"/>
    </xf>
    <xf borderId="1" fillId="2" fontId="4" numFmtId="9" xfId="0" applyAlignment="1" applyBorder="1" applyFill="1" applyFont="1" applyNumberFormat="1">
      <alignment shrinkToFit="0" vertical="top" wrapText="1"/>
    </xf>
    <xf borderId="1" fillId="7" fontId="4" numFmtId="2" xfId="0" applyAlignment="1" applyBorder="1" applyFill="1" applyFont="1" applyNumberFormat="1">
      <alignment shrinkToFit="0" vertical="top" wrapText="1"/>
    </xf>
    <xf borderId="1" fillId="7" fontId="4" numFmtId="9" xfId="0" applyAlignment="1" applyBorder="1" applyFill="1" applyFont="1" applyNumberFormat="1">
      <alignment shrinkToFit="0" vertical="top" wrapText="1"/>
    </xf>
    <xf borderId="0" fillId="0" fontId="12" numFmtId="0" xfId="0" applyFont="1"/>
    <xf borderId="2" fillId="17" fontId="6" numFmtId="0" xfId="0" applyAlignment="1" applyBorder="1" applyFill="1" applyFont="1">
      <alignment horizontal="center" shrinkToFit="0" vertical="center" wrapText="1"/>
    </xf>
    <xf borderId="2" fillId="26" fontId="6" numFmtId="0" xfId="0" applyAlignment="1" applyBorder="1" applyFill="1" applyFont="1">
      <alignment horizontal="center" readingOrder="0" shrinkToFit="0" vertical="center" wrapText="1"/>
    </xf>
    <xf borderId="2" fillId="27" fontId="6" numFmtId="0" xfId="0" applyAlignment="1" applyBorder="1" applyFill="1" applyFont="1">
      <alignment horizontal="center" readingOrder="0" shrinkToFit="0" vertical="center" wrapText="1"/>
    </xf>
    <xf borderId="1" fillId="2" fontId="1" numFmtId="0" xfId="0" applyAlignment="1" applyBorder="1" applyFill="1" applyFont="1">
      <alignment shrinkToFit="0" vertical="top" wrapText="1"/>
    </xf>
    <xf borderId="1" fillId="25" fontId="1" numFmtId="0" xfId="0" applyAlignment="1" applyBorder="1" applyFill="1" applyFont="1">
      <alignment shrinkToFit="0" vertical="top" wrapText="1"/>
    </xf>
    <xf borderId="2" fillId="18" fontId="6" numFmtId="0" xfId="0" applyAlignment="1" applyBorder="1" applyFill="1" applyFont="1">
      <alignment horizontal="center" shrinkToFit="0" vertical="center" wrapText="1"/>
    </xf>
    <xf borderId="2" fillId="19" fontId="6" numFmtId="0" xfId="0" applyAlignment="1" applyBorder="1" applyFill="1" applyFont="1">
      <alignment horizontal="center" shrinkToFit="0" vertical="center" wrapText="1"/>
    </xf>
    <xf borderId="2" fillId="20" fontId="6" numFmtId="0" xfId="0" applyAlignment="1" applyBorder="1" applyFill="1" applyFont="1">
      <alignment horizontal="center" shrinkToFit="0" vertical="center" wrapText="1"/>
    </xf>
    <xf borderId="2" fillId="21" fontId="6" numFmtId="0" xfId="0" applyAlignment="1" applyBorder="1" applyFill="1" applyFont="1">
      <alignment horizontal="center" shrinkToFit="0" vertical="center" wrapText="1"/>
    </xf>
    <xf borderId="2" fillId="22" fontId="6" numFmtId="0" xfId="0" applyAlignment="1" applyBorder="1" applyFill="1" applyFont="1">
      <alignment horizontal="center" shrinkToFit="0" vertical="center" wrapText="1"/>
    </xf>
  </cellXfs>
  <cellStyles count="1">
    <cellStyle xfId="0" name="Normal" builtinId="0"/>
  </cellStyles>
  <dxfs count="16">
    <dxf>
      <font/>
      <fill>
        <patternFill patternType="none"/>
      </fill>
      <border/>
    </dxf>
    <dxf>
      <font/>
      <fill>
        <patternFill patternType="solid">
          <fgColor theme="0"/>
          <bgColor theme="0"/>
        </patternFill>
      </fill>
      <border/>
    </dxf>
    <dxf>
      <font/>
      <fill>
        <patternFill patternType="solid">
          <fgColor rgb="FFD8D8D8"/>
          <bgColor rgb="FFD8D8D8"/>
        </patternFill>
      </fill>
      <border/>
    </dxf>
    <dxf>
      <border>
        <left style="thin">
          <color theme="0"/>
        </left>
        <right style="thin">
          <color theme="0"/>
        </right>
        <top style="thin">
          <color theme="0"/>
        </top>
        <bottom style="thin">
          <color theme="0"/>
        </bottom>
      </border>
    </dxf>
    <dxf>
      <font>
        <b/>
      </font>
      <fill>
        <patternFill patternType="solid">
          <fgColor rgb="FFF8DEDF"/>
          <bgColor rgb="FFF8DEDF"/>
        </patternFill>
      </fill>
      <border/>
    </dxf>
    <dxf>
      <font>
        <color rgb="FF89454F"/>
      </font>
      <fill>
        <patternFill patternType="solid">
          <fgColor rgb="FFF8DEDF"/>
          <bgColor rgb="FFF8DEDF"/>
        </patternFill>
      </fill>
      <border/>
    </dxf>
    <dxf>
      <font>
        <b/>
        <color rgb="FF922B24"/>
      </font>
      <fill>
        <patternFill patternType="solid">
          <fgColor rgb="FFFCE5E3"/>
          <bgColor rgb="FFFCE5E3"/>
        </patternFill>
      </fill>
      <border/>
    </dxf>
    <dxf>
      <font>
        <color rgb="FF21563D"/>
      </font>
      <fill>
        <patternFill patternType="solid">
          <fgColor rgb="FFE2F0E9"/>
          <bgColor rgb="FFE2F0E9"/>
        </patternFill>
      </fill>
      <border/>
    </dxf>
    <dxf>
      <font>
        <color rgb="FF922B24"/>
      </font>
      <fill>
        <patternFill patternType="solid">
          <fgColor rgb="FFFCE5E3"/>
          <bgColor rgb="FFFCE5E3"/>
        </patternFill>
      </fill>
      <border/>
    </dxf>
    <dxf>
      <font>
        <color rgb="FF224E7A"/>
      </font>
      <fill>
        <patternFill patternType="solid">
          <fgColor rgb="FFE6EFF8"/>
          <bgColor rgb="FFE6EFF8"/>
        </patternFill>
      </fill>
      <border/>
    </dxf>
    <dxf>
      <font>
        <color rgb="FF34445A"/>
      </font>
      <fill>
        <patternFill patternType="solid">
          <fgColor rgb="FFE0EFE5"/>
          <bgColor rgb="FFE0EFE5"/>
        </patternFill>
      </fill>
      <border/>
    </dxf>
    <dxf>
      <font>
        <color rgb="FF34445A"/>
      </font>
      <fill>
        <patternFill patternType="solid">
          <fgColor rgb="FFF8DEDF"/>
          <bgColor rgb="FFF8DEDF"/>
        </patternFill>
      </fill>
      <border/>
    </dxf>
    <dxf>
      <font>
        <color rgb="FF34445A"/>
      </font>
      <fill>
        <patternFill patternType="solid">
          <fgColor rgb="FFE1ECF8"/>
          <bgColor rgb="FFE1ECF8"/>
        </patternFill>
      </fill>
      <border/>
    </dxf>
    <dxf>
      <font>
        <color rgb="FF34445A"/>
      </font>
      <fill>
        <patternFill patternType="solid">
          <fgColor rgb="FFEEEAF3"/>
          <bgColor rgb="FFEEEAF3"/>
        </patternFill>
      </fill>
      <border/>
    </dxf>
    <dxf>
      <font/>
      <fill>
        <patternFill patternType="solid">
          <fgColor rgb="FFF8DEDF"/>
          <bgColor rgb="FFF8DEDF"/>
        </patternFill>
      </fill>
      <border/>
    </dxf>
    <dxf>
      <font>
        <color rgb="FF896011"/>
      </font>
      <fill>
        <patternFill patternType="solid">
          <fgColor rgb="FFFFF7DF"/>
          <bgColor rgb="FFFFF7DF"/>
        </patternFill>
      </fill>
      <border/>
    </dxf>
  </dxfs>
  <tableStyles count="4">
    <tableStyle count="4" pivot="0" name="Master Plan-style">
      <tableStyleElement dxfId="1" type="headerRow"/>
      <tableStyleElement dxfId="2" type="firstRowStripe"/>
      <tableStyleElement dxfId="1" type="secondRowStripe"/>
      <tableStyleElement dxfId="3" size="0" type="wholeTable"/>
    </tableStyle>
    <tableStyle count="4" pivot="0" name="Weekly Review-style">
      <tableStyleElement dxfId="1" type="headerRow"/>
      <tableStyleElement dxfId="2" type="firstRowStripe"/>
      <tableStyleElement dxfId="1" type="secondRowStripe"/>
      <tableStyleElement dxfId="3" size="0" type="wholeTable"/>
    </tableStyle>
    <tableStyle count="4" pivot="0" name="Practice Bank-style">
      <tableStyleElement dxfId="1" type="headerRow"/>
      <tableStyleElement dxfId="2" type="firstRowStripe"/>
      <tableStyleElement dxfId="1" type="secondRowStripe"/>
      <tableStyleElement dxfId="3" size="0" type="wholeTable"/>
    </tableStyle>
    <tableStyle count="4" pivot="0" name="Guide &amp; Sources-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Estimated and actual hours by category</a:t>
            </a:r>
          </a:p>
        </c:rich>
      </c:tx>
      <c:overlay val="0"/>
    </c:title>
    <c:plotArea>
      <c:layout/>
      <c:barChart>
        <c:barDir val="col"/>
        <c:ser>
          <c:idx val="0"/>
          <c:order val="0"/>
          <c:tx>
            <c:v>Est. (h)</c:v>
          </c:tx>
          <c:spPr>
            <a:solidFill>
              <a:srgbClr val="B5BCE4"/>
            </a:solidFill>
            <a:ln cmpd="sng">
              <a:noFill/>
            </a:ln>
          </c:spPr>
          <c:invertIfNegative val="0"/>
          <c:cat>
            <c:strRef>
              <c:f>Dashboard!$J$66:$J$76</c:f>
            </c:strRef>
          </c:cat>
          <c:val>
            <c:numRef>
              <c:f>Dashboard!$K$66:$K$76</c:f>
              <c:numCache/>
            </c:numRef>
          </c:val>
        </c:ser>
        <c:ser>
          <c:idx val="1"/>
          <c:order val="1"/>
          <c:tx>
            <c:v>Actual (h)</c:v>
          </c:tx>
          <c:spPr>
            <a:solidFill>
              <a:srgbClr val="A9CEC1"/>
            </a:solidFill>
            <a:ln cmpd="sng">
              <a:noFill/>
            </a:ln>
          </c:spPr>
          <c:invertIfNegative val="0"/>
          <c:cat>
            <c:strRef>
              <c:f>Dashboard!$J$66:$J$76</c:f>
            </c:strRef>
          </c:cat>
          <c:val>
            <c:numRef>
              <c:f>Dashboard!$L$66:$L$76</c:f>
              <c:numCache/>
            </c:numRef>
          </c:val>
        </c:ser>
        <c:axId val="1482695234"/>
        <c:axId val="262564926"/>
      </c:barChart>
      <c:catAx>
        <c:axId val="1482695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700">
                <a:solidFill>
                  <a:srgbClr val="000000"/>
                </a:solidFill>
                <a:latin typeface="Arial"/>
              </a:defRPr>
            </a:pPr>
          </a:p>
        </c:txPr>
        <c:crossAx val="262564926"/>
      </c:catAx>
      <c:valAx>
        <c:axId val="2625649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1" i="0" sz="700">
                <a:solidFill>
                  <a:srgbClr val="000000"/>
                </a:solidFill>
                <a:latin typeface="Arial"/>
              </a:defRPr>
            </a:pPr>
          </a:p>
        </c:txPr>
        <c:crossAx val="1482695234"/>
      </c:valAx>
    </c:plotArea>
    <c:legend>
      <c:legendPos val="t"/>
      <c:overlay val="0"/>
      <c:txPr>
        <a:bodyPr/>
        <a:lstStyle/>
        <a:p>
          <a:pPr lvl="0">
            <a:defRPr b="1" i="0" sz="80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core workload and capacity (h)</a:t>
            </a:r>
          </a:p>
        </c:rich>
      </c:tx>
      <c:overlay val="0"/>
    </c:title>
    <c:plotArea>
      <c:layout/>
      <c:lineChart>
        <c:ser>
          <c:idx val="0"/>
          <c:order val="0"/>
          <c:tx>
            <c:v>Core (h)</c:v>
          </c:tx>
          <c:spPr>
            <a:ln cmpd="sng" w="19050">
              <a:solidFill>
                <a:srgbClr val="A8B6D9">
                  <a:alpha val="100000"/>
                </a:srgbClr>
              </a:solidFill>
              <a:prstDash val="solid"/>
            </a:ln>
          </c:spPr>
          <c:marker>
            <c:symbol val="none"/>
          </c:marker>
          <c:cat>
            <c:strRef>
              <c:f>Dashboard!$A$30:$A$53</c:f>
            </c:strRef>
          </c:cat>
          <c:val>
            <c:numRef>
              <c:f>Dashboard!$B$30:$B$53</c:f>
              <c:numCache/>
            </c:numRef>
          </c:val>
          <c:smooth val="0"/>
        </c:ser>
        <c:ser>
          <c:idx val="1"/>
          <c:order val="1"/>
          <c:tx>
            <c:v>Capacity (h)</c:v>
          </c:tx>
          <c:spPr>
            <a:ln cmpd="sng" w="19050">
              <a:solidFill>
                <a:srgbClr val="9ABFAE">
                  <a:alpha val="100000"/>
                </a:srgbClr>
              </a:solidFill>
              <a:prstDash val="dash"/>
            </a:ln>
          </c:spPr>
          <c:marker>
            <c:symbol val="none"/>
          </c:marker>
          <c:cat>
            <c:strRef>
              <c:f>Dashboard!$A$30:$A$53</c:f>
            </c:strRef>
          </c:cat>
          <c:val>
            <c:numRef>
              <c:f>Dashboard!$C$30:$C$53</c:f>
              <c:numCache/>
            </c:numRef>
          </c:val>
          <c:smooth val="0"/>
        </c:ser>
        <c:axId val="1820293373"/>
        <c:axId val="1469253187"/>
      </c:lineChart>
      <c:catAx>
        <c:axId val="18202933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sz="700">
                <a:solidFill>
                  <a:srgbClr val="000000"/>
                </a:solidFill>
                <a:latin typeface="Arial"/>
              </a:defRPr>
            </a:pPr>
          </a:p>
        </c:txPr>
        <c:crossAx val="1469253187"/>
      </c:catAx>
      <c:valAx>
        <c:axId val="14692531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1" i="0" sz="700">
                <a:solidFill>
                  <a:srgbClr val="000000"/>
                </a:solidFill>
                <a:latin typeface="Arial"/>
              </a:defRPr>
            </a:pPr>
          </a:p>
        </c:txPr>
        <c:crossAx val="1820293373"/>
      </c:valAx>
    </c:plotArea>
    <c:legend>
      <c:legendPos val="t"/>
      <c:overlay val="0"/>
      <c:txPr>
        <a:bodyPr/>
        <a:lstStyle/>
        <a:p>
          <a:pPr lvl="0">
            <a:defRPr b="1" i="0" sz="800">
              <a:solidFill>
                <a:srgbClr val="1A1A1A"/>
              </a:solidFill>
              <a:latin typeface="Arial"/>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10</xdr:row>
      <xdr:rowOff>0</xdr:rowOff>
    </xdr:from>
    <xdr:ext cx="5943600" cy="5019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28</xdr:row>
      <xdr:rowOff>0</xdr:rowOff>
    </xdr:from>
    <xdr:ext cx="5943600" cy="62198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AE241" displayName="PlanTasks" name="PlanTasks" id="1">
  <tableColumns count="31">
    <tableColumn name="Task ID" id="1"/>
    <tableColumn name="Start week" id="2"/>
    <tableColumn name="Category" id="3"/>
    <tableColumn name="Work type" id="4"/>
    <tableColumn name="Task / deliverable" id="5"/>
    <tableColumn name="Priority" id="6"/>
    <tableColumn name="Status" id="7"/>
    <tableColumn name="Evidence / result" id="8"/>
    <tableColumn name="Next action / blocker" id="9"/>
    <tableColumn name="Due date" id="10"/>
    <tableColumn name="Scope" id="11"/>
    <tableColumn name="Estimate (h)" id="12"/>
    <tableColumn name="Actual (h)" id="13"/>
    <tableColumn name="Confidence 0-5" id="14"/>
    <tableColumn name="Done when" id="15"/>
    <tableColumn name="Exercise / interview prompt" id="16"/>
    <tableColumn name="Prerequisite IDs" id="17"/>
    <tableColumn name="Completed on" id="18"/>
    <tableColumn name="Review due" id="19"/>
    <tableColumn name="AI practice mode" id="20"/>
    <tableColumn name="Origin" id="21"/>
    <tableColumn name="Original source rows" id="22"/>
    <tableColumn name="Source IDs" id="23"/>
    <tableColumn name="End week" id="24"/>
    <tableColumn name="Plan section" id="25"/>
    <tableColumn name="Technical 0-5" id="26"/>
    <tableColumn name="Communication 0-5" id="27"/>
    <tableColumn name="Mock result" id="28"/>
    <tableColumn name="Original schedule / reviews" id="29"/>
    <tableColumn name="Completion check" id="30"/>
    <tableColumn name="Category key" id="31"/>
  </tableColumns>
  <tableStyleInfo name="Master Plan-style" showColumnStripes="0" showFirstColumn="1" showLastColumn="1" showRowStripes="1"/>
</table>
</file>

<file path=xl/tables/table2.xml><?xml version="1.0" encoding="utf-8"?>
<table xmlns="http://schemas.openxmlformats.org/spreadsheetml/2006/main" ref="A9:S33" displayName="WeeklySummary" name="WeeklySummary" id="2">
  <tableColumns count="19">
    <tableColumn name="Week" id="1"/>
    <tableColumn name="Phase" id="2"/>
    <tableColumn name="Week starts" id="3"/>
    <tableColumn name="Capacity (h)" id="4"/>
    <tableColumn name="Core est. (h)" id="5"/>
    <tableColumn name="Optional (h)" id="6"/>
    <tableColumn name="Actual (h)" id="7"/>
    <tableColumn name="Core tasks" id="8"/>
    <tableColumn name="Complete" id="9"/>
    <tableColumn name="Completion" id="10"/>
    <tableColumn name="Spare (h)" id="11"/>
    <tableColumn name="DSA target" id="12"/>
    <tableColumn name="Mocks" id="13"/>
    <tableColumn name="Attempted" id="14"/>
    <tableColumn name="Review outcome" id="15"/>
    <tableColumn name="Next-week adjustment" id="16"/>
    <tableColumn name="Load check" id="17"/>
    <tableColumn name="Original weekly focus" id="18"/>
    <tableColumn name="Original DSA target" id="19"/>
  </tableColumns>
  <tableStyleInfo name="Weekly Review-style" showColumnStripes="0" showFirstColumn="1" showLastColumn="1" showRowStripes="1"/>
</table>
</file>

<file path=xl/tables/table3.xml><?xml version="1.0" encoding="utf-8"?>
<table xmlns="http://schemas.openxmlformats.org/spreadsheetml/2006/main" ref="A7:Y81" displayName="PracticeItems" name="PracticeItems" id="3">
  <tableColumns count="25">
    <tableColumn name="Item ID" id="1"/>
    <tableColumn name="Intro week" id="2"/>
    <tableColumn name="Practice type" id="3"/>
    <tableColumn name="Category" id="4"/>
    <tableColumn name="Topic / question" id="5"/>
    <tableColumn name="Pattern / strong answer" id="6"/>
    <tableColumn name="Priority" id="7"/>
    <tableColumn name="Practice status" id="8"/>
    <tableColumn name="Solved / attempts" id="9"/>
    <tableColumn name="Problem target" id="10"/>
    <tableColumn name="Target progress" id="11"/>
    <tableColumn name="Confidence 0-5" id="12"/>
    <tableColumn name="Last practiced" id="13"/>
    <tableColumn name="Review due" id="14"/>
    <tableColumn name="Evidence / problem IDs" id="15"/>
    <tableColumn name="Mistake / next action" id="16"/>
    <tableColumn name="AI mode" id="17"/>
    <tableColumn name="Timebox (min)" id="18"/>
    <tableColumn name="Easy target" id="19"/>
    <tableColumn name="Medium target" id="20"/>
    <tableColumn name="Hard target" id="21"/>
    <tableColumn name="Original source rows" id="22"/>
    <tableColumn name="Source IDs" id="23"/>
    <tableColumn name="Review plan" id="24"/>
    <tableColumn name="Input check" id="25"/>
  </tableColumns>
  <tableStyleInfo name="Practice Bank-style" showColumnStripes="0" showFirstColumn="1" showLastColumn="1" showRowStripes="1"/>
</table>
</file>

<file path=xl/tables/table4.xml><?xml version="1.0" encoding="utf-8"?>
<table xmlns="http://schemas.openxmlformats.org/spreadsheetml/2006/main" ref="A7:F95" displayName="PlanGuide" name="PlanGuide" id="4">
  <tableColumns count="6">
    <tableColumn name="Type" id="1"/>
    <tableColumn name="Topic" id="2"/>
    <tableColumn name="Guidance / change" id="3"/>
    <tableColumn name="Related IDs" id="4"/>
    <tableColumn name="Source / original location" id="5"/>
    <tableColumn name="State / verification" id="6"/>
  </tableColumns>
  <tableStyleInfo name="Guide &amp; 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8C6DF"/>
    <pageSetUpPr/>
  </sheetPr>
  <sheetViews>
    <sheetView showGridLines="0" workbookViewId="0"/>
  </sheetViews>
  <sheetFormatPr customHeight="1" defaultColWidth="12.63" defaultRowHeight="15.0"/>
  <cols>
    <col customWidth="1" min="1" max="1" width="26.0"/>
    <col customWidth="1" min="2" max="2" width="9.0"/>
    <col customWidth="1" min="3" max="3" width="11.0"/>
    <col customWidth="1" min="4" max="4" width="12.0"/>
    <col customWidth="1" min="5" max="6" width="11.0"/>
    <col customWidth="1" min="7" max="8" width="12.0"/>
    <col customWidth="1" min="9" max="9" width="3.0"/>
    <col customWidth="1" min="10" max="10" width="12.0"/>
    <col customWidth="1" min="11" max="16" width="11.0"/>
    <col customWidth="1" min="17" max="26" width="8.63"/>
  </cols>
  <sheetData>
    <row r="1" ht="24.0" customHeight="1">
      <c r="A1" s="1"/>
      <c r="B1" s="1"/>
      <c r="C1" s="1"/>
      <c r="D1" s="1"/>
      <c r="E1" s="1"/>
      <c r="F1" s="1"/>
      <c r="G1" s="1"/>
      <c r="H1" s="1"/>
      <c r="I1" s="1"/>
      <c r="J1" s="1"/>
      <c r="K1" s="1"/>
      <c r="L1" s="1"/>
      <c r="M1" s="1"/>
      <c r="N1" s="1"/>
      <c r="O1" s="1"/>
      <c r="P1" s="1"/>
    </row>
    <row r="2" ht="30.75" customHeight="1">
      <c r="A2" s="2" t="s">
        <v>61</v>
      </c>
      <c r="B2" s="1"/>
      <c r="C2" s="1"/>
      <c r="D2" s="1"/>
      <c r="E2" s="1"/>
      <c r="F2" s="1"/>
      <c r="G2" s="1"/>
      <c r="H2" s="1"/>
      <c r="I2" s="1"/>
      <c r="J2" s="1"/>
      <c r="K2" s="1"/>
      <c r="L2" s="1"/>
      <c r="M2" s="1"/>
      <c r="N2" s="1"/>
      <c r="O2" s="1"/>
      <c r="P2" s="1"/>
    </row>
    <row r="3" ht="24.0" customHeight="1">
      <c r="A3" s="1"/>
      <c r="B3" s="1"/>
      <c r="C3" s="1"/>
      <c r="D3" s="1"/>
      <c r="E3" s="1"/>
      <c r="F3" s="1"/>
      <c r="G3" s="1"/>
      <c r="H3" s="1"/>
      <c r="I3" s="1"/>
      <c r="J3" s="1"/>
      <c r="K3" s="1"/>
      <c r="L3" s="1"/>
      <c r="M3" s="1"/>
      <c r="N3" s="1"/>
      <c r="O3" s="1"/>
      <c r="P3" s="1"/>
    </row>
    <row r="4" ht="24.0" customHeight="1">
      <c r="A4" s="1" t="s">
        <v>63</v>
      </c>
      <c r="B4" s="31">
        <v>46294.0</v>
      </c>
      <c r="C4" s="1"/>
      <c r="D4" s="1"/>
      <c r="E4" s="1" t="s">
        <v>66</v>
      </c>
      <c r="F4" s="1" t="s">
        <v>67</v>
      </c>
      <c r="G4" s="1"/>
      <c r="H4" s="1"/>
      <c r="I4" s="1"/>
      <c r="J4" s="1" t="s">
        <v>68</v>
      </c>
      <c r="K4" s="1"/>
      <c r="L4" s="1"/>
      <c r="M4" s="1"/>
      <c r="N4" s="1"/>
      <c r="O4" s="1"/>
      <c r="P4" s="1"/>
    </row>
    <row r="5" ht="24.0" customHeight="1">
      <c r="A5" s="1"/>
      <c r="B5" s="1"/>
      <c r="C5" s="1"/>
      <c r="D5" s="1"/>
      <c r="E5" s="1"/>
      <c r="F5" s="1"/>
      <c r="G5" s="1"/>
      <c r="H5" s="1"/>
      <c r="I5" s="1"/>
      <c r="J5" s="1"/>
      <c r="K5" s="1"/>
      <c r="L5" s="1"/>
      <c r="M5" s="1"/>
      <c r="N5" s="1"/>
      <c r="O5" s="1"/>
      <c r="P5" s="1"/>
    </row>
    <row r="6" ht="21.75" customHeight="1">
      <c r="A6" s="32" t="s">
        <v>70</v>
      </c>
      <c r="B6" s="33"/>
      <c r="C6" s="34"/>
      <c r="D6" s="1"/>
      <c r="E6" s="35" t="s">
        <v>71</v>
      </c>
      <c r="F6" s="33"/>
      <c r="G6" s="33"/>
      <c r="H6" s="34"/>
      <c r="I6" s="1"/>
      <c r="J6" s="36" t="s">
        <v>72</v>
      </c>
      <c r="K6" s="33"/>
      <c r="L6" s="34"/>
      <c r="M6" s="1"/>
      <c r="N6" s="37" t="s">
        <v>73</v>
      </c>
      <c r="O6" s="33"/>
      <c r="P6" s="34"/>
    </row>
    <row r="7" ht="22.5" customHeight="1">
      <c r="A7" s="38">
        <f>COUNTA(PlanTasks[Task ID])</f>
        <v>236</v>
      </c>
      <c r="B7" s="39"/>
      <c r="C7" s="40"/>
      <c r="D7" s="1"/>
      <c r="E7" s="44">
        <f>IF(COUNTIFS(PlanTasks[Scope],"Core")=0,"",COUNTIFS(PlanTasks[Scope],"Core",PlanTasks[Completion check],"Complete")/COUNTIFS(PlanTasks[Scope],"Core"))</f>
        <v>0.008849557522</v>
      </c>
      <c r="F7" s="39"/>
      <c r="G7" s="39"/>
      <c r="H7" s="40"/>
      <c r="I7" s="1"/>
      <c r="J7" s="45">
        <f>COUNTIFS(PlanTasks[Status],"Blocked")</f>
        <v>0</v>
      </c>
      <c r="K7" s="39"/>
      <c r="L7" s="40"/>
      <c r="M7" s="1"/>
      <c r="N7" s="46">
        <f>SUM(PlanTasks[Actual (h)])</f>
        <v>0.5</v>
      </c>
      <c r="O7" s="39"/>
      <c r="P7" s="40"/>
    </row>
    <row r="8" ht="22.5" customHeight="1">
      <c r="A8" s="47"/>
      <c r="B8" s="48"/>
      <c r="C8" s="49"/>
      <c r="D8" s="1"/>
      <c r="E8" s="47"/>
      <c r="F8" s="48"/>
      <c r="G8" s="48"/>
      <c r="H8" s="49"/>
      <c r="I8" s="1"/>
      <c r="J8" s="47"/>
      <c r="K8" s="48"/>
      <c r="L8" s="49"/>
      <c r="M8" s="1"/>
      <c r="N8" s="47"/>
      <c r="O8" s="48"/>
      <c r="P8" s="49"/>
    </row>
    <row r="9" ht="24.0" customHeight="1">
      <c r="A9" s="1"/>
      <c r="B9" s="1"/>
      <c r="C9" s="1"/>
      <c r="D9" s="1"/>
      <c r="E9" s="1"/>
      <c r="F9" s="1"/>
      <c r="G9" s="1"/>
      <c r="H9" s="1"/>
      <c r="I9" s="1"/>
      <c r="J9" s="1"/>
      <c r="K9" s="1"/>
      <c r="L9" s="1"/>
      <c r="M9" s="1"/>
      <c r="N9" s="1"/>
      <c r="O9" s="1"/>
      <c r="P9" s="1"/>
    </row>
    <row r="10" ht="24.0" customHeight="1">
      <c r="A10" s="1"/>
      <c r="B10" s="1"/>
      <c r="C10" s="1"/>
      <c r="D10" s="1"/>
      <c r="E10" s="1"/>
      <c r="F10" s="1"/>
      <c r="G10" s="1"/>
      <c r="H10" s="1"/>
      <c r="I10" s="1"/>
      <c r="J10" s="1"/>
      <c r="K10" s="1"/>
      <c r="L10" s="1"/>
      <c r="M10" s="1"/>
      <c r="N10" s="1"/>
      <c r="O10" s="1"/>
      <c r="P10" s="1"/>
    </row>
    <row r="11" ht="33.75" customHeight="1">
      <c r="A11" s="50" t="s">
        <v>3</v>
      </c>
      <c r="B11" s="50" t="s">
        <v>5</v>
      </c>
      <c r="C11" s="50" t="s">
        <v>10</v>
      </c>
      <c r="D11" s="50" t="s">
        <v>11</v>
      </c>
      <c r="E11" s="50" t="s">
        <v>84</v>
      </c>
      <c r="F11" s="50" t="s">
        <v>85</v>
      </c>
      <c r="G11" s="50" t="s">
        <v>86</v>
      </c>
      <c r="H11" s="50" t="s">
        <v>23</v>
      </c>
      <c r="I11" s="1"/>
      <c r="J11" s="1"/>
      <c r="K11" s="1"/>
      <c r="L11" s="1"/>
      <c r="M11" s="1"/>
      <c r="N11" s="1"/>
      <c r="O11" s="1"/>
      <c r="P11" s="1"/>
    </row>
    <row r="12" ht="28.5" customHeight="1">
      <c r="A12" s="51" t="s">
        <v>57</v>
      </c>
      <c r="B12" s="51">
        <f>COUNTIFS(PlanTasks[Category],$A12)</f>
        <v>15</v>
      </c>
      <c r="C12" s="51">
        <f>COUNTIFS(PlanTasks[Category],$A12,PlanTasks[Completion check],"Complete")</f>
        <v>1</v>
      </c>
      <c r="D12" s="52">
        <f t="shared" ref="D12:D22" si="1">IF(B12=0,"",C12/B12)</f>
        <v>0.06666666667</v>
      </c>
      <c r="E12" s="51">
        <f>COUNTIFS(PlanTasks[Category],$A12,PlanTasks[Status],"In progress")</f>
        <v>0</v>
      </c>
      <c r="F12" s="51">
        <f>COUNTIFS(PlanTasks[Category],$A12,PlanTasks[Status],"Blocked")</f>
        <v>0</v>
      </c>
      <c r="G12" s="53">
        <f>SUMIFS(PlanTasks[Estimate (h)],PlanTasks[Category],$A12)</f>
        <v>15.75</v>
      </c>
      <c r="H12" s="53">
        <f>SUMIFS(PlanTasks[Actual (h)],PlanTasks[Category],$A12)</f>
        <v>0.25</v>
      </c>
      <c r="I12" s="1"/>
      <c r="J12" s="1"/>
      <c r="K12" s="1"/>
      <c r="L12" s="1"/>
      <c r="M12" s="1"/>
      <c r="N12" s="1"/>
      <c r="O12" s="1"/>
      <c r="P12" s="1"/>
    </row>
    <row r="13" ht="28.5" customHeight="1">
      <c r="A13" s="54" t="s">
        <v>93</v>
      </c>
      <c r="B13" s="54">
        <f>COUNTIFS(PlanTasks[Category],$A13)</f>
        <v>31</v>
      </c>
      <c r="C13" s="54">
        <f>COUNTIFS(PlanTasks[Category],$A13,PlanTasks[Completion check],"Complete")</f>
        <v>0</v>
      </c>
      <c r="D13" s="56">
        <f t="shared" si="1"/>
        <v>0</v>
      </c>
      <c r="E13" s="54">
        <f>COUNTIFS(PlanTasks[Category],$A13,PlanTasks[Status],"In progress")</f>
        <v>0</v>
      </c>
      <c r="F13" s="54">
        <f>COUNTIFS(PlanTasks[Category],$A13,PlanTasks[Status],"Blocked")</f>
        <v>0</v>
      </c>
      <c r="G13" s="57">
        <f>SUMIFS(PlanTasks[Estimate (h)],PlanTasks[Category],$A13)</f>
        <v>23.25</v>
      </c>
      <c r="H13" s="57">
        <f>SUMIFS(PlanTasks[Actual (h)],PlanTasks[Category],$A13)</f>
        <v>0</v>
      </c>
      <c r="I13" s="1"/>
      <c r="J13" s="1"/>
      <c r="K13" s="1"/>
      <c r="L13" s="1"/>
      <c r="M13" s="1"/>
      <c r="N13" s="1"/>
      <c r="O13" s="1"/>
      <c r="P13" s="1"/>
    </row>
    <row r="14" ht="28.5" customHeight="1">
      <c r="A14" s="58" t="s">
        <v>98</v>
      </c>
      <c r="B14" s="58">
        <f>COUNTIFS(PlanTasks[Category],$A14)</f>
        <v>29</v>
      </c>
      <c r="C14" s="58">
        <f>COUNTIFS(PlanTasks[Category],$A14,PlanTasks[Completion check],"Complete")</f>
        <v>0</v>
      </c>
      <c r="D14" s="59">
        <f t="shared" si="1"/>
        <v>0</v>
      </c>
      <c r="E14" s="58">
        <f>COUNTIFS(PlanTasks[Category],$A14,PlanTasks[Status],"In progress")</f>
        <v>0</v>
      </c>
      <c r="F14" s="58">
        <f>COUNTIFS(PlanTasks[Category],$A14,PlanTasks[Status],"Blocked")</f>
        <v>0</v>
      </c>
      <c r="G14" s="60">
        <f>SUMIFS(PlanTasks[Estimate (h)],PlanTasks[Category],$A14)</f>
        <v>21.75</v>
      </c>
      <c r="H14" s="60">
        <f>SUMIFS(PlanTasks[Actual (h)],PlanTasks[Category],$A14)</f>
        <v>0</v>
      </c>
      <c r="I14" s="1"/>
      <c r="J14" s="1"/>
      <c r="K14" s="1"/>
      <c r="L14" s="1"/>
      <c r="M14" s="1"/>
      <c r="N14" s="1"/>
      <c r="O14" s="1"/>
      <c r="P14" s="1"/>
    </row>
    <row r="15" ht="28.5" customHeight="1">
      <c r="A15" s="61" t="s">
        <v>6</v>
      </c>
      <c r="B15" s="61">
        <f>COUNTIFS(PlanTasks[Category],$A15)</f>
        <v>15</v>
      </c>
      <c r="C15" s="61">
        <f>COUNTIFS(PlanTasks[Category],$A15,PlanTasks[Completion check],"Complete")</f>
        <v>0</v>
      </c>
      <c r="D15" s="62">
        <f t="shared" si="1"/>
        <v>0</v>
      </c>
      <c r="E15" s="61">
        <f>COUNTIFS(PlanTasks[Category],$A15,PlanTasks[Status],"In progress")</f>
        <v>0</v>
      </c>
      <c r="F15" s="61">
        <f>COUNTIFS(PlanTasks[Category],$A15,PlanTasks[Status],"Blocked")</f>
        <v>0</v>
      </c>
      <c r="G15" s="63">
        <f>SUMIFS(PlanTasks[Estimate (h)],PlanTasks[Category],$A15)</f>
        <v>11.5</v>
      </c>
      <c r="H15" s="63">
        <f>SUMIFS(PlanTasks[Actual (h)],PlanTasks[Category],$A15)</f>
        <v>0</v>
      </c>
      <c r="I15" s="1"/>
      <c r="J15" s="1"/>
      <c r="K15" s="1"/>
      <c r="L15" s="1"/>
      <c r="M15" s="1"/>
      <c r="N15" s="1"/>
      <c r="O15" s="1"/>
      <c r="P15" s="1"/>
    </row>
    <row r="16" ht="28.5" customHeight="1">
      <c r="A16" s="64" t="s">
        <v>107</v>
      </c>
      <c r="B16" s="64">
        <f>COUNTIFS(PlanTasks[Category],$A16)</f>
        <v>24</v>
      </c>
      <c r="C16" s="64">
        <f>COUNTIFS(PlanTasks[Category],$A16,PlanTasks[Completion check],"Complete")</f>
        <v>0</v>
      </c>
      <c r="D16" s="65">
        <f t="shared" si="1"/>
        <v>0</v>
      </c>
      <c r="E16" s="64">
        <f>COUNTIFS(PlanTasks[Category],$A16,PlanTasks[Status],"In progress")</f>
        <v>0</v>
      </c>
      <c r="F16" s="64">
        <f>COUNTIFS(PlanTasks[Category],$A16,PlanTasks[Status],"Blocked")</f>
        <v>0</v>
      </c>
      <c r="G16" s="66">
        <f>SUMIFS(PlanTasks[Estimate (h)],PlanTasks[Category],$A16)</f>
        <v>72</v>
      </c>
      <c r="H16" s="66">
        <f>SUMIFS(PlanTasks[Actual (h)],PlanTasks[Category],$A16)</f>
        <v>0</v>
      </c>
      <c r="I16" s="1"/>
      <c r="J16" s="1"/>
      <c r="K16" s="1"/>
      <c r="L16" s="1"/>
      <c r="M16" s="1"/>
      <c r="N16" s="1"/>
      <c r="O16" s="1"/>
      <c r="P16" s="1"/>
    </row>
    <row r="17" ht="28.5" customHeight="1">
      <c r="A17" s="67" t="s">
        <v>113</v>
      </c>
      <c r="B17" s="67">
        <f>COUNTIFS(PlanTasks[Category],$A17)</f>
        <v>10</v>
      </c>
      <c r="C17" s="67">
        <f>COUNTIFS(PlanTasks[Category],$A17,PlanTasks[Completion check],"Complete")</f>
        <v>0</v>
      </c>
      <c r="D17" s="68">
        <f t="shared" si="1"/>
        <v>0</v>
      </c>
      <c r="E17" s="67">
        <f>COUNTIFS(PlanTasks[Category],$A17,PlanTasks[Status],"In progress")</f>
        <v>0</v>
      </c>
      <c r="F17" s="67">
        <f>COUNTIFS(PlanTasks[Category],$A17,PlanTasks[Status],"Blocked")</f>
        <v>0</v>
      </c>
      <c r="G17" s="69">
        <f>SUMIFS(PlanTasks[Estimate (h)],PlanTasks[Category],$A17)</f>
        <v>10</v>
      </c>
      <c r="H17" s="69">
        <f>SUMIFS(PlanTasks[Actual (h)],PlanTasks[Category],$A17)</f>
        <v>0</v>
      </c>
      <c r="I17" s="1"/>
      <c r="J17" s="1"/>
      <c r="K17" s="1"/>
      <c r="L17" s="1"/>
      <c r="M17" s="1"/>
      <c r="N17" s="1"/>
      <c r="O17" s="1"/>
      <c r="P17" s="1"/>
    </row>
    <row r="18" ht="28.5" customHeight="1">
      <c r="A18" s="70" t="s">
        <v>121</v>
      </c>
      <c r="B18" s="70">
        <f>COUNTIFS(PlanTasks[Category],$A18)</f>
        <v>30</v>
      </c>
      <c r="C18" s="70">
        <f>COUNTIFS(PlanTasks[Category],$A18,PlanTasks[Completion check],"Complete")</f>
        <v>0</v>
      </c>
      <c r="D18" s="71">
        <f t="shared" si="1"/>
        <v>0</v>
      </c>
      <c r="E18" s="70">
        <f>COUNTIFS(PlanTasks[Category],$A18,PlanTasks[Status],"In progress")</f>
        <v>0</v>
      </c>
      <c r="F18" s="70">
        <f>COUNTIFS(PlanTasks[Category],$A18,PlanTasks[Status],"Blocked")</f>
        <v>0</v>
      </c>
      <c r="G18" s="72">
        <f>SUMIFS(PlanTasks[Estimate (h)],PlanTasks[Category],$A18)</f>
        <v>52.5</v>
      </c>
      <c r="H18" s="72">
        <f>SUMIFS(PlanTasks[Actual (h)],PlanTasks[Category],$A18)</f>
        <v>0</v>
      </c>
      <c r="I18" s="1"/>
      <c r="J18" s="1"/>
      <c r="K18" s="1"/>
      <c r="L18" s="1"/>
      <c r="M18" s="1"/>
      <c r="N18" s="1"/>
      <c r="O18" s="1"/>
      <c r="P18" s="1"/>
    </row>
    <row r="19" ht="28.5" customHeight="1">
      <c r="A19" s="73" t="s">
        <v>4</v>
      </c>
      <c r="B19" s="73">
        <f>COUNTIFS(PlanTasks[Category],$A19)</f>
        <v>7</v>
      </c>
      <c r="C19" s="73">
        <f>COUNTIFS(PlanTasks[Category],$A19,PlanTasks[Completion check],"Complete")</f>
        <v>0</v>
      </c>
      <c r="D19" s="74">
        <f t="shared" si="1"/>
        <v>0</v>
      </c>
      <c r="E19" s="73">
        <f>COUNTIFS(PlanTasks[Category],$A19,PlanTasks[Status],"In progress")</f>
        <v>1</v>
      </c>
      <c r="F19" s="73">
        <f>COUNTIFS(PlanTasks[Category],$A19,PlanTasks[Status],"Blocked")</f>
        <v>0</v>
      </c>
      <c r="G19" s="75">
        <f>SUMIFS(PlanTasks[Estimate (h)],PlanTasks[Category],$A19)</f>
        <v>5.25</v>
      </c>
      <c r="H19" s="75">
        <f>SUMIFS(PlanTasks[Actual (h)],PlanTasks[Category],$A19)</f>
        <v>0</v>
      </c>
      <c r="I19" s="1"/>
      <c r="J19" s="1"/>
      <c r="K19" s="1"/>
      <c r="L19" s="1"/>
      <c r="M19" s="1"/>
      <c r="N19" s="1"/>
      <c r="O19" s="1"/>
      <c r="P19" s="1"/>
    </row>
    <row r="20" ht="28.5" customHeight="1">
      <c r="A20" s="76" t="s">
        <v>131</v>
      </c>
      <c r="B20" s="76">
        <f>COUNTIFS(PlanTasks[Category],$A20)</f>
        <v>44</v>
      </c>
      <c r="C20" s="76">
        <f>COUNTIFS(PlanTasks[Category],$A20,PlanTasks[Completion check],"Complete")</f>
        <v>0</v>
      </c>
      <c r="D20" s="77">
        <f t="shared" si="1"/>
        <v>0</v>
      </c>
      <c r="E20" s="76">
        <f>COUNTIFS(PlanTasks[Category],$A20,PlanTasks[Status],"In progress")</f>
        <v>0</v>
      </c>
      <c r="F20" s="76">
        <f>COUNTIFS(PlanTasks[Category],$A20,PlanTasks[Status],"Blocked")</f>
        <v>0</v>
      </c>
      <c r="G20" s="78">
        <f>SUMIFS(PlanTasks[Estimate (h)],PlanTasks[Category],$A20)</f>
        <v>44</v>
      </c>
      <c r="H20" s="78">
        <f>SUMIFS(PlanTasks[Actual (h)],PlanTasks[Category],$A20)</f>
        <v>0</v>
      </c>
      <c r="I20" s="1"/>
      <c r="J20" s="1"/>
      <c r="K20" s="1"/>
      <c r="L20" s="1"/>
      <c r="M20" s="1"/>
      <c r="N20" s="1"/>
      <c r="O20" s="1"/>
      <c r="P20" s="1"/>
    </row>
    <row r="21" ht="28.5" customHeight="1">
      <c r="A21" s="79" t="s">
        <v>44</v>
      </c>
      <c r="B21" s="79">
        <f>COUNTIFS(PlanTasks[Category],$A21)</f>
        <v>25</v>
      </c>
      <c r="C21" s="79">
        <f>COUNTIFS(PlanTasks[Category],$A21,PlanTasks[Completion check],"Complete")</f>
        <v>1</v>
      </c>
      <c r="D21" s="80">
        <f t="shared" si="1"/>
        <v>0.04</v>
      </c>
      <c r="E21" s="79">
        <f>COUNTIFS(PlanTasks[Category],$A21,PlanTasks[Status],"In progress")</f>
        <v>0</v>
      </c>
      <c r="F21" s="79">
        <f>COUNTIFS(PlanTasks[Category],$A21,PlanTasks[Status],"Blocked")</f>
        <v>0</v>
      </c>
      <c r="G21" s="81">
        <f>SUMIFS(PlanTasks[Estimate (h)],PlanTasks[Category],$A21)</f>
        <v>13</v>
      </c>
      <c r="H21" s="81">
        <f>SUMIFS(PlanTasks[Actual (h)],PlanTasks[Category],$A21)</f>
        <v>0.25</v>
      </c>
      <c r="I21" s="1"/>
      <c r="J21" s="1"/>
      <c r="K21" s="1"/>
      <c r="L21" s="1"/>
      <c r="M21" s="1"/>
      <c r="N21" s="1"/>
      <c r="O21" s="1"/>
      <c r="P21" s="1"/>
    </row>
    <row r="22" ht="28.5" customHeight="1">
      <c r="A22" s="82" t="s">
        <v>142</v>
      </c>
      <c r="B22" s="82">
        <f>COUNTIFS(PlanTasks[Category],$A22)</f>
        <v>6</v>
      </c>
      <c r="C22" s="82">
        <f>COUNTIFS(PlanTasks[Category],$A22,PlanTasks[Completion check],"Complete")</f>
        <v>0</v>
      </c>
      <c r="D22" s="83">
        <f t="shared" si="1"/>
        <v>0</v>
      </c>
      <c r="E22" s="82">
        <f>COUNTIFS(PlanTasks[Category],$A22,PlanTasks[Status],"In progress")</f>
        <v>0</v>
      </c>
      <c r="F22" s="82">
        <f>COUNTIFS(PlanTasks[Category],$A22,PlanTasks[Status],"Blocked")</f>
        <v>0</v>
      </c>
      <c r="G22" s="84">
        <f>SUMIFS(PlanTasks[Estimate (h)],PlanTasks[Category],$A22)</f>
        <v>5</v>
      </c>
      <c r="H22" s="84">
        <f>SUMIFS(PlanTasks[Actual (h)],PlanTasks[Category],$A22)</f>
        <v>0</v>
      </c>
      <c r="I22" s="1"/>
      <c r="J22" s="1"/>
      <c r="K22" s="1"/>
      <c r="L22" s="1"/>
      <c r="M22" s="1"/>
      <c r="N22" s="1"/>
      <c r="O22" s="1"/>
      <c r="P22" s="1"/>
    </row>
    <row r="23" ht="24.0" customHeight="1">
      <c r="A23" s="1"/>
      <c r="B23" s="1"/>
      <c r="C23" s="1"/>
      <c r="D23" s="1"/>
      <c r="E23" s="1"/>
      <c r="F23" s="1"/>
      <c r="G23" s="1"/>
      <c r="H23" s="1"/>
      <c r="I23" s="1"/>
      <c r="J23" s="1"/>
      <c r="K23" s="1"/>
      <c r="L23" s="1"/>
      <c r="M23" s="1"/>
      <c r="N23" s="1"/>
      <c r="O23" s="1"/>
      <c r="P23" s="1"/>
    </row>
    <row r="24" ht="24.0" customHeight="1">
      <c r="A24" s="1" t="s">
        <v>148</v>
      </c>
      <c r="B24" s="1">
        <f>A7-SUM(B12:B22)</f>
        <v>0</v>
      </c>
      <c r="C24" s="1" t="s">
        <v>149</v>
      </c>
      <c r="D24" s="1"/>
      <c r="E24" s="1"/>
      <c r="F24" s="1"/>
      <c r="G24" s="1"/>
      <c r="H24" s="1"/>
      <c r="I24" s="1"/>
      <c r="J24" s="1"/>
      <c r="K24" s="1"/>
      <c r="L24" s="1"/>
      <c r="M24" s="1"/>
      <c r="N24" s="1"/>
      <c r="O24" s="1"/>
      <c r="P24" s="1"/>
    </row>
    <row r="25" ht="24.0" customHeight="1">
      <c r="A25" s="1"/>
      <c r="B25" s="1"/>
      <c r="C25" s="1"/>
      <c r="D25" s="1"/>
      <c r="E25" s="1"/>
      <c r="F25" s="1"/>
      <c r="G25" s="1"/>
      <c r="H25" s="1"/>
      <c r="I25" s="1"/>
      <c r="J25" s="1" t="s">
        <v>150</v>
      </c>
      <c r="K25" s="1"/>
      <c r="L25" s="1"/>
      <c r="M25" s="1"/>
      <c r="N25" s="1"/>
      <c r="O25" s="1"/>
      <c r="P25" s="1"/>
    </row>
    <row r="26" ht="24.0" customHeight="1">
      <c r="A26" s="1" t="s">
        <v>151</v>
      </c>
      <c r="B26" s="1"/>
      <c r="C26" s="1"/>
      <c r="D26" s="1"/>
      <c r="E26" s="1"/>
      <c r="F26" s="1"/>
      <c r="G26" s="1"/>
      <c r="H26" s="1"/>
      <c r="I26" s="1"/>
      <c r="J26" s="1"/>
      <c r="K26" s="1"/>
      <c r="L26" s="1"/>
      <c r="M26" s="1"/>
      <c r="N26" s="1"/>
      <c r="O26" s="1"/>
      <c r="P26" s="1"/>
    </row>
    <row r="27" ht="24.0" customHeight="1">
      <c r="A27" s="1"/>
      <c r="B27" s="1"/>
      <c r="C27" s="1"/>
      <c r="D27" s="1"/>
      <c r="E27" s="1"/>
      <c r="F27" s="1"/>
      <c r="G27" s="1"/>
      <c r="H27" s="1"/>
      <c r="I27" s="1"/>
      <c r="J27" s="1"/>
      <c r="K27" s="1"/>
      <c r="L27" s="1"/>
      <c r="M27" s="1"/>
      <c r="N27" s="1"/>
      <c r="O27" s="1"/>
      <c r="P27" s="1"/>
    </row>
    <row r="28" ht="24.0" customHeight="1">
      <c r="A28" s="1"/>
      <c r="B28" s="1"/>
      <c r="C28" s="1"/>
      <c r="D28" s="1"/>
      <c r="E28" s="1"/>
      <c r="F28" s="1"/>
      <c r="G28" s="1"/>
      <c r="H28" s="1"/>
      <c r="I28" s="1"/>
      <c r="J28" s="1"/>
      <c r="K28" s="1"/>
      <c r="L28" s="1"/>
      <c r="M28" s="1"/>
      <c r="N28" s="1"/>
      <c r="O28" s="1"/>
      <c r="P28" s="1"/>
    </row>
    <row r="29" ht="33.75" customHeight="1">
      <c r="A29" s="85" t="s">
        <v>154</v>
      </c>
      <c r="B29" s="85" t="s">
        <v>155</v>
      </c>
      <c r="C29" s="85" t="s">
        <v>156</v>
      </c>
      <c r="D29" s="85" t="s">
        <v>23</v>
      </c>
      <c r="E29" s="85" t="s">
        <v>10</v>
      </c>
      <c r="F29" s="85" t="s">
        <v>157</v>
      </c>
      <c r="G29" s="85" t="s">
        <v>11</v>
      </c>
      <c r="H29" s="85" t="s">
        <v>158</v>
      </c>
      <c r="I29" s="1"/>
      <c r="J29" s="1"/>
      <c r="K29" s="1"/>
      <c r="L29" s="1"/>
      <c r="M29" s="1"/>
      <c r="N29" s="1"/>
      <c r="O29" s="1"/>
      <c r="P29" s="1"/>
    </row>
    <row r="30" ht="24.0" customHeight="1">
      <c r="A30" s="1">
        <f>'Weekly Review'!A10</f>
        <v>1</v>
      </c>
      <c r="B30" s="86">
        <f>'Weekly Review'!E10</f>
        <v>16.25</v>
      </c>
      <c r="C30" s="86">
        <f>'Weekly Review'!D10</f>
        <v>13</v>
      </c>
      <c r="D30" s="86">
        <f>'Weekly Review'!G10</f>
        <v>0.5</v>
      </c>
      <c r="E30" s="1">
        <f>'Weekly Review'!I10</f>
        <v>2</v>
      </c>
      <c r="F30" s="1">
        <f>'Weekly Review'!H10</f>
        <v>15</v>
      </c>
      <c r="G30" s="7">
        <f>'Weekly Review'!J10</f>
        <v>0.1333333333</v>
      </c>
      <c r="H30" s="86">
        <f>'Weekly Review'!K10</f>
        <v>-3.25</v>
      </c>
      <c r="I30" s="1"/>
      <c r="J30" s="1"/>
      <c r="K30" s="1"/>
      <c r="L30" s="1"/>
      <c r="M30" s="1"/>
      <c r="N30" s="1"/>
      <c r="O30" s="1"/>
      <c r="P30" s="1"/>
    </row>
    <row r="31" ht="24.0" customHeight="1">
      <c r="A31" s="87">
        <f>'Weekly Review'!A11</f>
        <v>2</v>
      </c>
      <c r="B31" s="88">
        <f>'Weekly Review'!E11</f>
        <v>11</v>
      </c>
      <c r="C31" s="88">
        <f>'Weekly Review'!D11</f>
        <v>13</v>
      </c>
      <c r="D31" s="88">
        <f>'Weekly Review'!G11</f>
        <v>0</v>
      </c>
      <c r="E31" s="87">
        <f>'Weekly Review'!I11</f>
        <v>0</v>
      </c>
      <c r="F31" s="87">
        <f>'Weekly Review'!H11</f>
        <v>10</v>
      </c>
      <c r="G31" s="89">
        <f>'Weekly Review'!J11</f>
        <v>0</v>
      </c>
      <c r="H31" s="88">
        <f>'Weekly Review'!K11</f>
        <v>2</v>
      </c>
      <c r="I31" s="1"/>
      <c r="J31" s="1"/>
      <c r="K31" s="1"/>
      <c r="L31" s="1"/>
      <c r="M31" s="1"/>
      <c r="N31" s="1"/>
      <c r="O31" s="1"/>
      <c r="P31" s="1"/>
    </row>
    <row r="32" ht="24.0" customHeight="1">
      <c r="A32" s="1">
        <f>'Weekly Review'!A12</f>
        <v>3</v>
      </c>
      <c r="B32" s="86">
        <f>'Weekly Review'!E12</f>
        <v>11.75</v>
      </c>
      <c r="C32" s="86">
        <f>'Weekly Review'!D12</f>
        <v>13</v>
      </c>
      <c r="D32" s="86">
        <f>'Weekly Review'!G12</f>
        <v>0</v>
      </c>
      <c r="E32" s="1">
        <f>'Weekly Review'!I12</f>
        <v>0</v>
      </c>
      <c r="F32" s="1">
        <f>'Weekly Review'!H12</f>
        <v>11</v>
      </c>
      <c r="G32" s="7">
        <f>'Weekly Review'!J12</f>
        <v>0</v>
      </c>
      <c r="H32" s="86">
        <f>'Weekly Review'!K12</f>
        <v>1.25</v>
      </c>
      <c r="I32" s="1"/>
      <c r="J32" s="1"/>
      <c r="K32" s="1"/>
      <c r="L32" s="1"/>
      <c r="M32" s="1"/>
      <c r="N32" s="1"/>
      <c r="O32" s="1"/>
      <c r="P32" s="1"/>
    </row>
    <row r="33" ht="24.0" customHeight="1">
      <c r="A33" s="87">
        <f>'Weekly Review'!A13</f>
        <v>4</v>
      </c>
      <c r="B33" s="88">
        <f>'Weekly Review'!E13</f>
        <v>13.5</v>
      </c>
      <c r="C33" s="88">
        <f>'Weekly Review'!D13</f>
        <v>13</v>
      </c>
      <c r="D33" s="88">
        <f>'Weekly Review'!G13</f>
        <v>0</v>
      </c>
      <c r="E33" s="87">
        <f>'Weekly Review'!I13</f>
        <v>0</v>
      </c>
      <c r="F33" s="87">
        <f>'Weekly Review'!H13</f>
        <v>13</v>
      </c>
      <c r="G33" s="89">
        <f>'Weekly Review'!J13</f>
        <v>0</v>
      </c>
      <c r="H33" s="88">
        <f>'Weekly Review'!K13</f>
        <v>-0.5</v>
      </c>
      <c r="I33" s="1"/>
      <c r="J33" s="1"/>
      <c r="K33" s="1"/>
      <c r="L33" s="1"/>
      <c r="M33" s="1"/>
      <c r="N33" s="1"/>
      <c r="O33" s="1"/>
      <c r="P33" s="1"/>
    </row>
    <row r="34" ht="24.0" customHeight="1">
      <c r="A34" s="1">
        <f>'Weekly Review'!A14</f>
        <v>5</v>
      </c>
      <c r="B34" s="86">
        <f>'Weekly Review'!E14</f>
        <v>15.5</v>
      </c>
      <c r="C34" s="86">
        <f>'Weekly Review'!D14</f>
        <v>14</v>
      </c>
      <c r="D34" s="86">
        <f>'Weekly Review'!G14</f>
        <v>0</v>
      </c>
      <c r="E34" s="1">
        <f>'Weekly Review'!I14</f>
        <v>0</v>
      </c>
      <c r="F34" s="1">
        <f>'Weekly Review'!H14</f>
        <v>15</v>
      </c>
      <c r="G34" s="7">
        <f>'Weekly Review'!J14</f>
        <v>0</v>
      </c>
      <c r="H34" s="86">
        <f>'Weekly Review'!K14</f>
        <v>-1.5</v>
      </c>
      <c r="I34" s="1"/>
      <c r="J34" s="1"/>
      <c r="K34" s="1"/>
      <c r="L34" s="1"/>
      <c r="M34" s="1"/>
      <c r="N34" s="1"/>
      <c r="O34" s="1"/>
      <c r="P34" s="1"/>
    </row>
    <row r="35" ht="24.0" customHeight="1">
      <c r="A35" s="87">
        <f>'Weekly Review'!A15</f>
        <v>6</v>
      </c>
      <c r="B35" s="88">
        <f>'Weekly Review'!E15</f>
        <v>11</v>
      </c>
      <c r="C35" s="88">
        <f>'Weekly Review'!D15</f>
        <v>14</v>
      </c>
      <c r="D35" s="88">
        <f>'Weekly Review'!G15</f>
        <v>0</v>
      </c>
      <c r="E35" s="87">
        <f>'Weekly Review'!I15</f>
        <v>0</v>
      </c>
      <c r="F35" s="87">
        <f>'Weekly Review'!H15</f>
        <v>10</v>
      </c>
      <c r="G35" s="89">
        <f>'Weekly Review'!J15</f>
        <v>0</v>
      </c>
      <c r="H35" s="88">
        <f>'Weekly Review'!K15</f>
        <v>3</v>
      </c>
      <c r="I35" s="1"/>
      <c r="J35" s="1"/>
      <c r="K35" s="1"/>
      <c r="L35" s="1"/>
      <c r="M35" s="1"/>
      <c r="N35" s="1"/>
      <c r="O35" s="1"/>
      <c r="P35" s="1"/>
    </row>
    <row r="36" ht="24.0" customHeight="1">
      <c r="A36" s="1">
        <f>'Weekly Review'!A16</f>
        <v>7</v>
      </c>
      <c r="B36" s="86">
        <f>'Weekly Review'!E16</f>
        <v>11.25</v>
      </c>
      <c r="C36" s="86">
        <f>'Weekly Review'!D16</f>
        <v>14</v>
      </c>
      <c r="D36" s="86">
        <f>'Weekly Review'!G16</f>
        <v>0</v>
      </c>
      <c r="E36" s="1">
        <f>'Weekly Review'!I16</f>
        <v>0</v>
      </c>
      <c r="F36" s="1">
        <f>'Weekly Review'!H16</f>
        <v>10</v>
      </c>
      <c r="G36" s="7">
        <f>'Weekly Review'!J16</f>
        <v>0</v>
      </c>
      <c r="H36" s="86">
        <f>'Weekly Review'!K16</f>
        <v>2.75</v>
      </c>
      <c r="I36" s="1"/>
      <c r="J36" s="1"/>
      <c r="K36" s="1"/>
      <c r="L36" s="1"/>
      <c r="M36" s="1"/>
      <c r="N36" s="1"/>
      <c r="O36" s="1"/>
      <c r="P36" s="1"/>
    </row>
    <row r="37" ht="24.0" customHeight="1">
      <c r="A37" s="87">
        <f>'Weekly Review'!A17</f>
        <v>8</v>
      </c>
      <c r="B37" s="88">
        <f>'Weekly Review'!E17</f>
        <v>10.25</v>
      </c>
      <c r="C37" s="88">
        <f>'Weekly Review'!D17</f>
        <v>14</v>
      </c>
      <c r="D37" s="88">
        <f>'Weekly Review'!G17</f>
        <v>0</v>
      </c>
      <c r="E37" s="87">
        <f>'Weekly Review'!I17</f>
        <v>0</v>
      </c>
      <c r="F37" s="87">
        <f>'Weekly Review'!H17</f>
        <v>8</v>
      </c>
      <c r="G37" s="89">
        <f>'Weekly Review'!J17</f>
        <v>0</v>
      </c>
      <c r="H37" s="88">
        <f>'Weekly Review'!K17</f>
        <v>3.75</v>
      </c>
      <c r="I37" s="1"/>
      <c r="J37" s="1"/>
      <c r="K37" s="1"/>
      <c r="L37" s="1"/>
      <c r="M37" s="1"/>
      <c r="N37" s="1"/>
      <c r="O37" s="1"/>
      <c r="P37" s="1"/>
    </row>
    <row r="38" ht="24.0" customHeight="1">
      <c r="A38" s="1">
        <f>'Weekly Review'!A18</f>
        <v>9</v>
      </c>
      <c r="B38" s="86">
        <f>'Weekly Review'!E18</f>
        <v>10.75</v>
      </c>
      <c r="C38" s="86">
        <f>'Weekly Review'!D18</f>
        <v>15</v>
      </c>
      <c r="D38" s="86">
        <f>'Weekly Review'!G18</f>
        <v>0</v>
      </c>
      <c r="E38" s="1">
        <f>'Weekly Review'!I18</f>
        <v>0</v>
      </c>
      <c r="F38" s="1">
        <f>'Weekly Review'!H18</f>
        <v>9</v>
      </c>
      <c r="G38" s="7">
        <f>'Weekly Review'!J18</f>
        <v>0</v>
      </c>
      <c r="H38" s="86">
        <f>'Weekly Review'!K18</f>
        <v>4.25</v>
      </c>
      <c r="I38" s="1"/>
      <c r="J38" s="1"/>
      <c r="K38" s="1"/>
      <c r="L38" s="1"/>
      <c r="M38" s="1"/>
      <c r="N38" s="1"/>
      <c r="O38" s="1"/>
      <c r="P38" s="1"/>
    </row>
    <row r="39" ht="24.0" customHeight="1">
      <c r="A39" s="87">
        <f>'Weekly Review'!A19</f>
        <v>10</v>
      </c>
      <c r="B39" s="88">
        <f>'Weekly Review'!E19</f>
        <v>11.25</v>
      </c>
      <c r="C39" s="88">
        <f>'Weekly Review'!D19</f>
        <v>15</v>
      </c>
      <c r="D39" s="88">
        <f>'Weekly Review'!G19</f>
        <v>0</v>
      </c>
      <c r="E39" s="87">
        <f>'Weekly Review'!I19</f>
        <v>0</v>
      </c>
      <c r="F39" s="87">
        <f>'Weekly Review'!H19</f>
        <v>10</v>
      </c>
      <c r="G39" s="89">
        <f>'Weekly Review'!J19</f>
        <v>0</v>
      </c>
      <c r="H39" s="88">
        <f>'Weekly Review'!K19</f>
        <v>3.75</v>
      </c>
      <c r="I39" s="1"/>
      <c r="J39" s="1"/>
      <c r="K39" s="1"/>
      <c r="L39" s="1"/>
      <c r="M39" s="1"/>
      <c r="N39" s="1"/>
      <c r="O39" s="1"/>
      <c r="P39" s="1"/>
    </row>
    <row r="40" ht="24.0" customHeight="1">
      <c r="A40" s="1">
        <f>'Weekly Review'!A20</f>
        <v>11</v>
      </c>
      <c r="B40" s="86">
        <f>'Weekly Review'!E20</f>
        <v>11.25</v>
      </c>
      <c r="C40" s="86">
        <f>'Weekly Review'!D20</f>
        <v>15</v>
      </c>
      <c r="D40" s="86">
        <f>'Weekly Review'!G20</f>
        <v>0</v>
      </c>
      <c r="E40" s="1">
        <f>'Weekly Review'!I20</f>
        <v>0</v>
      </c>
      <c r="F40" s="1">
        <f>'Weekly Review'!H20</f>
        <v>10</v>
      </c>
      <c r="G40" s="7">
        <f>'Weekly Review'!J20</f>
        <v>0</v>
      </c>
      <c r="H40" s="86">
        <f>'Weekly Review'!K20</f>
        <v>3.75</v>
      </c>
      <c r="I40" s="1"/>
      <c r="J40" s="1"/>
      <c r="K40" s="1"/>
      <c r="L40" s="1"/>
      <c r="M40" s="1"/>
      <c r="N40" s="1"/>
      <c r="O40" s="1"/>
      <c r="P40" s="1"/>
    </row>
    <row r="41" ht="24.0" customHeight="1">
      <c r="A41" s="87">
        <f>'Weekly Review'!A21</f>
        <v>12</v>
      </c>
      <c r="B41" s="88">
        <f>'Weekly Review'!E21</f>
        <v>10.75</v>
      </c>
      <c r="C41" s="88">
        <f>'Weekly Review'!D21</f>
        <v>15</v>
      </c>
      <c r="D41" s="88">
        <f>'Weekly Review'!G21</f>
        <v>0</v>
      </c>
      <c r="E41" s="87">
        <f>'Weekly Review'!I21</f>
        <v>0</v>
      </c>
      <c r="F41" s="87">
        <f>'Weekly Review'!H21</f>
        <v>9</v>
      </c>
      <c r="G41" s="89">
        <f>'Weekly Review'!J21</f>
        <v>0</v>
      </c>
      <c r="H41" s="88">
        <f>'Weekly Review'!K21</f>
        <v>4.25</v>
      </c>
      <c r="I41" s="1"/>
      <c r="J41" s="1"/>
      <c r="K41" s="1"/>
      <c r="L41" s="1"/>
      <c r="M41" s="1"/>
      <c r="N41" s="1"/>
      <c r="O41" s="1"/>
      <c r="P41" s="1"/>
    </row>
    <row r="42" ht="24.0" customHeight="1">
      <c r="A42" s="1">
        <f>'Weekly Review'!A22</f>
        <v>13</v>
      </c>
      <c r="B42" s="86">
        <f>'Weekly Review'!E22</f>
        <v>10</v>
      </c>
      <c r="C42" s="86">
        <f>'Weekly Review'!D22</f>
        <v>15</v>
      </c>
      <c r="D42" s="86">
        <f>'Weekly Review'!G22</f>
        <v>0</v>
      </c>
      <c r="E42" s="1">
        <f>'Weekly Review'!I22</f>
        <v>0</v>
      </c>
      <c r="F42" s="1">
        <f>'Weekly Review'!H22</f>
        <v>8</v>
      </c>
      <c r="G42" s="7">
        <f>'Weekly Review'!J22</f>
        <v>0</v>
      </c>
      <c r="H42" s="86">
        <f>'Weekly Review'!K22</f>
        <v>5</v>
      </c>
      <c r="I42" s="1"/>
      <c r="J42" s="1"/>
      <c r="K42" s="1"/>
      <c r="L42" s="1"/>
      <c r="M42" s="1"/>
      <c r="N42" s="1"/>
      <c r="O42" s="1"/>
      <c r="P42" s="1"/>
    </row>
    <row r="43" ht="24.0" customHeight="1">
      <c r="A43" s="87">
        <f>'Weekly Review'!A23</f>
        <v>14</v>
      </c>
      <c r="B43" s="88">
        <f>'Weekly Review'!E23</f>
        <v>12.75</v>
      </c>
      <c r="C43" s="88">
        <f>'Weekly Review'!D23</f>
        <v>15</v>
      </c>
      <c r="D43" s="88">
        <f>'Weekly Review'!G23</f>
        <v>0</v>
      </c>
      <c r="E43" s="87">
        <f>'Weekly Review'!I23</f>
        <v>0</v>
      </c>
      <c r="F43" s="87">
        <f>'Weekly Review'!H23</f>
        <v>11</v>
      </c>
      <c r="G43" s="89">
        <f>'Weekly Review'!J23</f>
        <v>0</v>
      </c>
      <c r="H43" s="88">
        <f>'Weekly Review'!K23</f>
        <v>2.25</v>
      </c>
      <c r="I43" s="1"/>
      <c r="J43" s="1"/>
      <c r="K43" s="1"/>
      <c r="L43" s="1"/>
      <c r="M43" s="1"/>
      <c r="N43" s="1"/>
      <c r="O43" s="1"/>
      <c r="P43" s="1"/>
    </row>
    <row r="44" ht="24.0" customHeight="1">
      <c r="A44" s="1">
        <f>'Weekly Review'!A24</f>
        <v>15</v>
      </c>
      <c r="B44" s="86">
        <f>'Weekly Review'!E24</f>
        <v>11.25</v>
      </c>
      <c r="C44" s="86">
        <f>'Weekly Review'!D24</f>
        <v>15</v>
      </c>
      <c r="D44" s="86">
        <f>'Weekly Review'!G24</f>
        <v>0</v>
      </c>
      <c r="E44" s="1">
        <f>'Weekly Review'!I24</f>
        <v>0</v>
      </c>
      <c r="F44" s="1">
        <f>'Weekly Review'!H24</f>
        <v>9</v>
      </c>
      <c r="G44" s="7">
        <f>'Weekly Review'!J24</f>
        <v>0</v>
      </c>
      <c r="H44" s="86">
        <f>'Weekly Review'!K24</f>
        <v>3.75</v>
      </c>
      <c r="I44" s="1"/>
      <c r="J44" s="1"/>
      <c r="K44" s="1"/>
      <c r="L44" s="1"/>
      <c r="M44" s="1"/>
      <c r="N44" s="1"/>
      <c r="O44" s="1"/>
      <c r="P44" s="1"/>
    </row>
    <row r="45" ht="24.0" customHeight="1">
      <c r="A45" s="87">
        <f>'Weekly Review'!A25</f>
        <v>16</v>
      </c>
      <c r="B45" s="88">
        <f>'Weekly Review'!E25</f>
        <v>15</v>
      </c>
      <c r="C45" s="88">
        <f>'Weekly Review'!D25</f>
        <v>15</v>
      </c>
      <c r="D45" s="88">
        <f>'Weekly Review'!G25</f>
        <v>0</v>
      </c>
      <c r="E45" s="87">
        <f>'Weekly Review'!I25</f>
        <v>0</v>
      </c>
      <c r="F45" s="87">
        <f>'Weekly Review'!H25</f>
        <v>13</v>
      </c>
      <c r="G45" s="89">
        <f>'Weekly Review'!J25</f>
        <v>0</v>
      </c>
      <c r="H45" s="88">
        <f>'Weekly Review'!K25</f>
        <v>0</v>
      </c>
      <c r="I45" s="1"/>
      <c r="J45" s="1"/>
      <c r="K45" s="1"/>
      <c r="L45" s="1"/>
      <c r="M45" s="1"/>
      <c r="N45" s="1"/>
      <c r="O45" s="1"/>
      <c r="P45" s="1"/>
    </row>
    <row r="46" ht="24.0" customHeight="1">
      <c r="A46" s="1">
        <f>'Weekly Review'!A26</f>
        <v>17</v>
      </c>
      <c r="B46" s="86">
        <f>'Weekly Review'!E26</f>
        <v>7.5</v>
      </c>
      <c r="C46" s="86">
        <f>'Weekly Review'!D26</f>
        <v>15</v>
      </c>
      <c r="D46" s="86">
        <f>'Weekly Review'!G26</f>
        <v>0</v>
      </c>
      <c r="E46" s="1">
        <f>'Weekly Review'!I26</f>
        <v>0</v>
      </c>
      <c r="F46" s="1">
        <f>'Weekly Review'!H26</f>
        <v>5</v>
      </c>
      <c r="G46" s="7">
        <f>'Weekly Review'!J26</f>
        <v>0</v>
      </c>
      <c r="H46" s="86">
        <f>'Weekly Review'!K26</f>
        <v>7.5</v>
      </c>
      <c r="I46" s="1"/>
      <c r="J46" s="1"/>
      <c r="K46" s="1"/>
      <c r="L46" s="1"/>
      <c r="M46" s="1"/>
      <c r="N46" s="1"/>
      <c r="O46" s="1"/>
      <c r="P46" s="1"/>
    </row>
    <row r="47" ht="24.0" customHeight="1">
      <c r="A47" s="87">
        <f>'Weekly Review'!A27</f>
        <v>18</v>
      </c>
      <c r="B47" s="88">
        <f>'Weekly Review'!E27</f>
        <v>9.25</v>
      </c>
      <c r="C47" s="88">
        <f>'Weekly Review'!D27</f>
        <v>15</v>
      </c>
      <c r="D47" s="88">
        <f>'Weekly Review'!G27</f>
        <v>0</v>
      </c>
      <c r="E47" s="87">
        <f>'Weekly Review'!I27</f>
        <v>0</v>
      </c>
      <c r="F47" s="87">
        <f>'Weekly Review'!H27</f>
        <v>7</v>
      </c>
      <c r="G47" s="89">
        <f>'Weekly Review'!J27</f>
        <v>0</v>
      </c>
      <c r="H47" s="88">
        <f>'Weekly Review'!K27</f>
        <v>5.75</v>
      </c>
      <c r="I47" s="1"/>
      <c r="J47" s="1"/>
      <c r="K47" s="1"/>
      <c r="L47" s="1"/>
      <c r="M47" s="1"/>
      <c r="N47" s="1"/>
      <c r="O47" s="1"/>
      <c r="P47" s="1"/>
    </row>
    <row r="48" ht="24.0" customHeight="1">
      <c r="A48" s="1">
        <f>'Weekly Review'!A28</f>
        <v>19</v>
      </c>
      <c r="B48" s="86">
        <f>'Weekly Review'!E28</f>
        <v>9.5</v>
      </c>
      <c r="C48" s="86">
        <f>'Weekly Review'!D28</f>
        <v>15</v>
      </c>
      <c r="D48" s="86">
        <f>'Weekly Review'!G28</f>
        <v>0</v>
      </c>
      <c r="E48" s="1">
        <f>'Weekly Review'!I28</f>
        <v>0</v>
      </c>
      <c r="F48" s="1">
        <f>'Weekly Review'!H28</f>
        <v>7</v>
      </c>
      <c r="G48" s="7">
        <f>'Weekly Review'!J28</f>
        <v>0</v>
      </c>
      <c r="H48" s="86">
        <f>'Weekly Review'!K28</f>
        <v>5.5</v>
      </c>
      <c r="I48" s="1"/>
      <c r="J48" s="1"/>
      <c r="K48" s="1"/>
      <c r="L48" s="1"/>
      <c r="M48" s="1"/>
      <c r="N48" s="1"/>
      <c r="O48" s="1"/>
      <c r="P48" s="1"/>
    </row>
    <row r="49" ht="24.0" customHeight="1">
      <c r="A49" s="87">
        <f>'Weekly Review'!A29</f>
        <v>20</v>
      </c>
      <c r="B49" s="88">
        <f>'Weekly Review'!E29</f>
        <v>12</v>
      </c>
      <c r="C49" s="88">
        <f>'Weekly Review'!D29</f>
        <v>15</v>
      </c>
      <c r="D49" s="88">
        <f>'Weekly Review'!G29</f>
        <v>0</v>
      </c>
      <c r="E49" s="87">
        <f>'Weekly Review'!I29</f>
        <v>0</v>
      </c>
      <c r="F49" s="87">
        <f>'Weekly Review'!H29</f>
        <v>11</v>
      </c>
      <c r="G49" s="89">
        <f>'Weekly Review'!J29</f>
        <v>0</v>
      </c>
      <c r="H49" s="88">
        <f>'Weekly Review'!K29</f>
        <v>3</v>
      </c>
      <c r="I49" s="1"/>
      <c r="J49" s="1"/>
      <c r="K49" s="1"/>
      <c r="L49" s="1"/>
      <c r="M49" s="1"/>
      <c r="N49" s="1"/>
      <c r="O49" s="1"/>
      <c r="P49" s="1"/>
    </row>
    <row r="50" ht="24.0" customHeight="1">
      <c r="A50" s="1">
        <f>'Weekly Review'!A30</f>
        <v>21</v>
      </c>
      <c r="B50" s="86">
        <f>'Weekly Review'!E30</f>
        <v>9.25</v>
      </c>
      <c r="C50" s="86">
        <f>'Weekly Review'!D30</f>
        <v>15</v>
      </c>
      <c r="D50" s="86">
        <f>'Weekly Review'!G30</f>
        <v>0</v>
      </c>
      <c r="E50" s="1">
        <f>'Weekly Review'!I30</f>
        <v>0</v>
      </c>
      <c r="F50" s="1">
        <f>'Weekly Review'!H30</f>
        <v>7</v>
      </c>
      <c r="G50" s="7">
        <f>'Weekly Review'!J30</f>
        <v>0</v>
      </c>
      <c r="H50" s="86">
        <f>'Weekly Review'!K30</f>
        <v>5.75</v>
      </c>
      <c r="I50" s="1"/>
      <c r="J50" s="1" t="s">
        <v>197</v>
      </c>
      <c r="K50" s="1"/>
      <c r="L50" s="1">
        <f>'Weekly Review'!F4</f>
        <v>0</v>
      </c>
      <c r="M50" s="1"/>
      <c r="N50" s="1" t="s">
        <v>198</v>
      </c>
      <c r="O50" s="1"/>
      <c r="P50" s="1">
        <f>'Weekly Review'!I4</f>
        <v>145</v>
      </c>
    </row>
    <row r="51" ht="24.0" customHeight="1">
      <c r="A51" s="87">
        <f>'Weekly Review'!A31</f>
        <v>22</v>
      </c>
      <c r="B51" s="88">
        <f>'Weekly Review'!E31</f>
        <v>8.5</v>
      </c>
      <c r="C51" s="88">
        <f>'Weekly Review'!D31</f>
        <v>15</v>
      </c>
      <c r="D51" s="88">
        <f>'Weekly Review'!G31</f>
        <v>0</v>
      </c>
      <c r="E51" s="87">
        <f>'Weekly Review'!I31</f>
        <v>0</v>
      </c>
      <c r="F51" s="87">
        <f>'Weekly Review'!H31</f>
        <v>6</v>
      </c>
      <c r="G51" s="89">
        <f>'Weekly Review'!J31</f>
        <v>0</v>
      </c>
      <c r="H51" s="88">
        <f>'Weekly Review'!K31</f>
        <v>6.5</v>
      </c>
      <c r="I51" s="1"/>
      <c r="J51" s="1"/>
      <c r="K51" s="1"/>
      <c r="L51" s="1"/>
      <c r="M51" s="1"/>
      <c r="N51" s="1"/>
      <c r="O51" s="1"/>
      <c r="P51" s="1"/>
    </row>
    <row r="52" ht="24.0" customHeight="1">
      <c r="A52" s="1">
        <f>'Weekly Review'!A32</f>
        <v>23</v>
      </c>
      <c r="B52" s="86">
        <f>'Weekly Review'!E32</f>
        <v>8.5</v>
      </c>
      <c r="C52" s="86">
        <f>'Weekly Review'!D32</f>
        <v>15</v>
      </c>
      <c r="D52" s="86">
        <f>'Weekly Review'!G32</f>
        <v>0</v>
      </c>
      <c r="E52" s="1">
        <f>'Weekly Review'!I32</f>
        <v>0</v>
      </c>
      <c r="F52" s="1">
        <f>'Weekly Review'!H32</f>
        <v>6</v>
      </c>
      <c r="G52" s="7">
        <f>'Weekly Review'!J32</f>
        <v>0</v>
      </c>
      <c r="H52" s="86">
        <f>'Weekly Review'!K32</f>
        <v>6.5</v>
      </c>
      <c r="I52" s="1"/>
      <c r="J52" s="1" t="s">
        <v>203</v>
      </c>
      <c r="K52" s="1"/>
      <c r="L52" s="1">
        <f>'Weekly Review'!F5</f>
        <v>0</v>
      </c>
      <c r="M52" s="1"/>
      <c r="N52" s="1" t="s">
        <v>204</v>
      </c>
      <c r="O52" s="1"/>
      <c r="P52" s="1">
        <f>'Weekly Review'!I5</f>
        <v>0</v>
      </c>
    </row>
    <row r="53" ht="24.0" customHeight="1">
      <c r="A53" s="87">
        <f>'Weekly Review'!A33</f>
        <v>24</v>
      </c>
      <c r="B53" s="88">
        <f>'Weekly Review'!E33</f>
        <v>8.5</v>
      </c>
      <c r="C53" s="88">
        <f>'Weekly Review'!D33</f>
        <v>15</v>
      </c>
      <c r="D53" s="88">
        <f>'Weekly Review'!G33</f>
        <v>0</v>
      </c>
      <c r="E53" s="87">
        <f>'Weekly Review'!I33</f>
        <v>0</v>
      </c>
      <c r="F53" s="87">
        <f>'Weekly Review'!H33</f>
        <v>6</v>
      </c>
      <c r="G53" s="89">
        <f>'Weekly Review'!J33</f>
        <v>0</v>
      </c>
      <c r="H53" s="88">
        <f>'Weekly Review'!K33</f>
        <v>6.5</v>
      </c>
      <c r="I53" s="1"/>
      <c r="J53" s="1"/>
      <c r="K53" s="1"/>
      <c r="L53" s="1"/>
      <c r="M53" s="1"/>
      <c r="N53" s="1"/>
      <c r="O53" s="1"/>
      <c r="P53" s="1"/>
    </row>
    <row r="54" ht="24.0" customHeight="1">
      <c r="A54" s="1"/>
      <c r="B54" s="1"/>
      <c r="C54" s="1"/>
      <c r="D54" s="1"/>
      <c r="E54" s="1"/>
      <c r="F54" s="1"/>
      <c r="G54" s="1"/>
      <c r="H54" s="1"/>
      <c r="I54" s="1"/>
      <c r="J54" s="1"/>
      <c r="K54" s="1"/>
      <c r="L54" s="1"/>
      <c r="M54" s="1"/>
      <c r="N54" s="1"/>
      <c r="O54" s="1"/>
      <c r="P54" s="1"/>
    </row>
    <row r="55" ht="24.0" customHeight="1">
      <c r="A55" s="1" t="s">
        <v>208</v>
      </c>
      <c r="B55" s="1"/>
      <c r="C55" s="1"/>
      <c r="D55" s="1"/>
      <c r="E55" s="1"/>
      <c r="F55" s="1"/>
      <c r="G55" s="1"/>
      <c r="H55" s="1"/>
      <c r="I55" s="1"/>
      <c r="J55" s="1" t="s">
        <v>209</v>
      </c>
      <c r="K55" s="1"/>
      <c r="L55" s="1"/>
      <c r="M55" s="1"/>
      <c r="N55" s="1"/>
      <c r="O55" s="1"/>
      <c r="P55" s="1"/>
    </row>
    <row r="56" ht="24.0" customHeight="1">
      <c r="A56" s="1"/>
      <c r="B56" s="1"/>
      <c r="C56" s="1"/>
      <c r="D56" s="1"/>
      <c r="E56" s="1"/>
      <c r="F56" s="1"/>
      <c r="G56" s="1"/>
      <c r="H56" s="1"/>
      <c r="I56" s="1"/>
      <c r="J56" s="1"/>
      <c r="K56" s="1"/>
      <c r="L56" s="1"/>
      <c r="M56" s="1"/>
      <c r="N56" s="1"/>
      <c r="O56" s="1"/>
      <c r="P56" s="1"/>
    </row>
    <row r="57" ht="24.0" customHeight="1">
      <c r="A57" s="1"/>
      <c r="B57" s="1"/>
      <c r="C57" s="1"/>
      <c r="D57" s="1"/>
      <c r="E57" s="1"/>
      <c r="F57" s="1"/>
      <c r="G57" s="1"/>
      <c r="H57" s="1"/>
      <c r="I57" s="1"/>
      <c r="J57" s="1"/>
      <c r="K57" s="1"/>
      <c r="L57" s="1"/>
      <c r="M57" s="1"/>
      <c r="N57" s="1"/>
      <c r="O57" s="1"/>
      <c r="P57" s="1"/>
    </row>
    <row r="58" ht="24.0" customHeight="1">
      <c r="A58" s="90" t="s">
        <v>210</v>
      </c>
      <c r="B58" s="1"/>
      <c r="C58" s="1"/>
      <c r="D58" s="1"/>
      <c r="E58" s="1"/>
      <c r="F58" s="1"/>
      <c r="G58" s="1"/>
      <c r="H58" s="1"/>
      <c r="I58" s="1"/>
      <c r="J58" s="1"/>
      <c r="K58" s="1"/>
      <c r="L58" s="1"/>
      <c r="M58" s="1"/>
      <c r="N58" s="1"/>
      <c r="O58" s="1"/>
      <c r="P58" s="1"/>
    </row>
    <row r="59" ht="24.0" customHeight="1">
      <c r="A59" s="1"/>
      <c r="B59" s="1"/>
      <c r="C59" s="1"/>
      <c r="D59" s="1"/>
      <c r="E59" s="1"/>
      <c r="F59" s="1"/>
      <c r="G59" s="1"/>
      <c r="H59" s="1"/>
      <c r="I59" s="1"/>
      <c r="J59" s="1"/>
      <c r="K59" s="1"/>
      <c r="L59" s="1"/>
      <c r="M59" s="1"/>
      <c r="N59" s="1"/>
      <c r="O59" s="1"/>
      <c r="P59" s="1"/>
    </row>
    <row r="60" ht="33.75" customHeight="1">
      <c r="A60" s="91" t="s">
        <v>35</v>
      </c>
      <c r="B60" s="91" t="s">
        <v>5</v>
      </c>
      <c r="C60" s="91" t="s">
        <v>10</v>
      </c>
      <c r="D60" s="91" t="s">
        <v>11</v>
      </c>
      <c r="E60" s="91" t="s">
        <v>84</v>
      </c>
      <c r="F60" s="91" t="s">
        <v>85</v>
      </c>
      <c r="G60" s="91" t="s">
        <v>86</v>
      </c>
      <c r="H60" s="91" t="s">
        <v>23</v>
      </c>
      <c r="I60" s="1"/>
      <c r="J60" s="1" t="s">
        <v>213</v>
      </c>
      <c r="K60" s="1"/>
      <c r="L60" s="1">
        <f>A7-SUM(B61:B160)</f>
        <v>0</v>
      </c>
      <c r="M60" s="1"/>
      <c r="N60" s="1"/>
      <c r="O60" s="1"/>
      <c r="P60" s="1"/>
    </row>
    <row r="61" ht="33.0" customHeight="1">
      <c r="A61" s="92" t="s">
        <v>54</v>
      </c>
      <c r="B61" s="1">
        <f>COUNTIFS(PlanTasks[Plan section],$A61)</f>
        <v>10</v>
      </c>
      <c r="C61" s="1">
        <f>COUNTIFS(PlanTasks[Plan section],$A61,PlanTasks[Completion check],"Complete")</f>
        <v>2</v>
      </c>
      <c r="D61" s="7">
        <f t="shared" ref="D61:D160" si="2">IF(B61=0,"",C61/B61)</f>
        <v>0.2</v>
      </c>
      <c r="E61" s="1">
        <f>COUNTIFS(PlanTasks[Plan section],$A61,PlanTasks[Status],"In progress")</f>
        <v>0</v>
      </c>
      <c r="F61" s="1">
        <f>COUNTIFS(PlanTasks[Plan section],$A61,PlanTasks[Status],"Blocked")</f>
        <v>0</v>
      </c>
      <c r="G61" s="86">
        <f>SUMIFS(PlanTasks[Estimate (h)],PlanTasks[Plan section],$A61)</f>
        <v>10.25</v>
      </c>
      <c r="H61" s="86">
        <f>SUMIFS(PlanTasks[Actual (h)],PlanTasks[Plan section],$A61)</f>
        <v>0.5</v>
      </c>
      <c r="I61" s="1"/>
      <c r="J61" s="1"/>
      <c r="K61" s="1"/>
      <c r="L61" s="1"/>
      <c r="M61" s="1"/>
      <c r="N61" s="1"/>
      <c r="O61" s="1"/>
      <c r="P61" s="1"/>
    </row>
    <row r="62" ht="33.0" customHeight="1">
      <c r="A62" s="93" t="s">
        <v>79</v>
      </c>
      <c r="B62" s="94">
        <f>COUNTIFS(PlanTasks[Plan section],$A62)</f>
        <v>1</v>
      </c>
      <c r="C62" s="94">
        <f>COUNTIFS(PlanTasks[Plan section],$A62,PlanTasks[Completion check],"Complete")</f>
        <v>0</v>
      </c>
      <c r="D62" s="95">
        <f t="shared" si="2"/>
        <v>0</v>
      </c>
      <c r="E62" s="94">
        <f>COUNTIFS(PlanTasks[Plan section],$A62,PlanTasks[Status],"In progress")</f>
        <v>1</v>
      </c>
      <c r="F62" s="94">
        <f>COUNTIFS(PlanTasks[Plan section],$A62,PlanTasks[Status],"Blocked")</f>
        <v>0</v>
      </c>
      <c r="G62" s="96">
        <f>SUMIFS(PlanTasks[Estimate (h)],PlanTasks[Plan section],$A62)</f>
        <v>0.75</v>
      </c>
      <c r="H62" s="96">
        <f>SUMIFS(PlanTasks[Actual (h)],PlanTasks[Plan section],$A62)</f>
        <v>0</v>
      </c>
      <c r="I62" s="1"/>
      <c r="J62" s="1" t="s">
        <v>223</v>
      </c>
      <c r="K62" s="1"/>
      <c r="L62" s="1"/>
      <c r="M62" s="1"/>
      <c r="N62" s="1"/>
      <c r="O62" s="1"/>
      <c r="P62" s="1"/>
    </row>
    <row r="63" ht="33.0" customHeight="1">
      <c r="A63" s="92" t="s">
        <v>91</v>
      </c>
      <c r="B63" s="1">
        <f>COUNTIFS(PlanTasks[Plan section],$A63)</f>
        <v>3</v>
      </c>
      <c r="C63" s="1">
        <f>COUNTIFS(PlanTasks[Plan section],$A63,PlanTasks[Completion check],"Complete")</f>
        <v>0</v>
      </c>
      <c r="D63" s="7">
        <f t="shared" si="2"/>
        <v>0</v>
      </c>
      <c r="E63" s="1">
        <f>COUNTIFS(PlanTasks[Plan section],$A63,PlanTasks[Status],"In progress")</f>
        <v>0</v>
      </c>
      <c r="F63" s="1">
        <f>COUNTIFS(PlanTasks[Plan section],$A63,PlanTasks[Status],"Blocked")</f>
        <v>0</v>
      </c>
      <c r="G63" s="86">
        <f>SUMIFS(PlanTasks[Estimate (h)],PlanTasks[Plan section],$A63)</f>
        <v>2.25</v>
      </c>
      <c r="H63" s="86">
        <f>SUMIFS(PlanTasks[Actual (h)],PlanTasks[Plan section],$A63)</f>
        <v>0</v>
      </c>
      <c r="I63" s="1"/>
      <c r="J63" s="1"/>
      <c r="K63" s="1"/>
      <c r="L63" s="1"/>
      <c r="M63" s="1"/>
      <c r="N63" s="1"/>
      <c r="O63" s="1"/>
      <c r="P63" s="1"/>
    </row>
    <row r="64" ht="33.0" customHeight="1">
      <c r="A64" s="93" t="s">
        <v>101</v>
      </c>
      <c r="B64" s="94">
        <f>COUNTIFS(PlanTasks[Plan section],$A64)</f>
        <v>6</v>
      </c>
      <c r="C64" s="94">
        <f>COUNTIFS(PlanTasks[Plan section],$A64,PlanTasks[Completion check],"Complete")</f>
        <v>0</v>
      </c>
      <c r="D64" s="95">
        <f t="shared" si="2"/>
        <v>0</v>
      </c>
      <c r="E64" s="94">
        <f>COUNTIFS(PlanTasks[Plan section],$A64,PlanTasks[Status],"In progress")</f>
        <v>0</v>
      </c>
      <c r="F64" s="94">
        <f>COUNTIFS(PlanTasks[Plan section],$A64,PlanTasks[Status],"Blocked")</f>
        <v>0</v>
      </c>
      <c r="G64" s="96">
        <f>SUMIFS(PlanTasks[Estimate (h)],PlanTasks[Plan section],$A64)</f>
        <v>4.5</v>
      </c>
      <c r="H64" s="96">
        <f>SUMIFS(PlanTasks[Actual (h)],PlanTasks[Plan section],$A64)</f>
        <v>0</v>
      </c>
      <c r="I64" s="1"/>
      <c r="J64" s="1" t="s">
        <v>229</v>
      </c>
      <c r="K64" s="1"/>
      <c r="L64" s="1"/>
      <c r="M64" s="1"/>
      <c r="N64" s="1"/>
      <c r="O64" s="1"/>
      <c r="P64" s="1"/>
    </row>
    <row r="65" ht="33.0" customHeight="1">
      <c r="A65" s="92" t="s">
        <v>119</v>
      </c>
      <c r="B65" s="1">
        <f>COUNTIFS(PlanTasks[Plan section],$A65)</f>
        <v>3</v>
      </c>
      <c r="C65" s="1">
        <f>COUNTIFS(PlanTasks[Plan section],$A65,PlanTasks[Completion check],"Complete")</f>
        <v>0</v>
      </c>
      <c r="D65" s="7">
        <f t="shared" si="2"/>
        <v>0</v>
      </c>
      <c r="E65" s="1">
        <f>COUNTIFS(PlanTasks[Plan section],$A65,PlanTasks[Status],"In progress")</f>
        <v>0</v>
      </c>
      <c r="F65" s="1">
        <f>COUNTIFS(PlanTasks[Plan section],$A65,PlanTasks[Status],"Blocked")</f>
        <v>0</v>
      </c>
      <c r="G65" s="86">
        <f>SUMIFS(PlanTasks[Estimate (h)],PlanTasks[Plan section],$A65)</f>
        <v>2.25</v>
      </c>
      <c r="H65" s="86">
        <f>SUMIFS(PlanTasks[Actual (h)],PlanTasks[Plan section],$A65)</f>
        <v>0</v>
      </c>
      <c r="I65" s="1"/>
      <c r="J65" s="97" t="s">
        <v>3</v>
      </c>
      <c r="K65" s="97" t="s">
        <v>86</v>
      </c>
      <c r="L65" s="97" t="s">
        <v>23</v>
      </c>
      <c r="M65" s="1"/>
      <c r="N65" s="1"/>
      <c r="O65" s="1"/>
      <c r="P65" s="1"/>
    </row>
    <row r="66" ht="33.0" customHeight="1">
      <c r="A66" s="93" t="s">
        <v>127</v>
      </c>
      <c r="B66" s="94">
        <f>COUNTIFS(PlanTasks[Plan section],$A66)</f>
        <v>7</v>
      </c>
      <c r="C66" s="94">
        <f>COUNTIFS(PlanTasks[Plan section],$A66,PlanTasks[Completion check],"Complete")</f>
        <v>0</v>
      </c>
      <c r="D66" s="95">
        <f t="shared" si="2"/>
        <v>0</v>
      </c>
      <c r="E66" s="94">
        <f>COUNTIFS(PlanTasks[Plan section],$A66,PlanTasks[Status],"In progress")</f>
        <v>0</v>
      </c>
      <c r="F66" s="94">
        <f>COUNTIFS(PlanTasks[Plan section],$A66,PlanTasks[Status],"Blocked")</f>
        <v>0</v>
      </c>
      <c r="G66" s="96">
        <f>SUMIFS(PlanTasks[Estimate (h)],PlanTasks[Plan section],$A66)</f>
        <v>5.25</v>
      </c>
      <c r="H66" s="96">
        <f>SUMIFS(PlanTasks[Actual (h)],PlanTasks[Plan section],$A66)</f>
        <v>0</v>
      </c>
      <c r="I66" s="1"/>
      <c r="J66" s="92" t="s">
        <v>57</v>
      </c>
      <c r="K66" s="98">
        <f t="shared" ref="K66:L66" si="3">G12</f>
        <v>15.75</v>
      </c>
      <c r="L66" s="98">
        <f t="shared" si="3"/>
        <v>0.25</v>
      </c>
      <c r="M66" s="1"/>
      <c r="N66" s="1"/>
      <c r="O66" s="1"/>
      <c r="P66" s="1"/>
    </row>
    <row r="67" ht="33.0" customHeight="1">
      <c r="A67" s="92" t="s">
        <v>136</v>
      </c>
      <c r="B67" s="1">
        <f>COUNTIFS(PlanTasks[Plan section],$A67)</f>
        <v>4</v>
      </c>
      <c r="C67" s="1">
        <f>COUNTIFS(PlanTasks[Plan section],$A67,PlanTasks[Completion check],"Complete")</f>
        <v>0</v>
      </c>
      <c r="D67" s="7">
        <f t="shared" si="2"/>
        <v>0</v>
      </c>
      <c r="E67" s="1">
        <f>COUNTIFS(PlanTasks[Plan section],$A67,PlanTasks[Status],"In progress")</f>
        <v>0</v>
      </c>
      <c r="F67" s="1">
        <f>COUNTIFS(PlanTasks[Plan section],$A67,PlanTasks[Status],"Blocked")</f>
        <v>0</v>
      </c>
      <c r="G67" s="86">
        <f>SUMIFS(PlanTasks[Estimate (h)],PlanTasks[Plan section],$A67)</f>
        <v>3.5</v>
      </c>
      <c r="H67" s="86">
        <f>SUMIFS(PlanTasks[Actual (h)],PlanTasks[Plan section],$A67)</f>
        <v>0</v>
      </c>
      <c r="I67" s="1"/>
      <c r="J67" s="92" t="s">
        <v>93</v>
      </c>
      <c r="K67" s="98">
        <f t="shared" ref="K67:L67" si="4">G13</f>
        <v>23.25</v>
      </c>
      <c r="L67" s="98">
        <f t="shared" si="4"/>
        <v>0</v>
      </c>
      <c r="M67" s="1"/>
      <c r="N67" s="1"/>
      <c r="O67" s="1"/>
      <c r="P67" s="1"/>
    </row>
    <row r="68" ht="33.0" customHeight="1">
      <c r="A68" s="93" t="s">
        <v>160</v>
      </c>
      <c r="B68" s="94">
        <f>COUNTIFS(PlanTasks[Plan section],$A68)</f>
        <v>4</v>
      </c>
      <c r="C68" s="94">
        <f>COUNTIFS(PlanTasks[Plan section],$A68,PlanTasks[Completion check],"Complete")</f>
        <v>0</v>
      </c>
      <c r="D68" s="95">
        <f t="shared" si="2"/>
        <v>0</v>
      </c>
      <c r="E68" s="94">
        <f>COUNTIFS(PlanTasks[Plan section],$A68,PlanTasks[Status],"In progress")</f>
        <v>0</v>
      </c>
      <c r="F68" s="94">
        <f>COUNTIFS(PlanTasks[Plan section],$A68,PlanTasks[Status],"Blocked")</f>
        <v>0</v>
      </c>
      <c r="G68" s="96">
        <f>SUMIFS(PlanTasks[Estimate (h)],PlanTasks[Plan section],$A68)</f>
        <v>8</v>
      </c>
      <c r="H68" s="96">
        <f>SUMIFS(PlanTasks[Actual (h)],PlanTasks[Plan section],$A68)</f>
        <v>0</v>
      </c>
      <c r="I68" s="1"/>
      <c r="J68" s="92" t="s">
        <v>98</v>
      </c>
      <c r="K68" s="98">
        <f t="shared" ref="K68:L68" si="5">G14</f>
        <v>21.75</v>
      </c>
      <c r="L68" s="98">
        <f t="shared" si="5"/>
        <v>0</v>
      </c>
      <c r="M68" s="1"/>
      <c r="N68" s="1"/>
      <c r="O68" s="1"/>
      <c r="P68" s="1"/>
    </row>
    <row r="69" ht="33.0" customHeight="1">
      <c r="A69" s="92" t="s">
        <v>168</v>
      </c>
      <c r="B69" s="1">
        <f>COUNTIFS(PlanTasks[Plan section],$A69)</f>
        <v>24</v>
      </c>
      <c r="C69" s="1">
        <f>COUNTIFS(PlanTasks[Plan section],$A69,PlanTasks[Completion check],"Complete")</f>
        <v>0</v>
      </c>
      <c r="D69" s="7">
        <f t="shared" si="2"/>
        <v>0</v>
      </c>
      <c r="E69" s="1">
        <f>COUNTIFS(PlanTasks[Plan section],$A69,PlanTasks[Status],"In progress")</f>
        <v>0</v>
      </c>
      <c r="F69" s="1">
        <f>COUNTIFS(PlanTasks[Plan section],$A69,PlanTasks[Status],"Blocked")</f>
        <v>0</v>
      </c>
      <c r="G69" s="86">
        <f>SUMIFS(PlanTasks[Estimate (h)],PlanTasks[Plan section],$A69)</f>
        <v>72</v>
      </c>
      <c r="H69" s="86">
        <f>SUMIFS(PlanTasks[Actual (h)],PlanTasks[Plan section],$A69)</f>
        <v>0</v>
      </c>
      <c r="I69" s="1"/>
      <c r="J69" s="92" t="s">
        <v>6</v>
      </c>
      <c r="K69" s="98">
        <f t="shared" ref="K69:L69" si="6">G15</f>
        <v>11.5</v>
      </c>
      <c r="L69" s="98">
        <f t="shared" si="6"/>
        <v>0</v>
      </c>
      <c r="M69" s="1"/>
      <c r="N69" s="1"/>
      <c r="O69" s="1"/>
      <c r="P69" s="1"/>
    </row>
    <row r="70" ht="33.0" customHeight="1">
      <c r="A70" s="93" t="s">
        <v>170</v>
      </c>
      <c r="B70" s="94">
        <f>COUNTIFS(PlanTasks[Plan section],$A70)</f>
        <v>1</v>
      </c>
      <c r="C70" s="94">
        <f>COUNTIFS(PlanTasks[Plan section],$A70,PlanTasks[Completion check],"Complete")</f>
        <v>0</v>
      </c>
      <c r="D70" s="95">
        <f t="shared" si="2"/>
        <v>0</v>
      </c>
      <c r="E70" s="94">
        <f>COUNTIFS(PlanTasks[Plan section],$A70,PlanTasks[Status],"In progress")</f>
        <v>0</v>
      </c>
      <c r="F70" s="94">
        <f>COUNTIFS(PlanTasks[Plan section],$A70,PlanTasks[Status],"Blocked")</f>
        <v>0</v>
      </c>
      <c r="G70" s="96">
        <f>SUMIFS(PlanTasks[Estimate (h)],PlanTasks[Plan section],$A70)</f>
        <v>1</v>
      </c>
      <c r="H70" s="96">
        <f>SUMIFS(PlanTasks[Actual (h)],PlanTasks[Plan section],$A70)</f>
        <v>0</v>
      </c>
      <c r="I70" s="1"/>
      <c r="J70" s="92" t="s">
        <v>107</v>
      </c>
      <c r="K70" s="98">
        <f t="shared" ref="K70:L70" si="7">G16</f>
        <v>72</v>
      </c>
      <c r="L70" s="98">
        <f t="shared" si="7"/>
        <v>0</v>
      </c>
      <c r="M70" s="1"/>
      <c r="N70" s="1"/>
      <c r="O70" s="1"/>
      <c r="P70" s="1"/>
    </row>
    <row r="71" ht="33.0" customHeight="1">
      <c r="A71" s="92" t="s">
        <v>182</v>
      </c>
      <c r="B71" s="1">
        <f>COUNTIFS(PlanTasks[Plan section],$A71)</f>
        <v>1</v>
      </c>
      <c r="C71" s="1">
        <f>COUNTIFS(PlanTasks[Plan section],$A71,PlanTasks[Completion check],"Complete")</f>
        <v>0</v>
      </c>
      <c r="D71" s="7">
        <f t="shared" si="2"/>
        <v>0</v>
      </c>
      <c r="E71" s="1">
        <f>COUNTIFS(PlanTasks[Plan section],$A71,PlanTasks[Status],"In progress")</f>
        <v>0</v>
      </c>
      <c r="F71" s="1">
        <f>COUNTIFS(PlanTasks[Plan section],$A71,PlanTasks[Status],"Blocked")</f>
        <v>0</v>
      </c>
      <c r="G71" s="86">
        <f>SUMIFS(PlanTasks[Estimate (h)],PlanTasks[Plan section],$A71)</f>
        <v>1</v>
      </c>
      <c r="H71" s="86">
        <f>SUMIFS(PlanTasks[Actual (h)],PlanTasks[Plan section],$A71)</f>
        <v>0</v>
      </c>
      <c r="I71" s="1"/>
      <c r="J71" s="92" t="s">
        <v>113</v>
      </c>
      <c r="K71" s="98">
        <f t="shared" ref="K71:L71" si="8">G17</f>
        <v>10</v>
      </c>
      <c r="L71" s="98">
        <f t="shared" si="8"/>
        <v>0</v>
      </c>
      <c r="M71" s="1"/>
      <c r="N71" s="1"/>
      <c r="O71" s="1"/>
      <c r="P71" s="1"/>
    </row>
    <row r="72" ht="33.0" customHeight="1">
      <c r="A72" s="93" t="s">
        <v>188</v>
      </c>
      <c r="B72" s="94">
        <f>COUNTIFS(PlanTasks[Plan section],$A72)</f>
        <v>24</v>
      </c>
      <c r="C72" s="94">
        <f>COUNTIFS(PlanTasks[Plan section],$A72,PlanTasks[Completion check],"Complete")</f>
        <v>0</v>
      </c>
      <c r="D72" s="95">
        <f t="shared" si="2"/>
        <v>0</v>
      </c>
      <c r="E72" s="94">
        <f>COUNTIFS(PlanTasks[Plan section],$A72,PlanTasks[Status],"In progress")</f>
        <v>0</v>
      </c>
      <c r="F72" s="94">
        <f>COUNTIFS(PlanTasks[Plan section],$A72,PlanTasks[Status],"Blocked")</f>
        <v>0</v>
      </c>
      <c r="G72" s="96">
        <f>SUMIFS(PlanTasks[Estimate (h)],PlanTasks[Plan section],$A72)</f>
        <v>12</v>
      </c>
      <c r="H72" s="96">
        <f>SUMIFS(PlanTasks[Actual (h)],PlanTasks[Plan section],$A72)</f>
        <v>0</v>
      </c>
      <c r="I72" s="1"/>
      <c r="J72" s="92" t="s">
        <v>121</v>
      </c>
      <c r="K72" s="98">
        <f t="shared" ref="K72:L72" si="9">G18</f>
        <v>52.5</v>
      </c>
      <c r="L72" s="98">
        <f t="shared" si="9"/>
        <v>0</v>
      </c>
      <c r="M72" s="1"/>
      <c r="N72" s="1"/>
      <c r="O72" s="1"/>
      <c r="P72" s="1"/>
    </row>
    <row r="73" ht="33.0" customHeight="1">
      <c r="A73" s="92" t="s">
        <v>239</v>
      </c>
      <c r="B73" s="1">
        <f>COUNTIFS(PlanTasks[Plan section],$A73)</f>
        <v>3</v>
      </c>
      <c r="C73" s="1">
        <f>COUNTIFS(PlanTasks[Plan section],$A73,PlanTasks[Completion check],"Complete")</f>
        <v>0</v>
      </c>
      <c r="D73" s="7">
        <f t="shared" si="2"/>
        <v>0</v>
      </c>
      <c r="E73" s="1">
        <f>COUNTIFS(PlanTasks[Plan section],$A73,PlanTasks[Status],"In progress")</f>
        <v>0</v>
      </c>
      <c r="F73" s="1">
        <f>COUNTIFS(PlanTasks[Plan section],$A73,PlanTasks[Status],"Blocked")</f>
        <v>0</v>
      </c>
      <c r="G73" s="86">
        <f>SUMIFS(PlanTasks[Estimate (h)],PlanTasks[Plan section],$A73)</f>
        <v>3</v>
      </c>
      <c r="H73" s="86">
        <f>SUMIFS(PlanTasks[Actual (h)],PlanTasks[Plan section],$A73)</f>
        <v>0</v>
      </c>
      <c r="I73" s="1"/>
      <c r="J73" s="92" t="s">
        <v>4</v>
      </c>
      <c r="K73" s="98">
        <f t="shared" ref="K73:L73" si="10">G19</f>
        <v>5.25</v>
      </c>
      <c r="L73" s="98">
        <f t="shared" si="10"/>
        <v>0</v>
      </c>
      <c r="M73" s="1"/>
      <c r="N73" s="1"/>
      <c r="O73" s="1"/>
      <c r="P73" s="1"/>
    </row>
    <row r="74" ht="33.0" customHeight="1">
      <c r="A74" s="93" t="s">
        <v>247</v>
      </c>
      <c r="B74" s="94">
        <f>COUNTIFS(PlanTasks[Plan section],$A74)</f>
        <v>5</v>
      </c>
      <c r="C74" s="94">
        <f>COUNTIFS(PlanTasks[Plan section],$A74,PlanTasks[Completion check],"Complete")</f>
        <v>0</v>
      </c>
      <c r="D74" s="95">
        <f t="shared" si="2"/>
        <v>0</v>
      </c>
      <c r="E74" s="94">
        <f>COUNTIFS(PlanTasks[Plan section],$A74,PlanTasks[Status],"In progress")</f>
        <v>0</v>
      </c>
      <c r="F74" s="94">
        <f>COUNTIFS(PlanTasks[Plan section],$A74,PlanTasks[Status],"Blocked")</f>
        <v>0</v>
      </c>
      <c r="G74" s="96">
        <f>SUMIFS(PlanTasks[Estimate (h)],PlanTasks[Plan section],$A74)</f>
        <v>3.75</v>
      </c>
      <c r="H74" s="96">
        <f>SUMIFS(PlanTasks[Actual (h)],PlanTasks[Plan section],$A74)</f>
        <v>0</v>
      </c>
      <c r="I74" s="1"/>
      <c r="J74" s="92" t="s">
        <v>131</v>
      </c>
      <c r="K74" s="98">
        <f t="shared" ref="K74:L74" si="11">G20</f>
        <v>44</v>
      </c>
      <c r="L74" s="98">
        <f t="shared" si="11"/>
        <v>0</v>
      </c>
      <c r="M74" s="1"/>
      <c r="N74" s="1"/>
      <c r="O74" s="1"/>
      <c r="P74" s="1"/>
    </row>
    <row r="75" ht="33.0" customHeight="1">
      <c r="A75" s="92" t="s">
        <v>258</v>
      </c>
      <c r="B75" s="1">
        <f>COUNTIFS(PlanTasks[Plan section],$A75)</f>
        <v>1</v>
      </c>
      <c r="C75" s="1">
        <f>COUNTIFS(PlanTasks[Plan section],$A75,PlanTasks[Completion check],"Complete")</f>
        <v>0</v>
      </c>
      <c r="D75" s="7">
        <f t="shared" si="2"/>
        <v>0</v>
      </c>
      <c r="E75" s="1">
        <f>COUNTIFS(PlanTasks[Plan section],$A75,PlanTasks[Status],"In progress")</f>
        <v>0</v>
      </c>
      <c r="F75" s="1">
        <f>COUNTIFS(PlanTasks[Plan section],$A75,PlanTasks[Status],"Blocked")</f>
        <v>0</v>
      </c>
      <c r="G75" s="86">
        <f>SUMIFS(PlanTasks[Estimate (h)],PlanTasks[Plan section],$A75)</f>
        <v>1</v>
      </c>
      <c r="H75" s="86">
        <f>SUMIFS(PlanTasks[Actual (h)],PlanTasks[Plan section],$A75)</f>
        <v>0</v>
      </c>
      <c r="I75" s="1"/>
      <c r="J75" s="92" t="s">
        <v>44</v>
      </c>
      <c r="K75" s="98">
        <f t="shared" ref="K75:L75" si="12">G21</f>
        <v>13</v>
      </c>
      <c r="L75" s="98">
        <f t="shared" si="12"/>
        <v>0.25</v>
      </c>
      <c r="M75" s="1"/>
      <c r="N75" s="1"/>
      <c r="O75" s="1"/>
      <c r="P75" s="1"/>
    </row>
    <row r="76" ht="33.0" customHeight="1">
      <c r="A76" s="93" t="s">
        <v>262</v>
      </c>
      <c r="B76" s="94">
        <f>COUNTIFS(PlanTasks[Plan section],$A76)</f>
        <v>1</v>
      </c>
      <c r="C76" s="94">
        <f>COUNTIFS(PlanTasks[Plan section],$A76,PlanTasks[Completion check],"Complete")</f>
        <v>0</v>
      </c>
      <c r="D76" s="95">
        <f t="shared" si="2"/>
        <v>0</v>
      </c>
      <c r="E76" s="94">
        <f>COUNTIFS(PlanTasks[Plan section],$A76,PlanTasks[Status],"In progress")</f>
        <v>0</v>
      </c>
      <c r="F76" s="94">
        <f>COUNTIFS(PlanTasks[Plan section],$A76,PlanTasks[Status],"Blocked")</f>
        <v>0</v>
      </c>
      <c r="G76" s="96">
        <f>SUMIFS(PlanTasks[Estimate (h)],PlanTasks[Plan section],$A76)</f>
        <v>0.75</v>
      </c>
      <c r="H76" s="96">
        <f>SUMIFS(PlanTasks[Actual (h)],PlanTasks[Plan section],$A76)</f>
        <v>0</v>
      </c>
      <c r="I76" s="1"/>
      <c r="J76" s="92" t="s">
        <v>142</v>
      </c>
      <c r="K76" s="98">
        <f t="shared" ref="K76:L76" si="13">G22</f>
        <v>5</v>
      </c>
      <c r="L76" s="98">
        <f t="shared" si="13"/>
        <v>0</v>
      </c>
      <c r="M76" s="1"/>
      <c r="N76" s="1"/>
      <c r="O76" s="1"/>
      <c r="P76" s="1"/>
    </row>
    <row r="77" ht="33.0" customHeight="1">
      <c r="A77" s="92" t="s">
        <v>265</v>
      </c>
      <c r="B77" s="1">
        <f>COUNTIFS(PlanTasks[Plan section],$A77)</f>
        <v>3</v>
      </c>
      <c r="C77" s="1">
        <f>COUNTIFS(PlanTasks[Plan section],$A77,PlanTasks[Completion check],"Complete")</f>
        <v>0</v>
      </c>
      <c r="D77" s="7">
        <f t="shared" si="2"/>
        <v>0</v>
      </c>
      <c r="E77" s="1">
        <f>COUNTIFS(PlanTasks[Plan section],$A77,PlanTasks[Status],"In progress")</f>
        <v>0</v>
      </c>
      <c r="F77" s="1">
        <f>COUNTIFS(PlanTasks[Plan section],$A77,PlanTasks[Status],"Blocked")</f>
        <v>0</v>
      </c>
      <c r="G77" s="86">
        <f>SUMIFS(PlanTasks[Estimate (h)],PlanTasks[Plan section],$A77)</f>
        <v>2.25</v>
      </c>
      <c r="H77" s="86">
        <f>SUMIFS(PlanTasks[Actual (h)],PlanTasks[Plan section],$A77)</f>
        <v>0</v>
      </c>
      <c r="I77" s="1"/>
      <c r="J77" s="1"/>
      <c r="K77" s="1"/>
      <c r="L77" s="1"/>
      <c r="M77" s="1"/>
      <c r="N77" s="1"/>
      <c r="O77" s="1"/>
      <c r="P77" s="1"/>
    </row>
    <row r="78" ht="33.0" customHeight="1">
      <c r="A78" s="93" t="s">
        <v>270</v>
      </c>
      <c r="B78" s="94">
        <f>COUNTIFS(PlanTasks[Plan section],$A78)</f>
        <v>1</v>
      </c>
      <c r="C78" s="94">
        <f>COUNTIFS(PlanTasks[Plan section],$A78,PlanTasks[Completion check],"Complete")</f>
        <v>0</v>
      </c>
      <c r="D78" s="95">
        <f t="shared" si="2"/>
        <v>0</v>
      </c>
      <c r="E78" s="94">
        <f>COUNTIFS(PlanTasks[Plan section],$A78,PlanTasks[Status],"In progress")</f>
        <v>0</v>
      </c>
      <c r="F78" s="94">
        <f>COUNTIFS(PlanTasks[Plan section],$A78,PlanTasks[Status],"Blocked")</f>
        <v>0</v>
      </c>
      <c r="G78" s="96">
        <f>SUMIFS(PlanTasks[Estimate (h)],PlanTasks[Plan section],$A78)</f>
        <v>0.75</v>
      </c>
      <c r="H78" s="96">
        <f>SUMIFS(PlanTasks[Actual (h)],PlanTasks[Plan section],$A78)</f>
        <v>0</v>
      </c>
      <c r="I78" s="1"/>
      <c r="J78" s="1"/>
      <c r="K78" s="1"/>
      <c r="L78" s="1"/>
      <c r="M78" s="1"/>
      <c r="N78" s="1"/>
      <c r="O78" s="1"/>
      <c r="P78" s="1"/>
    </row>
    <row r="79" ht="33.0" customHeight="1">
      <c r="A79" s="92" t="s">
        <v>272</v>
      </c>
      <c r="B79" s="1">
        <f>COUNTIFS(PlanTasks[Plan section],$A79)</f>
        <v>2</v>
      </c>
      <c r="C79" s="1">
        <f>COUNTIFS(PlanTasks[Plan section],$A79,PlanTasks[Completion check],"Complete")</f>
        <v>0</v>
      </c>
      <c r="D79" s="7">
        <f t="shared" si="2"/>
        <v>0</v>
      </c>
      <c r="E79" s="1">
        <f>COUNTIFS(PlanTasks[Plan section],$A79,PlanTasks[Status],"In progress")</f>
        <v>0</v>
      </c>
      <c r="F79" s="1">
        <f>COUNTIFS(PlanTasks[Plan section],$A79,PlanTasks[Status],"Blocked")</f>
        <v>0</v>
      </c>
      <c r="G79" s="86">
        <f>SUMIFS(PlanTasks[Estimate (h)],PlanTasks[Plan section],$A79)</f>
        <v>1.5</v>
      </c>
      <c r="H79" s="86">
        <f>SUMIFS(PlanTasks[Actual (h)],PlanTasks[Plan section],$A79)</f>
        <v>0</v>
      </c>
      <c r="I79" s="1"/>
      <c r="J79" s="1"/>
      <c r="K79" s="1"/>
      <c r="L79" s="1"/>
      <c r="M79" s="1"/>
      <c r="N79" s="1"/>
      <c r="O79" s="1"/>
      <c r="P79" s="1"/>
    </row>
    <row r="80" ht="33.0" customHeight="1">
      <c r="A80" s="93" t="s">
        <v>279</v>
      </c>
      <c r="B80" s="94">
        <f>COUNTIFS(PlanTasks[Plan section],$A80)</f>
        <v>1</v>
      </c>
      <c r="C80" s="94">
        <f>COUNTIFS(PlanTasks[Plan section],$A80,PlanTasks[Completion check],"Complete")</f>
        <v>0</v>
      </c>
      <c r="D80" s="95">
        <f t="shared" si="2"/>
        <v>0</v>
      </c>
      <c r="E80" s="94">
        <f>COUNTIFS(PlanTasks[Plan section],$A80,PlanTasks[Status],"In progress")</f>
        <v>0</v>
      </c>
      <c r="F80" s="94">
        <f>COUNTIFS(PlanTasks[Plan section],$A80,PlanTasks[Status],"Blocked")</f>
        <v>0</v>
      </c>
      <c r="G80" s="96">
        <f>SUMIFS(PlanTasks[Estimate (h)],PlanTasks[Plan section],$A80)</f>
        <v>1</v>
      </c>
      <c r="H80" s="96">
        <f>SUMIFS(PlanTasks[Actual (h)],PlanTasks[Plan section],$A80)</f>
        <v>0</v>
      </c>
      <c r="I80" s="1"/>
      <c r="J80" s="1"/>
      <c r="K80" s="1"/>
      <c r="L80" s="1"/>
      <c r="M80" s="1"/>
      <c r="N80" s="1"/>
      <c r="O80" s="1"/>
      <c r="P80" s="1"/>
    </row>
    <row r="81" ht="33.0" customHeight="1">
      <c r="A81" s="92" t="s">
        <v>285</v>
      </c>
      <c r="B81" s="1">
        <f>COUNTIFS(PlanTasks[Plan section],$A81)</f>
        <v>1</v>
      </c>
      <c r="C81" s="1">
        <f>COUNTIFS(PlanTasks[Plan section],$A81,PlanTasks[Completion check],"Complete")</f>
        <v>0</v>
      </c>
      <c r="D81" s="7">
        <f t="shared" si="2"/>
        <v>0</v>
      </c>
      <c r="E81" s="1">
        <f>COUNTIFS(PlanTasks[Plan section],$A81,PlanTasks[Status],"In progress")</f>
        <v>0</v>
      </c>
      <c r="F81" s="1">
        <f>COUNTIFS(PlanTasks[Plan section],$A81,PlanTasks[Status],"Blocked")</f>
        <v>0</v>
      </c>
      <c r="G81" s="86">
        <f>SUMIFS(PlanTasks[Estimate (h)],PlanTasks[Plan section],$A81)</f>
        <v>0.75</v>
      </c>
      <c r="H81" s="86">
        <f>SUMIFS(PlanTasks[Actual (h)],PlanTasks[Plan section],$A81)</f>
        <v>0</v>
      </c>
      <c r="I81" s="1"/>
      <c r="J81" s="1"/>
      <c r="K81" s="1"/>
      <c r="L81" s="1"/>
      <c r="M81" s="1"/>
      <c r="N81" s="1"/>
      <c r="O81" s="1"/>
      <c r="P81" s="1"/>
    </row>
    <row r="82" ht="33.0" customHeight="1">
      <c r="A82" s="93" t="s">
        <v>289</v>
      </c>
      <c r="B82" s="94">
        <f>COUNTIFS(PlanTasks[Plan section],$A82)</f>
        <v>4</v>
      </c>
      <c r="C82" s="94">
        <f>COUNTIFS(PlanTasks[Plan section],$A82,PlanTasks[Completion check],"Complete")</f>
        <v>0</v>
      </c>
      <c r="D82" s="95">
        <f t="shared" si="2"/>
        <v>0</v>
      </c>
      <c r="E82" s="94">
        <f>COUNTIFS(PlanTasks[Plan section],$A82,PlanTasks[Status],"In progress")</f>
        <v>0</v>
      </c>
      <c r="F82" s="94">
        <f>COUNTIFS(PlanTasks[Plan section],$A82,PlanTasks[Status],"Blocked")</f>
        <v>0</v>
      </c>
      <c r="G82" s="96">
        <f>SUMIFS(PlanTasks[Estimate (h)],PlanTasks[Plan section],$A82)</f>
        <v>3</v>
      </c>
      <c r="H82" s="96">
        <f>SUMIFS(PlanTasks[Actual (h)],PlanTasks[Plan section],$A82)</f>
        <v>0</v>
      </c>
      <c r="I82" s="1"/>
      <c r="J82" s="1"/>
      <c r="K82" s="1"/>
      <c r="L82" s="1"/>
      <c r="M82" s="1"/>
      <c r="N82" s="1"/>
      <c r="O82" s="1"/>
      <c r="P82" s="1"/>
    </row>
    <row r="83" ht="33.0" customHeight="1">
      <c r="A83" s="92" t="s">
        <v>292</v>
      </c>
      <c r="B83" s="1">
        <f>COUNTIFS(PlanTasks[Plan section],$A83)</f>
        <v>1</v>
      </c>
      <c r="C83" s="1">
        <f>COUNTIFS(PlanTasks[Plan section],$A83,PlanTasks[Completion check],"Complete")</f>
        <v>0</v>
      </c>
      <c r="D83" s="7">
        <f t="shared" si="2"/>
        <v>0</v>
      </c>
      <c r="E83" s="1">
        <f>COUNTIFS(PlanTasks[Plan section],$A83,PlanTasks[Status],"In progress")</f>
        <v>0</v>
      </c>
      <c r="F83" s="1">
        <f>COUNTIFS(PlanTasks[Plan section],$A83,PlanTasks[Status],"Blocked")</f>
        <v>0</v>
      </c>
      <c r="G83" s="86">
        <f>SUMIFS(PlanTasks[Estimate (h)],PlanTasks[Plan section],$A83)</f>
        <v>0.75</v>
      </c>
      <c r="H83" s="86">
        <f>SUMIFS(PlanTasks[Actual (h)],PlanTasks[Plan section],$A83)</f>
        <v>0</v>
      </c>
      <c r="I83" s="1"/>
      <c r="J83" s="1"/>
      <c r="K83" s="1"/>
      <c r="L83" s="1"/>
      <c r="M83" s="1"/>
      <c r="N83" s="1"/>
      <c r="O83" s="1"/>
      <c r="P83" s="1"/>
    </row>
    <row r="84" ht="33.0" customHeight="1">
      <c r="A84" s="93" t="s">
        <v>295</v>
      </c>
      <c r="B84" s="94">
        <f>COUNTIFS(PlanTasks[Plan section],$A84)</f>
        <v>2</v>
      </c>
      <c r="C84" s="94">
        <f>COUNTIFS(PlanTasks[Plan section],$A84,PlanTasks[Completion check],"Complete")</f>
        <v>0</v>
      </c>
      <c r="D84" s="95">
        <f t="shared" si="2"/>
        <v>0</v>
      </c>
      <c r="E84" s="94">
        <f>COUNTIFS(PlanTasks[Plan section],$A84,PlanTasks[Status],"In progress")</f>
        <v>0</v>
      </c>
      <c r="F84" s="94">
        <f>COUNTIFS(PlanTasks[Plan section],$A84,PlanTasks[Status],"Blocked")</f>
        <v>0</v>
      </c>
      <c r="G84" s="96">
        <f>SUMIFS(PlanTasks[Estimate (h)],PlanTasks[Plan section],$A84)</f>
        <v>1.5</v>
      </c>
      <c r="H84" s="96">
        <f>SUMIFS(PlanTasks[Actual (h)],PlanTasks[Plan section],$A84)</f>
        <v>0</v>
      </c>
      <c r="I84" s="1"/>
      <c r="J84" s="1"/>
      <c r="K84" s="1"/>
      <c r="L84" s="1"/>
      <c r="M84" s="1"/>
      <c r="N84" s="1"/>
      <c r="O84" s="1"/>
      <c r="P84" s="1"/>
    </row>
    <row r="85" ht="33.0" customHeight="1">
      <c r="A85" s="92" t="s">
        <v>298</v>
      </c>
      <c r="B85" s="1">
        <f>COUNTIFS(PlanTasks[Plan section],$A85)</f>
        <v>2</v>
      </c>
      <c r="C85" s="1">
        <f>COUNTIFS(PlanTasks[Plan section],$A85,PlanTasks[Completion check],"Complete")</f>
        <v>0</v>
      </c>
      <c r="D85" s="7">
        <f t="shared" si="2"/>
        <v>0</v>
      </c>
      <c r="E85" s="1">
        <f>COUNTIFS(PlanTasks[Plan section],$A85,PlanTasks[Status],"In progress")</f>
        <v>0</v>
      </c>
      <c r="F85" s="1">
        <f>COUNTIFS(PlanTasks[Plan section],$A85,PlanTasks[Status],"Blocked")</f>
        <v>0</v>
      </c>
      <c r="G85" s="86">
        <f>SUMIFS(PlanTasks[Estimate (h)],PlanTasks[Plan section],$A85)</f>
        <v>1.5</v>
      </c>
      <c r="H85" s="86">
        <f>SUMIFS(PlanTasks[Actual (h)],PlanTasks[Plan section],$A85)</f>
        <v>0</v>
      </c>
      <c r="I85" s="1"/>
      <c r="J85" s="1"/>
      <c r="K85" s="1"/>
      <c r="L85" s="1"/>
      <c r="M85" s="1"/>
      <c r="N85" s="1"/>
      <c r="O85" s="1"/>
      <c r="P85" s="1"/>
    </row>
    <row r="86" ht="33.0" customHeight="1">
      <c r="A86" s="93" t="s">
        <v>302</v>
      </c>
      <c r="B86" s="94">
        <f>COUNTIFS(PlanTasks[Plan section],$A86)</f>
        <v>3</v>
      </c>
      <c r="C86" s="94">
        <f>COUNTIFS(PlanTasks[Plan section],$A86,PlanTasks[Completion check],"Complete")</f>
        <v>0</v>
      </c>
      <c r="D86" s="95">
        <f t="shared" si="2"/>
        <v>0</v>
      </c>
      <c r="E86" s="94">
        <f>COUNTIFS(PlanTasks[Plan section],$A86,PlanTasks[Status],"In progress")</f>
        <v>0</v>
      </c>
      <c r="F86" s="94">
        <f>COUNTIFS(PlanTasks[Plan section],$A86,PlanTasks[Status],"Blocked")</f>
        <v>0</v>
      </c>
      <c r="G86" s="96">
        <f>SUMIFS(PlanTasks[Estimate (h)],PlanTasks[Plan section],$A86)</f>
        <v>2.25</v>
      </c>
      <c r="H86" s="96">
        <f>SUMIFS(PlanTasks[Actual (h)],PlanTasks[Plan section],$A86)</f>
        <v>0</v>
      </c>
      <c r="I86" s="1"/>
      <c r="J86" s="1"/>
      <c r="K86" s="1"/>
      <c r="L86" s="1"/>
      <c r="M86" s="1"/>
      <c r="N86" s="1"/>
      <c r="O86" s="1"/>
      <c r="P86" s="1"/>
    </row>
    <row r="87" ht="33.0" customHeight="1">
      <c r="A87" s="92" t="s">
        <v>304</v>
      </c>
      <c r="B87" s="1">
        <f>COUNTIFS(PlanTasks[Plan section],$A87)</f>
        <v>4</v>
      </c>
      <c r="C87" s="1">
        <f>COUNTIFS(PlanTasks[Plan section],$A87,PlanTasks[Completion check],"Complete")</f>
        <v>0</v>
      </c>
      <c r="D87" s="7">
        <f t="shared" si="2"/>
        <v>0</v>
      </c>
      <c r="E87" s="1">
        <f>COUNTIFS(PlanTasks[Plan section],$A87,PlanTasks[Status],"In progress")</f>
        <v>0</v>
      </c>
      <c r="F87" s="1">
        <f>COUNTIFS(PlanTasks[Plan section],$A87,PlanTasks[Status],"Blocked")</f>
        <v>0</v>
      </c>
      <c r="G87" s="86">
        <f>SUMIFS(PlanTasks[Estimate (h)],PlanTasks[Plan section],$A87)</f>
        <v>8</v>
      </c>
      <c r="H87" s="86">
        <f>SUMIFS(PlanTasks[Actual (h)],PlanTasks[Plan section],$A87)</f>
        <v>0</v>
      </c>
      <c r="I87" s="1"/>
      <c r="J87" s="1"/>
      <c r="K87" s="1"/>
      <c r="L87" s="1"/>
      <c r="M87" s="1"/>
      <c r="N87" s="1"/>
      <c r="O87" s="1"/>
      <c r="P87" s="1"/>
    </row>
    <row r="88" ht="33.0" customHeight="1">
      <c r="A88" s="93" t="s">
        <v>306</v>
      </c>
      <c r="B88" s="94">
        <f>COUNTIFS(PlanTasks[Plan section],$A88)</f>
        <v>1</v>
      </c>
      <c r="C88" s="94">
        <f>COUNTIFS(PlanTasks[Plan section],$A88,PlanTasks[Completion check],"Complete")</f>
        <v>0</v>
      </c>
      <c r="D88" s="95">
        <f t="shared" si="2"/>
        <v>0</v>
      </c>
      <c r="E88" s="94">
        <f>COUNTIFS(PlanTasks[Plan section],$A88,PlanTasks[Status],"In progress")</f>
        <v>0</v>
      </c>
      <c r="F88" s="94">
        <f>COUNTIFS(PlanTasks[Plan section],$A88,PlanTasks[Status],"Blocked")</f>
        <v>0</v>
      </c>
      <c r="G88" s="96">
        <f>SUMIFS(PlanTasks[Estimate (h)],PlanTasks[Plan section],$A88)</f>
        <v>1</v>
      </c>
      <c r="H88" s="96">
        <f>SUMIFS(PlanTasks[Actual (h)],PlanTasks[Plan section],$A88)</f>
        <v>0</v>
      </c>
      <c r="I88" s="1"/>
      <c r="J88" s="1"/>
      <c r="K88" s="1"/>
      <c r="L88" s="1"/>
      <c r="M88" s="1"/>
      <c r="N88" s="1"/>
      <c r="O88" s="1"/>
      <c r="P88" s="1"/>
    </row>
    <row r="89" ht="33.0" customHeight="1">
      <c r="A89" s="92" t="s">
        <v>307</v>
      </c>
      <c r="B89" s="1">
        <f>COUNTIFS(PlanTasks[Plan section],$A89)</f>
        <v>1</v>
      </c>
      <c r="C89" s="1">
        <f>COUNTIFS(PlanTasks[Plan section],$A89,PlanTasks[Completion check],"Complete")</f>
        <v>0</v>
      </c>
      <c r="D89" s="7">
        <f t="shared" si="2"/>
        <v>0</v>
      </c>
      <c r="E89" s="1">
        <f>COUNTIFS(PlanTasks[Plan section],$A89,PlanTasks[Status],"In progress")</f>
        <v>0</v>
      </c>
      <c r="F89" s="1">
        <f>COUNTIFS(PlanTasks[Plan section],$A89,PlanTasks[Status],"Blocked")</f>
        <v>0</v>
      </c>
      <c r="G89" s="86">
        <f>SUMIFS(PlanTasks[Estimate (h)],PlanTasks[Plan section],$A89)</f>
        <v>1</v>
      </c>
      <c r="H89" s="86">
        <f>SUMIFS(PlanTasks[Actual (h)],PlanTasks[Plan section],$A89)</f>
        <v>0</v>
      </c>
      <c r="I89" s="1"/>
      <c r="J89" s="1"/>
      <c r="K89" s="1"/>
      <c r="L89" s="1"/>
      <c r="M89" s="1"/>
      <c r="N89" s="1"/>
      <c r="O89" s="1"/>
      <c r="P89" s="1"/>
    </row>
    <row r="90" ht="33.0" customHeight="1">
      <c r="A90" s="93" t="s">
        <v>310</v>
      </c>
      <c r="B90" s="94">
        <f>COUNTIFS(PlanTasks[Plan section],$A90)</f>
        <v>1</v>
      </c>
      <c r="C90" s="94">
        <f>COUNTIFS(PlanTasks[Plan section],$A90,PlanTasks[Completion check],"Complete")</f>
        <v>0</v>
      </c>
      <c r="D90" s="95">
        <f t="shared" si="2"/>
        <v>0</v>
      </c>
      <c r="E90" s="94">
        <f>COUNTIFS(PlanTasks[Plan section],$A90,PlanTasks[Status],"In progress")</f>
        <v>0</v>
      </c>
      <c r="F90" s="94">
        <f>COUNTIFS(PlanTasks[Plan section],$A90,PlanTasks[Status],"Blocked")</f>
        <v>0</v>
      </c>
      <c r="G90" s="96">
        <f>SUMIFS(PlanTasks[Estimate (h)],PlanTasks[Plan section],$A90)</f>
        <v>1</v>
      </c>
      <c r="H90" s="96">
        <f>SUMIFS(PlanTasks[Actual (h)],PlanTasks[Plan section],$A90)</f>
        <v>0</v>
      </c>
      <c r="I90" s="1"/>
      <c r="J90" s="1"/>
      <c r="K90" s="1"/>
      <c r="L90" s="1"/>
      <c r="M90" s="1"/>
      <c r="N90" s="1"/>
      <c r="O90" s="1"/>
      <c r="P90" s="1"/>
    </row>
    <row r="91" ht="33.0" customHeight="1">
      <c r="A91" s="92" t="s">
        <v>316</v>
      </c>
      <c r="B91" s="1">
        <f>COUNTIFS(PlanTasks[Plan section],$A91)</f>
        <v>1</v>
      </c>
      <c r="C91" s="1">
        <f>COUNTIFS(PlanTasks[Plan section],$A91,PlanTasks[Completion check],"Complete")</f>
        <v>0</v>
      </c>
      <c r="D91" s="7">
        <f t="shared" si="2"/>
        <v>0</v>
      </c>
      <c r="E91" s="1">
        <f>COUNTIFS(PlanTasks[Plan section],$A91,PlanTasks[Status],"In progress")</f>
        <v>0</v>
      </c>
      <c r="F91" s="1">
        <f>COUNTIFS(PlanTasks[Plan section],$A91,PlanTasks[Status],"Blocked")</f>
        <v>0</v>
      </c>
      <c r="G91" s="86">
        <f>SUMIFS(PlanTasks[Estimate (h)],PlanTasks[Plan section],$A91)</f>
        <v>1</v>
      </c>
      <c r="H91" s="86">
        <f>SUMIFS(PlanTasks[Actual (h)],PlanTasks[Plan section],$A91)</f>
        <v>0</v>
      </c>
      <c r="I91" s="1"/>
      <c r="J91" s="1"/>
      <c r="K91" s="1"/>
      <c r="L91" s="1"/>
      <c r="M91" s="1"/>
      <c r="N91" s="1"/>
      <c r="O91" s="1"/>
      <c r="P91" s="1"/>
    </row>
    <row r="92" ht="33.0" customHeight="1">
      <c r="A92" s="93" t="s">
        <v>320</v>
      </c>
      <c r="B92" s="94">
        <f>COUNTIFS(PlanTasks[Plan section],$A92)</f>
        <v>3</v>
      </c>
      <c r="C92" s="94">
        <f>COUNTIFS(PlanTasks[Plan section],$A92,PlanTasks[Completion check],"Complete")</f>
        <v>0</v>
      </c>
      <c r="D92" s="95">
        <f t="shared" si="2"/>
        <v>0</v>
      </c>
      <c r="E92" s="94">
        <f>COUNTIFS(PlanTasks[Plan section],$A92,PlanTasks[Status],"In progress")</f>
        <v>0</v>
      </c>
      <c r="F92" s="94">
        <f>COUNTIFS(PlanTasks[Plan section],$A92,PlanTasks[Status],"Blocked")</f>
        <v>0</v>
      </c>
      <c r="G92" s="96">
        <f>SUMIFS(PlanTasks[Estimate (h)],PlanTasks[Plan section],$A92)</f>
        <v>2.25</v>
      </c>
      <c r="H92" s="96">
        <f>SUMIFS(PlanTasks[Actual (h)],PlanTasks[Plan section],$A92)</f>
        <v>0</v>
      </c>
      <c r="I92" s="1"/>
      <c r="J92" s="1"/>
      <c r="K92" s="1"/>
      <c r="L92" s="1"/>
      <c r="M92" s="1"/>
      <c r="N92" s="1"/>
      <c r="O92" s="1"/>
      <c r="P92" s="1"/>
    </row>
    <row r="93" ht="33.0" customHeight="1">
      <c r="A93" s="92" t="s">
        <v>325</v>
      </c>
      <c r="B93" s="1">
        <f>COUNTIFS(PlanTasks[Plan section],$A93)</f>
        <v>2</v>
      </c>
      <c r="C93" s="1">
        <f>COUNTIFS(PlanTasks[Plan section],$A93,PlanTasks[Completion check],"Complete")</f>
        <v>0</v>
      </c>
      <c r="D93" s="7">
        <f t="shared" si="2"/>
        <v>0</v>
      </c>
      <c r="E93" s="1">
        <f>COUNTIFS(PlanTasks[Plan section],$A93,PlanTasks[Status],"In progress")</f>
        <v>0</v>
      </c>
      <c r="F93" s="1">
        <f>COUNTIFS(PlanTasks[Plan section],$A93,PlanTasks[Status],"Blocked")</f>
        <v>0</v>
      </c>
      <c r="G93" s="86">
        <f>SUMIFS(PlanTasks[Estimate (h)],PlanTasks[Plan section],$A93)</f>
        <v>1.5</v>
      </c>
      <c r="H93" s="86">
        <f>SUMIFS(PlanTasks[Actual (h)],PlanTasks[Plan section],$A93)</f>
        <v>0</v>
      </c>
      <c r="I93" s="1"/>
      <c r="J93" s="1"/>
      <c r="K93" s="1"/>
      <c r="L93" s="1"/>
      <c r="M93" s="1"/>
      <c r="N93" s="1"/>
      <c r="O93" s="1"/>
      <c r="P93" s="1"/>
    </row>
    <row r="94" ht="33.0" customHeight="1">
      <c r="A94" s="93" t="s">
        <v>329</v>
      </c>
      <c r="B94" s="94">
        <f>COUNTIFS(PlanTasks[Plan section],$A94)</f>
        <v>1</v>
      </c>
      <c r="C94" s="94">
        <f>COUNTIFS(PlanTasks[Plan section],$A94,PlanTasks[Completion check],"Complete")</f>
        <v>0</v>
      </c>
      <c r="D94" s="95">
        <f t="shared" si="2"/>
        <v>0</v>
      </c>
      <c r="E94" s="94">
        <f>COUNTIFS(PlanTasks[Plan section],$A94,PlanTasks[Status],"In progress")</f>
        <v>0</v>
      </c>
      <c r="F94" s="94">
        <f>COUNTIFS(PlanTasks[Plan section],$A94,PlanTasks[Status],"Blocked")</f>
        <v>0</v>
      </c>
      <c r="G94" s="96">
        <f>SUMIFS(PlanTasks[Estimate (h)],PlanTasks[Plan section],$A94)</f>
        <v>1</v>
      </c>
      <c r="H94" s="96">
        <f>SUMIFS(PlanTasks[Actual (h)],PlanTasks[Plan section],$A94)</f>
        <v>0</v>
      </c>
      <c r="I94" s="1"/>
      <c r="J94" s="1"/>
      <c r="K94" s="1"/>
      <c r="L94" s="1"/>
      <c r="M94" s="1"/>
      <c r="N94" s="1"/>
      <c r="O94" s="1"/>
      <c r="P94" s="1"/>
    </row>
    <row r="95" ht="33.0" customHeight="1">
      <c r="A95" s="92" t="s">
        <v>334</v>
      </c>
      <c r="B95" s="1">
        <f>COUNTIFS(PlanTasks[Plan section],$A95)</f>
        <v>1</v>
      </c>
      <c r="C95" s="1">
        <f>COUNTIFS(PlanTasks[Plan section],$A95,PlanTasks[Completion check],"Complete")</f>
        <v>0</v>
      </c>
      <c r="D95" s="7">
        <f t="shared" si="2"/>
        <v>0</v>
      </c>
      <c r="E95" s="1">
        <f>COUNTIFS(PlanTasks[Plan section],$A95,PlanTasks[Status],"In progress")</f>
        <v>0</v>
      </c>
      <c r="F95" s="1">
        <f>COUNTIFS(PlanTasks[Plan section],$A95,PlanTasks[Status],"Blocked")</f>
        <v>0</v>
      </c>
      <c r="G95" s="86">
        <f>SUMIFS(PlanTasks[Estimate (h)],PlanTasks[Plan section],$A95)</f>
        <v>1</v>
      </c>
      <c r="H95" s="86">
        <f>SUMIFS(PlanTasks[Actual (h)],PlanTasks[Plan section],$A95)</f>
        <v>0</v>
      </c>
      <c r="I95" s="1"/>
      <c r="J95" s="1"/>
      <c r="K95" s="1"/>
      <c r="L95" s="1"/>
      <c r="M95" s="1"/>
      <c r="N95" s="1"/>
      <c r="O95" s="1"/>
      <c r="P95" s="1"/>
    </row>
    <row r="96" ht="33.0" customHeight="1">
      <c r="A96" s="93" t="s">
        <v>338</v>
      </c>
      <c r="B96" s="94">
        <f>COUNTIFS(PlanTasks[Plan section],$A96)</f>
        <v>3</v>
      </c>
      <c r="C96" s="94">
        <f>COUNTIFS(PlanTasks[Plan section],$A96,PlanTasks[Completion check],"Complete")</f>
        <v>0</v>
      </c>
      <c r="D96" s="95">
        <f t="shared" si="2"/>
        <v>0</v>
      </c>
      <c r="E96" s="94">
        <f>COUNTIFS(PlanTasks[Plan section],$A96,PlanTasks[Status],"In progress")</f>
        <v>0</v>
      </c>
      <c r="F96" s="94">
        <f>COUNTIFS(PlanTasks[Plan section],$A96,PlanTasks[Status],"Blocked")</f>
        <v>0</v>
      </c>
      <c r="G96" s="96">
        <f>SUMIFS(PlanTasks[Estimate (h)],PlanTasks[Plan section],$A96)</f>
        <v>2.25</v>
      </c>
      <c r="H96" s="96">
        <f>SUMIFS(PlanTasks[Actual (h)],PlanTasks[Plan section],$A96)</f>
        <v>0</v>
      </c>
      <c r="I96" s="1"/>
      <c r="J96" s="1"/>
      <c r="K96" s="1"/>
      <c r="L96" s="1"/>
      <c r="M96" s="1"/>
      <c r="N96" s="1"/>
      <c r="O96" s="1"/>
      <c r="P96" s="1"/>
    </row>
    <row r="97" ht="33.0" customHeight="1">
      <c r="A97" s="92" t="s">
        <v>342</v>
      </c>
      <c r="B97" s="1">
        <f>COUNTIFS(PlanTasks[Plan section],$A97)</f>
        <v>4</v>
      </c>
      <c r="C97" s="1">
        <f>COUNTIFS(PlanTasks[Plan section],$A97,PlanTasks[Completion check],"Complete")</f>
        <v>0</v>
      </c>
      <c r="D97" s="7">
        <f t="shared" si="2"/>
        <v>0</v>
      </c>
      <c r="E97" s="1">
        <f>COUNTIFS(PlanTasks[Plan section],$A97,PlanTasks[Status],"In progress")</f>
        <v>0</v>
      </c>
      <c r="F97" s="1">
        <f>COUNTIFS(PlanTasks[Plan section],$A97,PlanTasks[Status],"Blocked")</f>
        <v>0</v>
      </c>
      <c r="G97" s="86">
        <f>SUMIFS(PlanTasks[Estimate (h)],PlanTasks[Plan section],$A97)</f>
        <v>3</v>
      </c>
      <c r="H97" s="86">
        <f>SUMIFS(PlanTasks[Actual (h)],PlanTasks[Plan section],$A97)</f>
        <v>0</v>
      </c>
      <c r="I97" s="1"/>
      <c r="J97" s="1"/>
      <c r="K97" s="1"/>
      <c r="L97" s="1"/>
      <c r="M97" s="1"/>
      <c r="N97" s="1"/>
      <c r="O97" s="1"/>
      <c r="P97" s="1"/>
    </row>
    <row r="98" ht="33.0" customHeight="1">
      <c r="A98" s="93" t="s">
        <v>347</v>
      </c>
      <c r="B98" s="94">
        <f>COUNTIFS(PlanTasks[Plan section],$A98)</f>
        <v>1</v>
      </c>
      <c r="C98" s="94">
        <f>COUNTIFS(PlanTasks[Plan section],$A98,PlanTasks[Completion check],"Complete")</f>
        <v>0</v>
      </c>
      <c r="D98" s="95">
        <f t="shared" si="2"/>
        <v>0</v>
      </c>
      <c r="E98" s="94">
        <f>COUNTIFS(PlanTasks[Plan section],$A98,PlanTasks[Status],"In progress")</f>
        <v>0</v>
      </c>
      <c r="F98" s="94">
        <f>COUNTIFS(PlanTasks[Plan section],$A98,PlanTasks[Status],"Blocked")</f>
        <v>0</v>
      </c>
      <c r="G98" s="96">
        <f>SUMIFS(PlanTasks[Estimate (h)],PlanTasks[Plan section],$A98)</f>
        <v>1</v>
      </c>
      <c r="H98" s="96">
        <f>SUMIFS(PlanTasks[Actual (h)],PlanTasks[Plan section],$A98)</f>
        <v>0</v>
      </c>
      <c r="I98" s="1"/>
      <c r="J98" s="1"/>
      <c r="K98" s="1"/>
      <c r="L98" s="1"/>
      <c r="M98" s="1"/>
      <c r="N98" s="1"/>
      <c r="O98" s="1"/>
      <c r="P98" s="1"/>
    </row>
    <row r="99" ht="33.0" customHeight="1">
      <c r="A99" s="92" t="s">
        <v>352</v>
      </c>
      <c r="B99" s="1">
        <f>COUNTIFS(PlanTasks[Plan section],$A99)</f>
        <v>7</v>
      </c>
      <c r="C99" s="1">
        <f>COUNTIFS(PlanTasks[Plan section],$A99,PlanTasks[Completion check],"Complete")</f>
        <v>0</v>
      </c>
      <c r="D99" s="7">
        <f t="shared" si="2"/>
        <v>0</v>
      </c>
      <c r="E99" s="1">
        <f>COUNTIFS(PlanTasks[Plan section],$A99,PlanTasks[Status],"In progress")</f>
        <v>0</v>
      </c>
      <c r="F99" s="1">
        <f>COUNTIFS(PlanTasks[Plan section],$A99,PlanTasks[Status],"Blocked")</f>
        <v>0</v>
      </c>
      <c r="G99" s="86">
        <f>SUMIFS(PlanTasks[Estimate (h)],PlanTasks[Plan section],$A99)</f>
        <v>5.5</v>
      </c>
      <c r="H99" s="86">
        <f>SUMIFS(PlanTasks[Actual (h)],PlanTasks[Plan section],$A99)</f>
        <v>0</v>
      </c>
      <c r="I99" s="1"/>
      <c r="J99" s="1"/>
      <c r="K99" s="1"/>
      <c r="L99" s="1"/>
      <c r="M99" s="1"/>
      <c r="N99" s="1"/>
      <c r="O99" s="1"/>
      <c r="P99" s="1"/>
    </row>
    <row r="100" ht="33.0" customHeight="1">
      <c r="A100" s="93" t="s">
        <v>356</v>
      </c>
      <c r="B100" s="94">
        <f>COUNTIFS(PlanTasks[Plan section],$A100)</f>
        <v>4</v>
      </c>
      <c r="C100" s="94">
        <f>COUNTIFS(PlanTasks[Plan section],$A100,PlanTasks[Completion check],"Complete")</f>
        <v>0</v>
      </c>
      <c r="D100" s="95">
        <f t="shared" si="2"/>
        <v>0</v>
      </c>
      <c r="E100" s="94">
        <f>COUNTIFS(PlanTasks[Plan section],$A100,PlanTasks[Status],"In progress")</f>
        <v>0</v>
      </c>
      <c r="F100" s="94">
        <f>COUNTIFS(PlanTasks[Plan section],$A100,PlanTasks[Status],"Blocked")</f>
        <v>0</v>
      </c>
      <c r="G100" s="96">
        <f>SUMIFS(PlanTasks[Estimate (h)],PlanTasks[Plan section],$A100)</f>
        <v>8</v>
      </c>
      <c r="H100" s="96">
        <f>SUMIFS(PlanTasks[Actual (h)],PlanTasks[Plan section],$A100)</f>
        <v>0</v>
      </c>
      <c r="I100" s="1"/>
      <c r="J100" s="1"/>
      <c r="K100" s="1"/>
      <c r="L100" s="1"/>
      <c r="M100" s="1"/>
      <c r="N100" s="1"/>
      <c r="O100" s="1"/>
      <c r="P100" s="1"/>
    </row>
    <row r="101" ht="33.0" customHeight="1">
      <c r="A101" s="92" t="s">
        <v>359</v>
      </c>
      <c r="B101" s="1">
        <f>COUNTIFS(PlanTasks[Plan section],$A101)</f>
        <v>1</v>
      </c>
      <c r="C101" s="1">
        <f>COUNTIFS(PlanTasks[Plan section],$A101,PlanTasks[Completion check],"Complete")</f>
        <v>0</v>
      </c>
      <c r="D101" s="7">
        <f t="shared" si="2"/>
        <v>0</v>
      </c>
      <c r="E101" s="1">
        <f>COUNTIFS(PlanTasks[Plan section],$A101,PlanTasks[Status],"In progress")</f>
        <v>0</v>
      </c>
      <c r="F101" s="1">
        <f>COUNTIFS(PlanTasks[Plan section],$A101,PlanTasks[Status],"Blocked")</f>
        <v>0</v>
      </c>
      <c r="G101" s="86">
        <f>SUMIFS(PlanTasks[Estimate (h)],PlanTasks[Plan section],$A101)</f>
        <v>1</v>
      </c>
      <c r="H101" s="86">
        <f>SUMIFS(PlanTasks[Actual (h)],PlanTasks[Plan section],$A101)</f>
        <v>0</v>
      </c>
      <c r="I101" s="1"/>
      <c r="J101" s="1"/>
      <c r="K101" s="1"/>
      <c r="L101" s="1"/>
      <c r="M101" s="1"/>
      <c r="N101" s="1"/>
      <c r="O101" s="1"/>
      <c r="P101" s="1"/>
    </row>
    <row r="102" ht="33.0" customHeight="1">
      <c r="A102" s="93" t="s">
        <v>365</v>
      </c>
      <c r="B102" s="94">
        <f>COUNTIFS(PlanTasks[Plan section],$A102)</f>
        <v>1</v>
      </c>
      <c r="C102" s="94">
        <f>COUNTIFS(PlanTasks[Plan section],$A102,PlanTasks[Completion check],"Complete")</f>
        <v>0</v>
      </c>
      <c r="D102" s="95">
        <f t="shared" si="2"/>
        <v>0</v>
      </c>
      <c r="E102" s="94">
        <f>COUNTIFS(PlanTasks[Plan section],$A102,PlanTasks[Status],"In progress")</f>
        <v>0</v>
      </c>
      <c r="F102" s="94">
        <f>COUNTIFS(PlanTasks[Plan section],$A102,PlanTasks[Status],"Blocked")</f>
        <v>0</v>
      </c>
      <c r="G102" s="96">
        <f>SUMIFS(PlanTasks[Estimate (h)],PlanTasks[Plan section],$A102)</f>
        <v>1</v>
      </c>
      <c r="H102" s="96">
        <f>SUMIFS(PlanTasks[Actual (h)],PlanTasks[Plan section],$A102)</f>
        <v>0</v>
      </c>
      <c r="I102" s="1"/>
      <c r="J102" s="1"/>
      <c r="K102" s="1"/>
      <c r="L102" s="1"/>
      <c r="M102" s="1"/>
      <c r="N102" s="1"/>
      <c r="O102" s="1"/>
      <c r="P102" s="1"/>
    </row>
    <row r="103" ht="33.0" customHeight="1">
      <c r="A103" s="92" t="s">
        <v>369</v>
      </c>
      <c r="B103" s="1">
        <f>COUNTIFS(PlanTasks[Plan section],$A103)</f>
        <v>1</v>
      </c>
      <c r="C103" s="1">
        <f>COUNTIFS(PlanTasks[Plan section],$A103,PlanTasks[Completion check],"Complete")</f>
        <v>0</v>
      </c>
      <c r="D103" s="7">
        <f t="shared" si="2"/>
        <v>0</v>
      </c>
      <c r="E103" s="1">
        <f>COUNTIFS(PlanTasks[Plan section],$A103,PlanTasks[Status],"In progress")</f>
        <v>0</v>
      </c>
      <c r="F103" s="1">
        <f>COUNTIFS(PlanTasks[Plan section],$A103,PlanTasks[Status],"Blocked")</f>
        <v>0</v>
      </c>
      <c r="G103" s="86">
        <f>SUMIFS(PlanTasks[Estimate (h)],PlanTasks[Plan section],$A103)</f>
        <v>1</v>
      </c>
      <c r="H103" s="86">
        <f>SUMIFS(PlanTasks[Actual (h)],PlanTasks[Plan section],$A103)</f>
        <v>0</v>
      </c>
      <c r="I103" s="1"/>
      <c r="J103" s="1"/>
      <c r="K103" s="1"/>
      <c r="L103" s="1"/>
      <c r="M103" s="1"/>
      <c r="N103" s="1"/>
      <c r="O103" s="1"/>
      <c r="P103" s="1"/>
    </row>
    <row r="104" ht="33.0" customHeight="1">
      <c r="A104" s="93" t="s">
        <v>371</v>
      </c>
      <c r="B104" s="94">
        <f>COUNTIFS(PlanTasks[Plan section],$A104)</f>
        <v>2</v>
      </c>
      <c r="C104" s="94">
        <f>COUNTIFS(PlanTasks[Plan section],$A104,PlanTasks[Completion check],"Complete")</f>
        <v>0</v>
      </c>
      <c r="D104" s="95">
        <f t="shared" si="2"/>
        <v>0</v>
      </c>
      <c r="E104" s="94">
        <f>COUNTIFS(PlanTasks[Plan section],$A104,PlanTasks[Status],"In progress")</f>
        <v>0</v>
      </c>
      <c r="F104" s="94">
        <f>COUNTIFS(PlanTasks[Plan section],$A104,PlanTasks[Status],"Blocked")</f>
        <v>0</v>
      </c>
      <c r="G104" s="96">
        <f>SUMIFS(PlanTasks[Estimate (h)],PlanTasks[Plan section],$A104)</f>
        <v>1.5</v>
      </c>
      <c r="H104" s="96">
        <f>SUMIFS(PlanTasks[Actual (h)],PlanTasks[Plan section],$A104)</f>
        <v>0</v>
      </c>
      <c r="I104" s="1"/>
      <c r="J104" s="1"/>
      <c r="K104" s="1"/>
      <c r="L104" s="1"/>
      <c r="M104" s="1"/>
      <c r="N104" s="1"/>
      <c r="O104" s="1"/>
      <c r="P104" s="1"/>
    </row>
    <row r="105" ht="33.0" customHeight="1">
      <c r="A105" s="92" t="s">
        <v>375</v>
      </c>
      <c r="B105" s="1">
        <f>COUNTIFS(PlanTasks[Plan section],$A105)</f>
        <v>1</v>
      </c>
      <c r="C105" s="1">
        <f>COUNTIFS(PlanTasks[Plan section],$A105,PlanTasks[Completion check],"Complete")</f>
        <v>0</v>
      </c>
      <c r="D105" s="7">
        <f t="shared" si="2"/>
        <v>0</v>
      </c>
      <c r="E105" s="1">
        <f>COUNTIFS(PlanTasks[Plan section],$A105,PlanTasks[Status],"In progress")</f>
        <v>0</v>
      </c>
      <c r="F105" s="1">
        <f>COUNTIFS(PlanTasks[Plan section],$A105,PlanTasks[Status],"Blocked")</f>
        <v>0</v>
      </c>
      <c r="G105" s="86">
        <f>SUMIFS(PlanTasks[Estimate (h)],PlanTasks[Plan section],$A105)</f>
        <v>1</v>
      </c>
      <c r="H105" s="86">
        <f>SUMIFS(PlanTasks[Actual (h)],PlanTasks[Plan section],$A105)</f>
        <v>0</v>
      </c>
      <c r="I105" s="1"/>
      <c r="J105" s="1"/>
      <c r="K105" s="1"/>
      <c r="L105" s="1"/>
      <c r="M105" s="1"/>
      <c r="N105" s="1"/>
      <c r="O105" s="1"/>
      <c r="P105" s="1"/>
    </row>
    <row r="106" ht="33.0" customHeight="1">
      <c r="A106" s="93" t="s">
        <v>378</v>
      </c>
      <c r="B106" s="94">
        <f>COUNTIFS(PlanTasks[Plan section],$A106)</f>
        <v>1</v>
      </c>
      <c r="C106" s="94">
        <f>COUNTIFS(PlanTasks[Plan section],$A106,PlanTasks[Completion check],"Complete")</f>
        <v>0</v>
      </c>
      <c r="D106" s="95">
        <f t="shared" si="2"/>
        <v>0</v>
      </c>
      <c r="E106" s="94">
        <f>COUNTIFS(PlanTasks[Plan section],$A106,PlanTasks[Status],"In progress")</f>
        <v>0</v>
      </c>
      <c r="F106" s="94">
        <f>COUNTIFS(PlanTasks[Plan section],$A106,PlanTasks[Status],"Blocked")</f>
        <v>0</v>
      </c>
      <c r="G106" s="96">
        <f>SUMIFS(PlanTasks[Estimate (h)],PlanTasks[Plan section],$A106)</f>
        <v>1</v>
      </c>
      <c r="H106" s="96">
        <f>SUMIFS(PlanTasks[Actual (h)],PlanTasks[Plan section],$A106)</f>
        <v>0</v>
      </c>
      <c r="I106" s="1"/>
      <c r="J106" s="1"/>
      <c r="K106" s="1"/>
      <c r="L106" s="1"/>
      <c r="M106" s="1"/>
      <c r="N106" s="1"/>
      <c r="O106" s="1"/>
      <c r="P106" s="1"/>
    </row>
    <row r="107" ht="33.0" customHeight="1">
      <c r="A107" s="92" t="s">
        <v>381</v>
      </c>
      <c r="B107" s="1">
        <f>COUNTIFS(PlanTasks[Plan section],$A107)</f>
        <v>1</v>
      </c>
      <c r="C107" s="1">
        <f>COUNTIFS(PlanTasks[Plan section],$A107,PlanTasks[Completion check],"Complete")</f>
        <v>0</v>
      </c>
      <c r="D107" s="7">
        <f t="shared" si="2"/>
        <v>0</v>
      </c>
      <c r="E107" s="1">
        <f>COUNTIFS(PlanTasks[Plan section],$A107,PlanTasks[Status],"In progress")</f>
        <v>0</v>
      </c>
      <c r="F107" s="1">
        <f>COUNTIFS(PlanTasks[Plan section],$A107,PlanTasks[Status],"Blocked")</f>
        <v>0</v>
      </c>
      <c r="G107" s="86">
        <f>SUMIFS(PlanTasks[Estimate (h)],PlanTasks[Plan section],$A107)</f>
        <v>0.75</v>
      </c>
      <c r="H107" s="86">
        <f>SUMIFS(PlanTasks[Actual (h)],PlanTasks[Plan section],$A107)</f>
        <v>0</v>
      </c>
      <c r="I107" s="1"/>
      <c r="J107" s="1"/>
      <c r="K107" s="1"/>
      <c r="L107" s="1"/>
      <c r="M107" s="1"/>
      <c r="N107" s="1"/>
      <c r="O107" s="1"/>
      <c r="P107" s="1"/>
    </row>
    <row r="108" ht="33.0" customHeight="1">
      <c r="A108" s="93" t="s">
        <v>384</v>
      </c>
      <c r="B108" s="94">
        <f>COUNTIFS(PlanTasks[Plan section],$A108)</f>
        <v>1</v>
      </c>
      <c r="C108" s="94">
        <f>COUNTIFS(PlanTasks[Plan section],$A108,PlanTasks[Completion check],"Complete")</f>
        <v>0</v>
      </c>
      <c r="D108" s="95">
        <f t="shared" si="2"/>
        <v>0</v>
      </c>
      <c r="E108" s="94">
        <f>COUNTIFS(PlanTasks[Plan section],$A108,PlanTasks[Status],"In progress")</f>
        <v>0</v>
      </c>
      <c r="F108" s="94">
        <f>COUNTIFS(PlanTasks[Plan section],$A108,PlanTasks[Status],"Blocked")</f>
        <v>0</v>
      </c>
      <c r="G108" s="96">
        <f>SUMIFS(PlanTasks[Estimate (h)],PlanTasks[Plan section],$A108)</f>
        <v>0.75</v>
      </c>
      <c r="H108" s="96">
        <f>SUMIFS(PlanTasks[Actual (h)],PlanTasks[Plan section],$A108)</f>
        <v>0</v>
      </c>
      <c r="I108" s="1"/>
      <c r="J108" s="1"/>
      <c r="K108" s="1"/>
      <c r="L108" s="1"/>
      <c r="M108" s="1"/>
      <c r="N108" s="1"/>
      <c r="O108" s="1"/>
      <c r="P108" s="1"/>
    </row>
    <row r="109" ht="33.0" customHeight="1">
      <c r="A109" s="92" t="s">
        <v>385</v>
      </c>
      <c r="B109" s="1">
        <f>COUNTIFS(PlanTasks[Plan section],$A109)</f>
        <v>4</v>
      </c>
      <c r="C109" s="1">
        <f>COUNTIFS(PlanTasks[Plan section],$A109,PlanTasks[Completion check],"Complete")</f>
        <v>0</v>
      </c>
      <c r="D109" s="7">
        <f t="shared" si="2"/>
        <v>0</v>
      </c>
      <c r="E109" s="1">
        <f>COUNTIFS(PlanTasks[Plan section],$A109,PlanTasks[Status],"In progress")</f>
        <v>0</v>
      </c>
      <c r="F109" s="1">
        <f>COUNTIFS(PlanTasks[Plan section],$A109,PlanTasks[Status],"Blocked")</f>
        <v>0</v>
      </c>
      <c r="G109" s="86">
        <f>SUMIFS(PlanTasks[Estimate (h)],PlanTasks[Plan section],$A109)</f>
        <v>3.25</v>
      </c>
      <c r="H109" s="86">
        <f>SUMIFS(PlanTasks[Actual (h)],PlanTasks[Plan section],$A109)</f>
        <v>0</v>
      </c>
      <c r="I109" s="1"/>
      <c r="J109" s="1"/>
      <c r="K109" s="1"/>
      <c r="L109" s="1"/>
      <c r="M109" s="1"/>
      <c r="N109" s="1"/>
      <c r="O109" s="1"/>
      <c r="P109" s="1"/>
    </row>
    <row r="110" ht="33.0" customHeight="1">
      <c r="A110" s="93" t="s">
        <v>389</v>
      </c>
      <c r="B110" s="94">
        <f>COUNTIFS(PlanTasks[Plan section],$A110)</f>
        <v>1</v>
      </c>
      <c r="C110" s="94">
        <f>COUNTIFS(PlanTasks[Plan section],$A110,PlanTasks[Completion check],"Complete")</f>
        <v>0</v>
      </c>
      <c r="D110" s="95">
        <f t="shared" si="2"/>
        <v>0</v>
      </c>
      <c r="E110" s="94">
        <f>COUNTIFS(PlanTasks[Plan section],$A110,PlanTasks[Status],"In progress")</f>
        <v>0</v>
      </c>
      <c r="F110" s="94">
        <f>COUNTIFS(PlanTasks[Plan section],$A110,PlanTasks[Status],"Blocked")</f>
        <v>0</v>
      </c>
      <c r="G110" s="96">
        <f>SUMIFS(PlanTasks[Estimate (h)],PlanTasks[Plan section],$A110)</f>
        <v>1</v>
      </c>
      <c r="H110" s="96">
        <f>SUMIFS(PlanTasks[Actual (h)],PlanTasks[Plan section],$A110)</f>
        <v>0</v>
      </c>
      <c r="I110" s="1"/>
      <c r="J110" s="1"/>
      <c r="K110" s="1"/>
      <c r="L110" s="1"/>
      <c r="M110" s="1"/>
      <c r="N110" s="1"/>
      <c r="O110" s="1"/>
      <c r="P110" s="1"/>
    </row>
    <row r="111" ht="33.0" customHeight="1">
      <c r="A111" s="92" t="s">
        <v>395</v>
      </c>
      <c r="B111" s="1">
        <f>COUNTIFS(PlanTasks[Plan section],$A111)</f>
        <v>1</v>
      </c>
      <c r="C111" s="1">
        <f>COUNTIFS(PlanTasks[Plan section],$A111,PlanTasks[Completion check],"Complete")</f>
        <v>0</v>
      </c>
      <c r="D111" s="7">
        <f t="shared" si="2"/>
        <v>0</v>
      </c>
      <c r="E111" s="1">
        <f>COUNTIFS(PlanTasks[Plan section],$A111,PlanTasks[Status],"In progress")</f>
        <v>0</v>
      </c>
      <c r="F111" s="1">
        <f>COUNTIFS(PlanTasks[Plan section],$A111,PlanTasks[Status],"Blocked")</f>
        <v>0</v>
      </c>
      <c r="G111" s="86">
        <f>SUMIFS(PlanTasks[Estimate (h)],PlanTasks[Plan section],$A111)</f>
        <v>1</v>
      </c>
      <c r="H111" s="86">
        <f>SUMIFS(PlanTasks[Actual (h)],PlanTasks[Plan section],$A111)</f>
        <v>0</v>
      </c>
      <c r="I111" s="1"/>
      <c r="J111" s="1"/>
      <c r="K111" s="1"/>
      <c r="L111" s="1"/>
      <c r="M111" s="1"/>
      <c r="N111" s="1"/>
      <c r="O111" s="1"/>
      <c r="P111" s="1"/>
    </row>
    <row r="112" ht="33.0" customHeight="1">
      <c r="A112" s="93" t="s">
        <v>400</v>
      </c>
      <c r="B112" s="94">
        <f>COUNTIFS(PlanTasks[Plan section],$A112)</f>
        <v>5</v>
      </c>
      <c r="C112" s="94">
        <f>COUNTIFS(PlanTasks[Plan section],$A112,PlanTasks[Completion check],"Complete")</f>
        <v>0</v>
      </c>
      <c r="D112" s="95">
        <f t="shared" si="2"/>
        <v>0</v>
      </c>
      <c r="E112" s="94">
        <f>COUNTIFS(PlanTasks[Plan section],$A112,PlanTasks[Status],"In progress")</f>
        <v>0</v>
      </c>
      <c r="F112" s="94">
        <f>COUNTIFS(PlanTasks[Plan section],$A112,PlanTasks[Status],"Blocked")</f>
        <v>0</v>
      </c>
      <c r="G112" s="96">
        <f>SUMIFS(PlanTasks[Estimate (h)],PlanTasks[Plan section],$A112)</f>
        <v>3.75</v>
      </c>
      <c r="H112" s="96">
        <f>SUMIFS(PlanTasks[Actual (h)],PlanTasks[Plan section],$A112)</f>
        <v>0</v>
      </c>
      <c r="I112" s="1"/>
      <c r="J112" s="1"/>
      <c r="K112" s="1"/>
      <c r="L112" s="1"/>
      <c r="M112" s="1"/>
      <c r="N112" s="1"/>
      <c r="O112" s="1"/>
      <c r="P112" s="1"/>
    </row>
    <row r="113" ht="33.0" customHeight="1">
      <c r="A113" s="92" t="s">
        <v>404</v>
      </c>
      <c r="B113" s="1">
        <f>COUNTIFS(PlanTasks[Plan section],$A113)</f>
        <v>4</v>
      </c>
      <c r="C113" s="1">
        <f>COUNTIFS(PlanTasks[Plan section],$A113,PlanTasks[Completion check],"Complete")</f>
        <v>0</v>
      </c>
      <c r="D113" s="7">
        <f t="shared" si="2"/>
        <v>0</v>
      </c>
      <c r="E113" s="1">
        <f>COUNTIFS(PlanTasks[Plan section],$A113,PlanTasks[Status],"In progress")</f>
        <v>0</v>
      </c>
      <c r="F113" s="1">
        <f>COUNTIFS(PlanTasks[Plan section],$A113,PlanTasks[Status],"Blocked")</f>
        <v>0</v>
      </c>
      <c r="G113" s="86">
        <f>SUMIFS(PlanTasks[Estimate (h)],PlanTasks[Plan section],$A113)</f>
        <v>8</v>
      </c>
      <c r="H113" s="86">
        <f>SUMIFS(PlanTasks[Actual (h)],PlanTasks[Plan section],$A113)</f>
        <v>0</v>
      </c>
      <c r="I113" s="1"/>
      <c r="J113" s="1"/>
      <c r="K113" s="1"/>
      <c r="L113" s="1"/>
      <c r="M113" s="1"/>
      <c r="N113" s="1"/>
      <c r="O113" s="1"/>
      <c r="P113" s="1"/>
    </row>
    <row r="114" ht="33.0" customHeight="1">
      <c r="A114" s="93" t="s">
        <v>408</v>
      </c>
      <c r="B114" s="94">
        <f>COUNTIFS(PlanTasks[Plan section],$A114)</f>
        <v>2</v>
      </c>
      <c r="C114" s="94">
        <f>COUNTIFS(PlanTasks[Plan section],$A114,PlanTasks[Completion check],"Complete")</f>
        <v>0</v>
      </c>
      <c r="D114" s="95">
        <f t="shared" si="2"/>
        <v>0</v>
      </c>
      <c r="E114" s="94">
        <f>COUNTIFS(PlanTasks[Plan section],$A114,PlanTasks[Status],"In progress")</f>
        <v>0</v>
      </c>
      <c r="F114" s="94">
        <f>COUNTIFS(PlanTasks[Plan section],$A114,PlanTasks[Status],"Blocked")</f>
        <v>0</v>
      </c>
      <c r="G114" s="96">
        <f>SUMIFS(PlanTasks[Estimate (h)],PlanTasks[Plan section],$A114)</f>
        <v>2</v>
      </c>
      <c r="H114" s="96">
        <f>SUMIFS(PlanTasks[Actual (h)],PlanTasks[Plan section],$A114)</f>
        <v>0</v>
      </c>
      <c r="I114" s="1"/>
      <c r="J114" s="1"/>
      <c r="K114" s="1"/>
      <c r="L114" s="1"/>
      <c r="M114" s="1"/>
      <c r="N114" s="1"/>
      <c r="O114" s="1"/>
      <c r="P114" s="1"/>
    </row>
    <row r="115" ht="33.0" customHeight="1">
      <c r="A115" s="92" t="s">
        <v>413</v>
      </c>
      <c r="B115" s="1">
        <f>COUNTIFS(PlanTasks[Plan section],$A115)</f>
        <v>1</v>
      </c>
      <c r="C115" s="1">
        <f>COUNTIFS(PlanTasks[Plan section],$A115,PlanTasks[Completion check],"Complete")</f>
        <v>0</v>
      </c>
      <c r="D115" s="7">
        <f t="shared" si="2"/>
        <v>0</v>
      </c>
      <c r="E115" s="1">
        <f>COUNTIFS(PlanTasks[Plan section],$A115,PlanTasks[Status],"In progress")</f>
        <v>0</v>
      </c>
      <c r="F115" s="1">
        <f>COUNTIFS(PlanTasks[Plan section],$A115,PlanTasks[Status],"Blocked")</f>
        <v>0</v>
      </c>
      <c r="G115" s="86">
        <f>SUMIFS(PlanTasks[Estimate (h)],PlanTasks[Plan section],$A115)</f>
        <v>1</v>
      </c>
      <c r="H115" s="86">
        <f>SUMIFS(PlanTasks[Actual (h)],PlanTasks[Plan section],$A115)</f>
        <v>0</v>
      </c>
      <c r="I115" s="1"/>
      <c r="J115" s="1"/>
      <c r="K115" s="1"/>
      <c r="L115" s="1"/>
      <c r="M115" s="1"/>
      <c r="N115" s="1"/>
      <c r="O115" s="1"/>
      <c r="P115" s="1"/>
    </row>
    <row r="116" ht="33.0" customHeight="1">
      <c r="A116" s="93" t="s">
        <v>418</v>
      </c>
      <c r="B116" s="94">
        <f>COUNTIFS(PlanTasks[Plan section],$A116)</f>
        <v>1</v>
      </c>
      <c r="C116" s="94">
        <f>COUNTIFS(PlanTasks[Plan section],$A116,PlanTasks[Completion check],"Complete")</f>
        <v>0</v>
      </c>
      <c r="D116" s="95">
        <f t="shared" si="2"/>
        <v>0</v>
      </c>
      <c r="E116" s="94">
        <f>COUNTIFS(PlanTasks[Plan section],$A116,PlanTasks[Status],"In progress")</f>
        <v>0</v>
      </c>
      <c r="F116" s="94">
        <f>COUNTIFS(PlanTasks[Plan section],$A116,PlanTasks[Status],"Blocked")</f>
        <v>0</v>
      </c>
      <c r="G116" s="96">
        <f>SUMIFS(PlanTasks[Estimate (h)],PlanTasks[Plan section],$A116)</f>
        <v>0.75</v>
      </c>
      <c r="H116" s="96">
        <f>SUMIFS(PlanTasks[Actual (h)],PlanTasks[Plan section],$A116)</f>
        <v>0</v>
      </c>
      <c r="I116" s="1"/>
      <c r="J116" s="1"/>
      <c r="K116" s="1"/>
      <c r="L116" s="1"/>
      <c r="M116" s="1"/>
      <c r="N116" s="1"/>
      <c r="O116" s="1"/>
      <c r="P116" s="1"/>
    </row>
    <row r="117" ht="33.0" customHeight="1">
      <c r="A117" s="92" t="s">
        <v>422</v>
      </c>
      <c r="B117" s="1">
        <f>COUNTIFS(PlanTasks[Plan section],$A117)</f>
        <v>2</v>
      </c>
      <c r="C117" s="1">
        <f>COUNTIFS(PlanTasks[Plan section],$A117,PlanTasks[Completion check],"Complete")</f>
        <v>0</v>
      </c>
      <c r="D117" s="7">
        <f t="shared" si="2"/>
        <v>0</v>
      </c>
      <c r="E117" s="1">
        <f>COUNTIFS(PlanTasks[Plan section],$A117,PlanTasks[Status],"In progress")</f>
        <v>0</v>
      </c>
      <c r="F117" s="1">
        <f>COUNTIFS(PlanTasks[Plan section],$A117,PlanTasks[Status],"Blocked")</f>
        <v>0</v>
      </c>
      <c r="G117" s="86">
        <f>SUMIFS(PlanTasks[Estimate (h)],PlanTasks[Plan section],$A117)</f>
        <v>1.5</v>
      </c>
      <c r="H117" s="86">
        <f>SUMIFS(PlanTasks[Actual (h)],PlanTasks[Plan section],$A117)</f>
        <v>0</v>
      </c>
      <c r="I117" s="1"/>
      <c r="J117" s="1"/>
      <c r="K117" s="1"/>
      <c r="L117" s="1"/>
      <c r="M117" s="1"/>
      <c r="N117" s="1"/>
      <c r="O117" s="1"/>
      <c r="P117" s="1"/>
    </row>
    <row r="118" ht="33.0" customHeight="1">
      <c r="A118" s="93" t="s">
        <v>426</v>
      </c>
      <c r="B118" s="94">
        <f>COUNTIFS(PlanTasks[Plan section],$A118)</f>
        <v>1</v>
      </c>
      <c r="C118" s="94">
        <f>COUNTIFS(PlanTasks[Plan section],$A118,PlanTasks[Completion check],"Complete")</f>
        <v>0</v>
      </c>
      <c r="D118" s="95">
        <f t="shared" si="2"/>
        <v>0</v>
      </c>
      <c r="E118" s="94">
        <f>COUNTIFS(PlanTasks[Plan section],$A118,PlanTasks[Status],"In progress")</f>
        <v>0</v>
      </c>
      <c r="F118" s="94">
        <f>COUNTIFS(PlanTasks[Plan section],$A118,PlanTasks[Status],"Blocked")</f>
        <v>0</v>
      </c>
      <c r="G118" s="96">
        <f>SUMIFS(PlanTasks[Estimate (h)],PlanTasks[Plan section],$A118)</f>
        <v>1</v>
      </c>
      <c r="H118" s="96">
        <f>SUMIFS(PlanTasks[Actual (h)],PlanTasks[Plan section],$A118)</f>
        <v>0</v>
      </c>
      <c r="I118" s="1"/>
      <c r="J118" s="1"/>
      <c r="K118" s="1"/>
      <c r="L118" s="1"/>
      <c r="M118" s="1"/>
      <c r="N118" s="1"/>
      <c r="O118" s="1"/>
      <c r="P118" s="1"/>
    </row>
    <row r="119" ht="33.0" customHeight="1">
      <c r="A119" s="92" t="s">
        <v>431</v>
      </c>
      <c r="B119" s="1">
        <f>COUNTIFS(PlanTasks[Plan section],$A119)</f>
        <v>1</v>
      </c>
      <c r="C119" s="1">
        <f>COUNTIFS(PlanTasks[Plan section],$A119,PlanTasks[Completion check],"Complete")</f>
        <v>0</v>
      </c>
      <c r="D119" s="7">
        <f t="shared" si="2"/>
        <v>0</v>
      </c>
      <c r="E119" s="1">
        <f>COUNTIFS(PlanTasks[Plan section],$A119,PlanTasks[Status],"In progress")</f>
        <v>0</v>
      </c>
      <c r="F119" s="1">
        <f>COUNTIFS(PlanTasks[Plan section],$A119,PlanTasks[Status],"Blocked")</f>
        <v>0</v>
      </c>
      <c r="G119" s="86">
        <f>SUMIFS(PlanTasks[Estimate (h)],PlanTasks[Plan section],$A119)</f>
        <v>1</v>
      </c>
      <c r="H119" s="86">
        <f>SUMIFS(PlanTasks[Actual (h)],PlanTasks[Plan section],$A119)</f>
        <v>0</v>
      </c>
      <c r="I119" s="1"/>
      <c r="J119" s="1"/>
      <c r="K119" s="1"/>
      <c r="L119" s="1"/>
      <c r="M119" s="1"/>
      <c r="N119" s="1"/>
      <c r="O119" s="1"/>
      <c r="P119" s="1"/>
    </row>
    <row r="120" ht="33.0" customHeight="1">
      <c r="A120" s="93" t="s">
        <v>434</v>
      </c>
      <c r="B120" s="94">
        <f>COUNTIFS(PlanTasks[Plan section],$A120)</f>
        <v>1</v>
      </c>
      <c r="C120" s="94">
        <f>COUNTIFS(PlanTasks[Plan section],$A120,PlanTasks[Completion check],"Complete")</f>
        <v>0</v>
      </c>
      <c r="D120" s="95">
        <f t="shared" si="2"/>
        <v>0</v>
      </c>
      <c r="E120" s="94">
        <f>COUNTIFS(PlanTasks[Plan section],$A120,PlanTasks[Status],"In progress")</f>
        <v>0</v>
      </c>
      <c r="F120" s="94">
        <f>COUNTIFS(PlanTasks[Plan section],$A120,PlanTasks[Status],"Blocked")</f>
        <v>0</v>
      </c>
      <c r="G120" s="96">
        <f>SUMIFS(PlanTasks[Estimate (h)],PlanTasks[Plan section],$A120)</f>
        <v>1</v>
      </c>
      <c r="H120" s="96">
        <f>SUMIFS(PlanTasks[Actual (h)],PlanTasks[Plan section],$A120)</f>
        <v>0</v>
      </c>
      <c r="I120" s="1"/>
      <c r="J120" s="1"/>
      <c r="K120" s="1"/>
      <c r="L120" s="1"/>
      <c r="M120" s="1"/>
      <c r="N120" s="1"/>
      <c r="O120" s="1"/>
      <c r="P120" s="1"/>
    </row>
    <row r="121" ht="33.0" customHeight="1">
      <c r="A121" s="92" t="s">
        <v>438</v>
      </c>
      <c r="B121" s="1">
        <f>COUNTIFS(PlanTasks[Plan section],$A121)</f>
        <v>1</v>
      </c>
      <c r="C121" s="1">
        <f>COUNTIFS(PlanTasks[Plan section],$A121,PlanTasks[Completion check],"Complete")</f>
        <v>0</v>
      </c>
      <c r="D121" s="7">
        <f t="shared" si="2"/>
        <v>0</v>
      </c>
      <c r="E121" s="1">
        <f>COUNTIFS(PlanTasks[Plan section],$A121,PlanTasks[Status],"In progress")</f>
        <v>0</v>
      </c>
      <c r="F121" s="1">
        <f>COUNTIFS(PlanTasks[Plan section],$A121,PlanTasks[Status],"Blocked")</f>
        <v>0</v>
      </c>
      <c r="G121" s="86">
        <f>SUMIFS(PlanTasks[Estimate (h)],PlanTasks[Plan section],$A121)</f>
        <v>1</v>
      </c>
      <c r="H121" s="86">
        <f>SUMIFS(PlanTasks[Actual (h)],PlanTasks[Plan section],$A121)</f>
        <v>0</v>
      </c>
      <c r="I121" s="1"/>
      <c r="J121" s="1"/>
      <c r="K121" s="1"/>
      <c r="L121" s="1"/>
      <c r="M121" s="1"/>
      <c r="N121" s="1"/>
      <c r="O121" s="1"/>
      <c r="P121" s="1"/>
    </row>
    <row r="122" ht="33.0" customHeight="1">
      <c r="A122" s="93" t="s">
        <v>443</v>
      </c>
      <c r="B122" s="94">
        <f>COUNTIFS(PlanTasks[Plan section],$A122)</f>
        <v>1</v>
      </c>
      <c r="C122" s="94">
        <f>COUNTIFS(PlanTasks[Plan section],$A122,PlanTasks[Completion check],"Complete")</f>
        <v>0</v>
      </c>
      <c r="D122" s="95">
        <f t="shared" si="2"/>
        <v>0</v>
      </c>
      <c r="E122" s="94">
        <f>COUNTIFS(PlanTasks[Plan section],$A122,PlanTasks[Status],"In progress")</f>
        <v>0</v>
      </c>
      <c r="F122" s="94">
        <f>COUNTIFS(PlanTasks[Plan section],$A122,PlanTasks[Status],"Blocked")</f>
        <v>0</v>
      </c>
      <c r="G122" s="96">
        <f>SUMIFS(PlanTasks[Estimate (h)],PlanTasks[Plan section],$A122)</f>
        <v>1</v>
      </c>
      <c r="H122" s="96">
        <f>SUMIFS(PlanTasks[Actual (h)],PlanTasks[Plan section],$A122)</f>
        <v>0</v>
      </c>
      <c r="I122" s="1"/>
      <c r="J122" s="1"/>
      <c r="K122" s="1"/>
      <c r="L122" s="1"/>
      <c r="M122" s="1"/>
      <c r="N122" s="1"/>
      <c r="O122" s="1"/>
      <c r="P122" s="1"/>
    </row>
    <row r="123" ht="33.0" customHeight="1">
      <c r="A123" s="92" t="s">
        <v>448</v>
      </c>
      <c r="B123" s="1">
        <f>COUNTIFS(PlanTasks[Plan section],$A123)</f>
        <v>1</v>
      </c>
      <c r="C123" s="1">
        <f>COUNTIFS(PlanTasks[Plan section],$A123,PlanTasks[Completion check],"Complete")</f>
        <v>0</v>
      </c>
      <c r="D123" s="7">
        <f t="shared" si="2"/>
        <v>0</v>
      </c>
      <c r="E123" s="1">
        <f>COUNTIFS(PlanTasks[Plan section],$A123,PlanTasks[Status],"In progress")</f>
        <v>0</v>
      </c>
      <c r="F123" s="1">
        <f>COUNTIFS(PlanTasks[Plan section],$A123,PlanTasks[Status],"Blocked")</f>
        <v>0</v>
      </c>
      <c r="G123" s="86">
        <f>SUMIFS(PlanTasks[Estimate (h)],PlanTasks[Plan section],$A123)</f>
        <v>1</v>
      </c>
      <c r="H123" s="86">
        <f>SUMIFS(PlanTasks[Actual (h)],PlanTasks[Plan section],$A123)</f>
        <v>0</v>
      </c>
      <c r="I123" s="1"/>
      <c r="J123" s="1"/>
      <c r="K123" s="1"/>
      <c r="L123" s="1"/>
      <c r="M123" s="1"/>
      <c r="N123" s="1"/>
      <c r="O123" s="1"/>
      <c r="P123" s="1"/>
    </row>
    <row r="124" ht="33.0" customHeight="1">
      <c r="A124" s="93" t="s">
        <v>451</v>
      </c>
      <c r="B124" s="94">
        <f>COUNTIFS(PlanTasks[Plan section],$A124)</f>
        <v>1</v>
      </c>
      <c r="C124" s="94">
        <f>COUNTIFS(PlanTasks[Plan section],$A124,PlanTasks[Completion check],"Complete")</f>
        <v>0</v>
      </c>
      <c r="D124" s="95">
        <f t="shared" si="2"/>
        <v>0</v>
      </c>
      <c r="E124" s="94">
        <f>COUNTIFS(PlanTasks[Plan section],$A124,PlanTasks[Status],"In progress")</f>
        <v>0</v>
      </c>
      <c r="F124" s="94">
        <f>COUNTIFS(PlanTasks[Plan section],$A124,PlanTasks[Status],"Blocked")</f>
        <v>0</v>
      </c>
      <c r="G124" s="96">
        <f>SUMIFS(PlanTasks[Estimate (h)],PlanTasks[Plan section],$A124)</f>
        <v>1</v>
      </c>
      <c r="H124" s="96">
        <f>SUMIFS(PlanTasks[Actual (h)],PlanTasks[Plan section],$A124)</f>
        <v>0</v>
      </c>
      <c r="I124" s="1"/>
      <c r="J124" s="1"/>
      <c r="K124" s="1"/>
      <c r="L124" s="1"/>
      <c r="M124" s="1"/>
      <c r="N124" s="1"/>
      <c r="O124" s="1"/>
      <c r="P124" s="1"/>
    </row>
    <row r="125" ht="33.0" customHeight="1">
      <c r="A125" s="92" t="s">
        <v>454</v>
      </c>
      <c r="B125" s="1">
        <f>COUNTIFS(PlanTasks[Plan section],$A125)</f>
        <v>1</v>
      </c>
      <c r="C125" s="1">
        <f>COUNTIFS(PlanTasks[Plan section],$A125,PlanTasks[Completion check],"Complete")</f>
        <v>0</v>
      </c>
      <c r="D125" s="7">
        <f t="shared" si="2"/>
        <v>0</v>
      </c>
      <c r="E125" s="1">
        <f>COUNTIFS(PlanTasks[Plan section],$A125,PlanTasks[Status],"In progress")</f>
        <v>0</v>
      </c>
      <c r="F125" s="1">
        <f>COUNTIFS(PlanTasks[Plan section],$A125,PlanTasks[Status],"Blocked")</f>
        <v>0</v>
      </c>
      <c r="G125" s="86">
        <f>SUMIFS(PlanTasks[Estimate (h)],PlanTasks[Plan section],$A125)</f>
        <v>0.75</v>
      </c>
      <c r="H125" s="86">
        <f>SUMIFS(PlanTasks[Actual (h)],PlanTasks[Plan section],$A125)</f>
        <v>0</v>
      </c>
      <c r="I125" s="1"/>
      <c r="J125" s="1"/>
      <c r="K125" s="1"/>
      <c r="L125" s="1"/>
      <c r="M125" s="1"/>
      <c r="N125" s="1"/>
      <c r="O125" s="1"/>
      <c r="P125" s="1"/>
    </row>
    <row r="126" ht="33.0" customHeight="1">
      <c r="A126" s="93" t="s">
        <v>456</v>
      </c>
      <c r="B126" s="94">
        <f>COUNTIFS(PlanTasks[Plan section],$A126)</f>
        <v>1</v>
      </c>
      <c r="C126" s="94">
        <f>COUNTIFS(PlanTasks[Plan section],$A126,PlanTasks[Completion check],"Complete")</f>
        <v>0</v>
      </c>
      <c r="D126" s="95">
        <f t="shared" si="2"/>
        <v>0</v>
      </c>
      <c r="E126" s="94">
        <f>COUNTIFS(PlanTasks[Plan section],$A126,PlanTasks[Status],"In progress")</f>
        <v>0</v>
      </c>
      <c r="F126" s="94">
        <f>COUNTIFS(PlanTasks[Plan section],$A126,PlanTasks[Status],"Blocked")</f>
        <v>0</v>
      </c>
      <c r="G126" s="96">
        <f>SUMIFS(PlanTasks[Estimate (h)],PlanTasks[Plan section],$A126)</f>
        <v>0.75</v>
      </c>
      <c r="H126" s="96">
        <f>SUMIFS(PlanTasks[Actual (h)],PlanTasks[Plan section],$A126)</f>
        <v>0</v>
      </c>
      <c r="I126" s="1"/>
      <c r="J126" s="1"/>
      <c r="K126" s="1"/>
      <c r="L126" s="1"/>
      <c r="M126" s="1"/>
      <c r="N126" s="1"/>
      <c r="O126" s="1"/>
      <c r="P126" s="1"/>
    </row>
    <row r="127" ht="33.0" customHeight="1">
      <c r="A127" s="92" t="s">
        <v>459</v>
      </c>
      <c r="B127" s="1">
        <f>COUNTIFS(PlanTasks[Plan section],$A127)</f>
        <v>1</v>
      </c>
      <c r="C127" s="1">
        <f>COUNTIFS(PlanTasks[Plan section],$A127,PlanTasks[Completion check],"Complete")</f>
        <v>0</v>
      </c>
      <c r="D127" s="7">
        <f t="shared" si="2"/>
        <v>0</v>
      </c>
      <c r="E127" s="1">
        <f>COUNTIFS(PlanTasks[Plan section],$A127,PlanTasks[Status],"In progress")</f>
        <v>0</v>
      </c>
      <c r="F127" s="1">
        <f>COUNTIFS(PlanTasks[Plan section],$A127,PlanTasks[Status],"Blocked")</f>
        <v>0</v>
      </c>
      <c r="G127" s="86">
        <f>SUMIFS(PlanTasks[Estimate (h)],PlanTasks[Plan section],$A127)</f>
        <v>0.75</v>
      </c>
      <c r="H127" s="86">
        <f>SUMIFS(PlanTasks[Actual (h)],PlanTasks[Plan section],$A127)</f>
        <v>0</v>
      </c>
      <c r="I127" s="1"/>
      <c r="J127" s="1"/>
      <c r="K127" s="1"/>
      <c r="L127" s="1"/>
      <c r="M127" s="1"/>
      <c r="N127" s="1"/>
      <c r="O127" s="1"/>
      <c r="P127" s="1"/>
    </row>
    <row r="128" ht="33.0" customHeight="1">
      <c r="A128" s="93" t="s">
        <v>4</v>
      </c>
      <c r="B128" s="94">
        <f>COUNTIFS(PlanTasks[Plan section],$A128)</f>
        <v>1</v>
      </c>
      <c r="C128" s="94">
        <f>COUNTIFS(PlanTasks[Plan section],$A128,PlanTasks[Completion check],"Complete")</f>
        <v>0</v>
      </c>
      <c r="D128" s="95">
        <f t="shared" si="2"/>
        <v>0</v>
      </c>
      <c r="E128" s="94">
        <f>COUNTIFS(PlanTasks[Plan section],$A128,PlanTasks[Status],"In progress")</f>
        <v>0</v>
      </c>
      <c r="F128" s="94">
        <f>COUNTIFS(PlanTasks[Plan section],$A128,PlanTasks[Status],"Blocked")</f>
        <v>0</v>
      </c>
      <c r="G128" s="96">
        <f>SUMIFS(PlanTasks[Estimate (h)],PlanTasks[Plan section],$A128)</f>
        <v>0.75</v>
      </c>
      <c r="H128" s="96">
        <f>SUMIFS(PlanTasks[Actual (h)],PlanTasks[Plan section],$A128)</f>
        <v>0</v>
      </c>
      <c r="I128" s="1"/>
      <c r="J128" s="1"/>
      <c r="K128" s="1"/>
      <c r="L128" s="1"/>
      <c r="M128" s="1"/>
      <c r="N128" s="1"/>
      <c r="O128" s="1"/>
      <c r="P128" s="1"/>
    </row>
    <row r="129" ht="33.0" customHeight="1">
      <c r="A129" s="92" t="s">
        <v>465</v>
      </c>
      <c r="B129" s="1">
        <f>COUNTIFS(PlanTasks[Plan section],$A129)</f>
        <v>1</v>
      </c>
      <c r="C129" s="1">
        <f>COUNTIFS(PlanTasks[Plan section],$A129,PlanTasks[Completion check],"Complete")</f>
        <v>0</v>
      </c>
      <c r="D129" s="7">
        <f t="shared" si="2"/>
        <v>0</v>
      </c>
      <c r="E129" s="1">
        <f>COUNTIFS(PlanTasks[Plan section],$A129,PlanTasks[Status],"In progress")</f>
        <v>0</v>
      </c>
      <c r="F129" s="1">
        <f>COUNTIFS(PlanTasks[Plan section],$A129,PlanTasks[Status],"Blocked")</f>
        <v>0</v>
      </c>
      <c r="G129" s="86">
        <f>SUMIFS(PlanTasks[Estimate (h)],PlanTasks[Plan section],$A129)</f>
        <v>1</v>
      </c>
      <c r="H129" s="86">
        <f>SUMIFS(PlanTasks[Actual (h)],PlanTasks[Plan section],$A129)</f>
        <v>0</v>
      </c>
      <c r="I129" s="1"/>
      <c r="J129" s="1"/>
      <c r="K129" s="1"/>
      <c r="L129" s="1"/>
      <c r="M129" s="1"/>
      <c r="N129" s="1"/>
      <c r="O129" s="1"/>
      <c r="P129" s="1"/>
    </row>
    <row r="130" ht="33.0" customHeight="1">
      <c r="A130" s="93" t="s">
        <v>471</v>
      </c>
      <c r="B130" s="94">
        <f>COUNTIFS(PlanTasks[Plan section],$A130)</f>
        <v>1</v>
      </c>
      <c r="C130" s="94">
        <f>COUNTIFS(PlanTasks[Plan section],$A130,PlanTasks[Completion check],"Complete")</f>
        <v>0</v>
      </c>
      <c r="D130" s="95">
        <f t="shared" si="2"/>
        <v>0</v>
      </c>
      <c r="E130" s="94">
        <f>COUNTIFS(PlanTasks[Plan section],$A130,PlanTasks[Status],"In progress")</f>
        <v>0</v>
      </c>
      <c r="F130" s="94">
        <f>COUNTIFS(PlanTasks[Plan section],$A130,PlanTasks[Status],"Blocked")</f>
        <v>0</v>
      </c>
      <c r="G130" s="96">
        <f>SUMIFS(PlanTasks[Estimate (h)],PlanTasks[Plan section],$A130)</f>
        <v>1</v>
      </c>
      <c r="H130" s="96">
        <f>SUMIFS(PlanTasks[Actual (h)],PlanTasks[Plan section],$A130)</f>
        <v>0</v>
      </c>
      <c r="I130" s="1"/>
      <c r="J130" s="1"/>
      <c r="K130" s="1"/>
      <c r="L130" s="1"/>
      <c r="M130" s="1"/>
      <c r="N130" s="1"/>
      <c r="O130" s="1"/>
      <c r="P130" s="1"/>
    </row>
    <row r="131" ht="33.0" customHeight="1">
      <c r="A131" s="92" t="s">
        <v>475</v>
      </c>
      <c r="B131" s="1">
        <f>COUNTIFS(PlanTasks[Plan section],$A131)</f>
        <v>1</v>
      </c>
      <c r="C131" s="1">
        <f>COUNTIFS(PlanTasks[Plan section],$A131,PlanTasks[Completion check],"Complete")</f>
        <v>0</v>
      </c>
      <c r="D131" s="7">
        <f t="shared" si="2"/>
        <v>0</v>
      </c>
      <c r="E131" s="1">
        <f>COUNTIFS(PlanTasks[Plan section],$A131,PlanTasks[Status],"In progress")</f>
        <v>0</v>
      </c>
      <c r="F131" s="1">
        <f>COUNTIFS(PlanTasks[Plan section],$A131,PlanTasks[Status],"Blocked")</f>
        <v>0</v>
      </c>
      <c r="G131" s="86">
        <f>SUMIFS(PlanTasks[Estimate (h)],PlanTasks[Plan section],$A131)</f>
        <v>1</v>
      </c>
      <c r="H131" s="86">
        <f>SUMIFS(PlanTasks[Actual (h)],PlanTasks[Plan section],$A131)</f>
        <v>0</v>
      </c>
      <c r="I131" s="1"/>
      <c r="J131" s="1"/>
      <c r="K131" s="1"/>
      <c r="L131" s="1"/>
      <c r="M131" s="1"/>
      <c r="N131" s="1"/>
      <c r="O131" s="1"/>
      <c r="P131" s="1"/>
    </row>
    <row r="132" ht="33.0" customHeight="1">
      <c r="A132" s="93" t="s">
        <v>479</v>
      </c>
      <c r="B132" s="94">
        <f>COUNTIFS(PlanTasks[Plan section],$A132)</f>
        <v>1</v>
      </c>
      <c r="C132" s="94">
        <f>COUNTIFS(PlanTasks[Plan section],$A132,PlanTasks[Completion check],"Complete")</f>
        <v>0</v>
      </c>
      <c r="D132" s="95">
        <f t="shared" si="2"/>
        <v>0</v>
      </c>
      <c r="E132" s="94">
        <f>COUNTIFS(PlanTasks[Plan section],$A132,PlanTasks[Status],"In progress")</f>
        <v>0</v>
      </c>
      <c r="F132" s="94">
        <f>COUNTIFS(PlanTasks[Plan section],$A132,PlanTasks[Status],"Blocked")</f>
        <v>0</v>
      </c>
      <c r="G132" s="96">
        <f>SUMIFS(PlanTasks[Estimate (h)],PlanTasks[Plan section],$A132)</f>
        <v>1</v>
      </c>
      <c r="H132" s="96">
        <f>SUMIFS(PlanTasks[Actual (h)],PlanTasks[Plan section],$A132)</f>
        <v>0</v>
      </c>
      <c r="I132" s="1"/>
      <c r="J132" s="1"/>
      <c r="K132" s="1"/>
      <c r="L132" s="1"/>
      <c r="M132" s="1"/>
      <c r="N132" s="1"/>
      <c r="O132" s="1"/>
      <c r="P132" s="1"/>
    </row>
    <row r="133" ht="33.0" customHeight="1">
      <c r="A133" s="92" t="s">
        <v>481</v>
      </c>
      <c r="B133" s="1">
        <f>COUNTIFS(PlanTasks[Plan section],$A133)</f>
        <v>1</v>
      </c>
      <c r="C133" s="1">
        <f>COUNTIFS(PlanTasks[Plan section],$A133,PlanTasks[Completion check],"Complete")</f>
        <v>0</v>
      </c>
      <c r="D133" s="7">
        <f t="shared" si="2"/>
        <v>0</v>
      </c>
      <c r="E133" s="1">
        <f>COUNTIFS(PlanTasks[Plan section],$A133,PlanTasks[Status],"In progress")</f>
        <v>0</v>
      </c>
      <c r="F133" s="1">
        <f>COUNTIFS(PlanTasks[Plan section],$A133,PlanTasks[Status],"Blocked")</f>
        <v>0</v>
      </c>
      <c r="G133" s="86">
        <f>SUMIFS(PlanTasks[Estimate (h)],PlanTasks[Plan section],$A133)</f>
        <v>1</v>
      </c>
      <c r="H133" s="86">
        <f>SUMIFS(PlanTasks[Actual (h)],PlanTasks[Plan section],$A133)</f>
        <v>0</v>
      </c>
      <c r="I133" s="1"/>
      <c r="J133" s="1"/>
      <c r="K133" s="1"/>
      <c r="L133" s="1"/>
      <c r="M133" s="1"/>
      <c r="N133" s="1"/>
      <c r="O133" s="1"/>
      <c r="P133" s="1"/>
    </row>
    <row r="134" ht="33.0" customHeight="1">
      <c r="A134" s="93" t="s">
        <v>483</v>
      </c>
      <c r="B134" s="94">
        <f>COUNTIFS(PlanTasks[Plan section],$A134)</f>
        <v>1</v>
      </c>
      <c r="C134" s="94">
        <f>COUNTIFS(PlanTasks[Plan section],$A134,PlanTasks[Completion check],"Complete")</f>
        <v>0</v>
      </c>
      <c r="D134" s="95">
        <f t="shared" si="2"/>
        <v>0</v>
      </c>
      <c r="E134" s="94">
        <f>COUNTIFS(PlanTasks[Plan section],$A134,PlanTasks[Status],"In progress")</f>
        <v>0</v>
      </c>
      <c r="F134" s="94">
        <f>COUNTIFS(PlanTasks[Plan section],$A134,PlanTasks[Status],"Blocked")</f>
        <v>0</v>
      </c>
      <c r="G134" s="96">
        <f>SUMIFS(PlanTasks[Estimate (h)],PlanTasks[Plan section],$A134)</f>
        <v>1</v>
      </c>
      <c r="H134" s="96">
        <f>SUMIFS(PlanTasks[Actual (h)],PlanTasks[Plan section],$A134)</f>
        <v>0</v>
      </c>
      <c r="I134" s="1"/>
      <c r="J134" s="1"/>
      <c r="K134" s="1"/>
      <c r="L134" s="1"/>
      <c r="M134" s="1"/>
      <c r="N134" s="1"/>
      <c r="O134" s="1"/>
      <c r="P134" s="1"/>
    </row>
    <row r="135" ht="33.0" customHeight="1">
      <c r="A135" s="92" t="s">
        <v>485</v>
      </c>
      <c r="B135" s="1">
        <f>COUNTIFS(PlanTasks[Plan section],$A135)</f>
        <v>3</v>
      </c>
      <c r="C135" s="1">
        <f>COUNTIFS(PlanTasks[Plan section],$A135,PlanTasks[Completion check],"Complete")</f>
        <v>0</v>
      </c>
      <c r="D135" s="7">
        <f t="shared" si="2"/>
        <v>0</v>
      </c>
      <c r="E135" s="1">
        <f>COUNTIFS(PlanTasks[Plan section],$A135,PlanTasks[Status],"In progress")</f>
        <v>0</v>
      </c>
      <c r="F135" s="1">
        <f>COUNTIFS(PlanTasks[Plan section],$A135,PlanTasks[Status],"Blocked")</f>
        <v>0</v>
      </c>
      <c r="G135" s="86">
        <f>SUMIFS(PlanTasks[Estimate (h)],PlanTasks[Plan section],$A135)</f>
        <v>3</v>
      </c>
      <c r="H135" s="86">
        <f>SUMIFS(PlanTasks[Actual (h)],PlanTasks[Plan section],$A135)</f>
        <v>0</v>
      </c>
      <c r="I135" s="1"/>
      <c r="J135" s="1"/>
      <c r="K135" s="1"/>
      <c r="L135" s="1"/>
      <c r="M135" s="1"/>
      <c r="N135" s="1"/>
      <c r="O135" s="1"/>
      <c r="P135" s="1"/>
    </row>
    <row r="136" ht="33.0" customHeight="1">
      <c r="A136" s="93" t="s">
        <v>486</v>
      </c>
      <c r="B136" s="94">
        <f>COUNTIFS(PlanTasks[Plan section],$A136)</f>
        <v>4</v>
      </c>
      <c r="C136" s="94">
        <f>COUNTIFS(PlanTasks[Plan section],$A136,PlanTasks[Completion check],"Complete")</f>
        <v>0</v>
      </c>
      <c r="D136" s="95">
        <f t="shared" si="2"/>
        <v>0</v>
      </c>
      <c r="E136" s="94">
        <f>COUNTIFS(PlanTasks[Plan section],$A136,PlanTasks[Status],"In progress")</f>
        <v>0</v>
      </c>
      <c r="F136" s="94">
        <f>COUNTIFS(PlanTasks[Plan section],$A136,PlanTasks[Status],"Blocked")</f>
        <v>0</v>
      </c>
      <c r="G136" s="96">
        <f>SUMIFS(PlanTasks[Estimate (h)],PlanTasks[Plan section],$A136)</f>
        <v>8</v>
      </c>
      <c r="H136" s="96">
        <f>SUMIFS(PlanTasks[Actual (h)],PlanTasks[Plan section],$A136)</f>
        <v>0</v>
      </c>
      <c r="I136" s="1"/>
      <c r="J136" s="1"/>
      <c r="K136" s="1"/>
      <c r="L136" s="1"/>
      <c r="M136" s="1"/>
      <c r="N136" s="1"/>
      <c r="O136" s="1"/>
      <c r="P136" s="1"/>
    </row>
    <row r="137" ht="33.0" customHeight="1">
      <c r="A137" s="92" t="s">
        <v>489</v>
      </c>
      <c r="B137" s="1">
        <f>COUNTIFS(PlanTasks[Plan section],$A137)</f>
        <v>1</v>
      </c>
      <c r="C137" s="1">
        <f>COUNTIFS(PlanTasks[Plan section],$A137,PlanTasks[Completion check],"Complete")</f>
        <v>0</v>
      </c>
      <c r="D137" s="7">
        <f t="shared" si="2"/>
        <v>0</v>
      </c>
      <c r="E137" s="1">
        <f>COUNTIFS(PlanTasks[Plan section],$A137,PlanTasks[Status],"In progress")</f>
        <v>0</v>
      </c>
      <c r="F137" s="1">
        <f>COUNTIFS(PlanTasks[Plan section],$A137,PlanTasks[Status],"Blocked")</f>
        <v>0</v>
      </c>
      <c r="G137" s="86">
        <f>SUMIFS(PlanTasks[Estimate (h)],PlanTasks[Plan section],$A137)</f>
        <v>1</v>
      </c>
      <c r="H137" s="86">
        <f>SUMIFS(PlanTasks[Actual (h)],PlanTasks[Plan section],$A137)</f>
        <v>0</v>
      </c>
      <c r="I137" s="1"/>
      <c r="J137" s="1"/>
      <c r="K137" s="1"/>
      <c r="L137" s="1"/>
      <c r="M137" s="1"/>
      <c r="N137" s="1"/>
      <c r="O137" s="1"/>
      <c r="P137" s="1"/>
    </row>
    <row r="138" ht="33.0" customHeight="1">
      <c r="A138" s="93" t="s">
        <v>493</v>
      </c>
      <c r="B138" s="94">
        <f>COUNTIFS(PlanTasks[Plan section],$A138)</f>
        <v>1</v>
      </c>
      <c r="C138" s="94">
        <f>COUNTIFS(PlanTasks[Plan section],$A138,PlanTasks[Completion check],"Complete")</f>
        <v>0</v>
      </c>
      <c r="D138" s="95">
        <f t="shared" si="2"/>
        <v>0</v>
      </c>
      <c r="E138" s="94">
        <f>COUNTIFS(PlanTasks[Plan section],$A138,PlanTasks[Status],"In progress")</f>
        <v>0</v>
      </c>
      <c r="F138" s="94">
        <f>COUNTIFS(PlanTasks[Plan section],$A138,PlanTasks[Status],"Blocked")</f>
        <v>0</v>
      </c>
      <c r="G138" s="96">
        <f>SUMIFS(PlanTasks[Estimate (h)],PlanTasks[Plan section],$A138)</f>
        <v>1</v>
      </c>
      <c r="H138" s="96">
        <f>SUMIFS(PlanTasks[Actual (h)],PlanTasks[Plan section],$A138)</f>
        <v>0</v>
      </c>
      <c r="I138" s="1"/>
      <c r="J138" s="1"/>
      <c r="K138" s="1"/>
      <c r="L138" s="1"/>
      <c r="M138" s="1"/>
      <c r="N138" s="1"/>
      <c r="O138" s="1"/>
      <c r="P138" s="1"/>
    </row>
    <row r="139" ht="33.0" customHeight="1">
      <c r="A139" s="92" t="s">
        <v>498</v>
      </c>
      <c r="B139" s="1">
        <f>COUNTIFS(PlanTasks[Plan section],$A139)</f>
        <v>1</v>
      </c>
      <c r="C139" s="1">
        <f>COUNTIFS(PlanTasks[Plan section],$A139,PlanTasks[Completion check],"Complete")</f>
        <v>0</v>
      </c>
      <c r="D139" s="7">
        <f t="shared" si="2"/>
        <v>0</v>
      </c>
      <c r="E139" s="1">
        <f>COUNTIFS(PlanTasks[Plan section],$A139,PlanTasks[Status],"In progress")</f>
        <v>0</v>
      </c>
      <c r="F139" s="1">
        <f>COUNTIFS(PlanTasks[Plan section],$A139,PlanTasks[Status],"Blocked")</f>
        <v>0</v>
      </c>
      <c r="G139" s="86">
        <f>SUMIFS(PlanTasks[Estimate (h)],PlanTasks[Plan section],$A139)</f>
        <v>1</v>
      </c>
      <c r="H139" s="86">
        <f>SUMIFS(PlanTasks[Actual (h)],PlanTasks[Plan section],$A139)</f>
        <v>0</v>
      </c>
      <c r="I139" s="1"/>
      <c r="J139" s="1"/>
      <c r="K139" s="1"/>
      <c r="L139" s="1"/>
      <c r="M139" s="1"/>
      <c r="N139" s="1"/>
      <c r="O139" s="1"/>
      <c r="P139" s="1"/>
    </row>
    <row r="140" ht="33.0" customHeight="1">
      <c r="A140" s="93" t="s">
        <v>503</v>
      </c>
      <c r="B140" s="94">
        <f>COUNTIFS(PlanTasks[Plan section],$A140)</f>
        <v>1</v>
      </c>
      <c r="C140" s="94">
        <f>COUNTIFS(PlanTasks[Plan section],$A140,PlanTasks[Completion check],"Complete")</f>
        <v>0</v>
      </c>
      <c r="D140" s="95">
        <f t="shared" si="2"/>
        <v>0</v>
      </c>
      <c r="E140" s="94">
        <f>COUNTIFS(PlanTasks[Plan section],$A140,PlanTasks[Status],"In progress")</f>
        <v>0</v>
      </c>
      <c r="F140" s="94">
        <f>COUNTIFS(PlanTasks[Plan section],$A140,PlanTasks[Status],"Blocked")</f>
        <v>0</v>
      </c>
      <c r="G140" s="96">
        <f>SUMIFS(PlanTasks[Estimate (h)],PlanTasks[Plan section],$A140)</f>
        <v>1</v>
      </c>
      <c r="H140" s="96">
        <f>SUMIFS(PlanTasks[Actual (h)],PlanTasks[Plan section],$A140)</f>
        <v>0</v>
      </c>
      <c r="I140" s="1"/>
      <c r="J140" s="1"/>
      <c r="K140" s="1"/>
      <c r="L140" s="1"/>
      <c r="M140" s="1"/>
      <c r="N140" s="1"/>
      <c r="O140" s="1"/>
      <c r="P140" s="1"/>
    </row>
    <row r="141" ht="33.0" customHeight="1">
      <c r="A141" s="92" t="s">
        <v>506</v>
      </c>
      <c r="B141" s="1">
        <f>COUNTIFS(PlanTasks[Plan section],$A141)</f>
        <v>1</v>
      </c>
      <c r="C141" s="1">
        <f>COUNTIFS(PlanTasks[Plan section],$A141,PlanTasks[Completion check],"Complete")</f>
        <v>0</v>
      </c>
      <c r="D141" s="7">
        <f t="shared" si="2"/>
        <v>0</v>
      </c>
      <c r="E141" s="1">
        <f>COUNTIFS(PlanTasks[Plan section],$A141,PlanTasks[Status],"In progress")</f>
        <v>0</v>
      </c>
      <c r="F141" s="1">
        <f>COUNTIFS(PlanTasks[Plan section],$A141,PlanTasks[Status],"Blocked")</f>
        <v>0</v>
      </c>
      <c r="G141" s="86">
        <f>SUMIFS(PlanTasks[Estimate (h)],PlanTasks[Plan section],$A141)</f>
        <v>0.75</v>
      </c>
      <c r="H141" s="86">
        <f>SUMIFS(PlanTasks[Actual (h)],PlanTasks[Plan section],$A141)</f>
        <v>0</v>
      </c>
      <c r="I141" s="1"/>
      <c r="J141" s="1"/>
      <c r="K141" s="1"/>
      <c r="L141" s="1"/>
      <c r="M141" s="1"/>
      <c r="N141" s="1"/>
      <c r="O141" s="1"/>
      <c r="P141" s="1"/>
    </row>
    <row r="142" ht="33.0" customHeight="1">
      <c r="A142" s="93" t="s">
        <v>510</v>
      </c>
      <c r="B142" s="94">
        <f>COUNTIFS(PlanTasks[Plan section],$A142)</f>
        <v>1</v>
      </c>
      <c r="C142" s="94">
        <f>COUNTIFS(PlanTasks[Plan section],$A142,PlanTasks[Completion check],"Complete")</f>
        <v>0</v>
      </c>
      <c r="D142" s="95">
        <f t="shared" si="2"/>
        <v>0</v>
      </c>
      <c r="E142" s="94">
        <f>COUNTIFS(PlanTasks[Plan section],$A142,PlanTasks[Status],"In progress")</f>
        <v>0</v>
      </c>
      <c r="F142" s="94">
        <f>COUNTIFS(PlanTasks[Plan section],$A142,PlanTasks[Status],"Blocked")</f>
        <v>0</v>
      </c>
      <c r="G142" s="96">
        <f>SUMIFS(PlanTasks[Estimate (h)],PlanTasks[Plan section],$A142)</f>
        <v>1</v>
      </c>
      <c r="H142" s="96">
        <f>SUMIFS(PlanTasks[Actual (h)],PlanTasks[Plan section],$A142)</f>
        <v>0</v>
      </c>
      <c r="I142" s="1"/>
      <c r="J142" s="1"/>
      <c r="K142" s="1"/>
      <c r="L142" s="1"/>
      <c r="M142" s="1"/>
      <c r="N142" s="1"/>
      <c r="O142" s="1"/>
      <c r="P142" s="1"/>
    </row>
    <row r="143" ht="33.0" customHeight="1">
      <c r="A143" s="92" t="s">
        <v>516</v>
      </c>
      <c r="B143" s="1">
        <f>COUNTIFS(PlanTasks[Plan section],$A143)</f>
        <v>1</v>
      </c>
      <c r="C143" s="1">
        <f>COUNTIFS(PlanTasks[Plan section],$A143,PlanTasks[Completion check],"Complete")</f>
        <v>0</v>
      </c>
      <c r="D143" s="7">
        <f t="shared" si="2"/>
        <v>0</v>
      </c>
      <c r="E143" s="1">
        <f>COUNTIFS(PlanTasks[Plan section],$A143,PlanTasks[Status],"In progress")</f>
        <v>0</v>
      </c>
      <c r="F143" s="1">
        <f>COUNTIFS(PlanTasks[Plan section],$A143,PlanTasks[Status],"Blocked")</f>
        <v>0</v>
      </c>
      <c r="G143" s="86">
        <f>SUMIFS(PlanTasks[Estimate (h)],PlanTasks[Plan section],$A143)</f>
        <v>1</v>
      </c>
      <c r="H143" s="86">
        <f>SUMIFS(PlanTasks[Actual (h)],PlanTasks[Plan section],$A143)</f>
        <v>0</v>
      </c>
      <c r="I143" s="1"/>
      <c r="J143" s="1"/>
      <c r="K143" s="1"/>
      <c r="L143" s="1"/>
      <c r="M143" s="1"/>
      <c r="N143" s="1"/>
      <c r="O143" s="1"/>
      <c r="P143" s="1"/>
    </row>
    <row r="144" ht="33.0" customHeight="1">
      <c r="A144" s="93" t="s">
        <v>520</v>
      </c>
      <c r="B144" s="94">
        <f>COUNTIFS(PlanTasks[Plan section],$A144)</f>
        <v>1</v>
      </c>
      <c r="C144" s="94">
        <f>COUNTIFS(PlanTasks[Plan section],$A144,PlanTasks[Completion check],"Complete")</f>
        <v>0</v>
      </c>
      <c r="D144" s="95">
        <f t="shared" si="2"/>
        <v>0</v>
      </c>
      <c r="E144" s="94">
        <f>COUNTIFS(PlanTasks[Plan section],$A144,PlanTasks[Status],"In progress")</f>
        <v>0</v>
      </c>
      <c r="F144" s="94">
        <f>COUNTIFS(PlanTasks[Plan section],$A144,PlanTasks[Status],"Blocked")</f>
        <v>0</v>
      </c>
      <c r="G144" s="96">
        <f>SUMIFS(PlanTasks[Estimate (h)],PlanTasks[Plan section],$A144)</f>
        <v>1</v>
      </c>
      <c r="H144" s="96">
        <f>SUMIFS(PlanTasks[Actual (h)],PlanTasks[Plan section],$A144)</f>
        <v>0</v>
      </c>
      <c r="I144" s="1"/>
      <c r="J144" s="1"/>
      <c r="K144" s="1"/>
      <c r="L144" s="1"/>
      <c r="M144" s="1"/>
      <c r="N144" s="1"/>
      <c r="O144" s="1"/>
      <c r="P144" s="1"/>
    </row>
    <row r="145" ht="33.0" customHeight="1">
      <c r="A145" s="92" t="s">
        <v>525</v>
      </c>
      <c r="B145" s="1">
        <f>COUNTIFS(PlanTasks[Plan section],$A145)</f>
        <v>1</v>
      </c>
      <c r="C145" s="1">
        <f>COUNTIFS(PlanTasks[Plan section],$A145,PlanTasks[Completion check],"Complete")</f>
        <v>0</v>
      </c>
      <c r="D145" s="7">
        <f t="shared" si="2"/>
        <v>0</v>
      </c>
      <c r="E145" s="1">
        <f>COUNTIFS(PlanTasks[Plan section],$A145,PlanTasks[Status],"In progress")</f>
        <v>0</v>
      </c>
      <c r="F145" s="1">
        <f>COUNTIFS(PlanTasks[Plan section],$A145,PlanTasks[Status],"Blocked")</f>
        <v>0</v>
      </c>
      <c r="G145" s="86">
        <f>SUMIFS(PlanTasks[Estimate (h)],PlanTasks[Plan section],$A145)</f>
        <v>1</v>
      </c>
      <c r="H145" s="86">
        <f>SUMIFS(PlanTasks[Actual (h)],PlanTasks[Plan section],$A145)</f>
        <v>0</v>
      </c>
      <c r="I145" s="1"/>
      <c r="J145" s="1"/>
      <c r="K145" s="1"/>
      <c r="L145" s="1"/>
      <c r="M145" s="1"/>
      <c r="N145" s="1"/>
      <c r="O145" s="1"/>
      <c r="P145" s="1"/>
    </row>
    <row r="146" ht="33.0" customHeight="1">
      <c r="A146" s="93" t="s">
        <v>529</v>
      </c>
      <c r="B146" s="94">
        <f>COUNTIFS(PlanTasks[Plan section],$A146)</f>
        <v>2</v>
      </c>
      <c r="C146" s="94">
        <f>COUNTIFS(PlanTasks[Plan section],$A146,PlanTasks[Completion check],"Complete")</f>
        <v>0</v>
      </c>
      <c r="D146" s="95">
        <f t="shared" si="2"/>
        <v>0</v>
      </c>
      <c r="E146" s="94">
        <f>COUNTIFS(PlanTasks[Plan section],$A146,PlanTasks[Status],"In progress")</f>
        <v>0</v>
      </c>
      <c r="F146" s="94">
        <f>COUNTIFS(PlanTasks[Plan section],$A146,PlanTasks[Status],"Blocked")</f>
        <v>0</v>
      </c>
      <c r="G146" s="96">
        <f>SUMIFS(PlanTasks[Estimate (h)],PlanTasks[Plan section],$A146)</f>
        <v>1.5</v>
      </c>
      <c r="H146" s="96">
        <f>SUMIFS(PlanTasks[Actual (h)],PlanTasks[Plan section],$A146)</f>
        <v>0</v>
      </c>
      <c r="I146" s="1"/>
      <c r="J146" s="1"/>
      <c r="K146" s="1"/>
      <c r="L146" s="1"/>
      <c r="M146" s="1"/>
      <c r="N146" s="1"/>
      <c r="O146" s="1"/>
      <c r="P146" s="1"/>
    </row>
    <row r="147" ht="33.0" customHeight="1">
      <c r="A147" s="92" t="s">
        <v>534</v>
      </c>
      <c r="B147" s="1">
        <f>COUNTIFS(PlanTasks[Plan section],$A147)</f>
        <v>1</v>
      </c>
      <c r="C147" s="1">
        <f>COUNTIFS(PlanTasks[Plan section],$A147,PlanTasks[Completion check],"Complete")</f>
        <v>0</v>
      </c>
      <c r="D147" s="7">
        <f t="shared" si="2"/>
        <v>0</v>
      </c>
      <c r="E147" s="1">
        <f>COUNTIFS(PlanTasks[Plan section],$A147,PlanTasks[Status],"In progress")</f>
        <v>0</v>
      </c>
      <c r="F147" s="1">
        <f>COUNTIFS(PlanTasks[Plan section],$A147,PlanTasks[Status],"Blocked")</f>
        <v>0</v>
      </c>
      <c r="G147" s="86">
        <f>SUMIFS(PlanTasks[Estimate (h)],PlanTasks[Plan section],$A147)</f>
        <v>1</v>
      </c>
      <c r="H147" s="86">
        <f>SUMIFS(PlanTasks[Actual (h)],PlanTasks[Plan section],$A147)</f>
        <v>0</v>
      </c>
      <c r="I147" s="1"/>
      <c r="J147" s="1"/>
      <c r="K147" s="1"/>
      <c r="L147" s="1"/>
      <c r="M147" s="1"/>
      <c r="N147" s="1"/>
      <c r="O147" s="1"/>
      <c r="P147" s="1"/>
    </row>
    <row r="148" ht="33.0" customHeight="1">
      <c r="A148" s="93" t="s">
        <v>537</v>
      </c>
      <c r="B148" s="94">
        <f>COUNTIFS(PlanTasks[Plan section],$A148)</f>
        <v>1</v>
      </c>
      <c r="C148" s="94">
        <f>COUNTIFS(PlanTasks[Plan section],$A148,PlanTasks[Completion check],"Complete")</f>
        <v>0</v>
      </c>
      <c r="D148" s="95">
        <f t="shared" si="2"/>
        <v>0</v>
      </c>
      <c r="E148" s="94">
        <f>COUNTIFS(PlanTasks[Plan section],$A148,PlanTasks[Status],"In progress")</f>
        <v>0</v>
      </c>
      <c r="F148" s="94">
        <f>COUNTIFS(PlanTasks[Plan section],$A148,PlanTasks[Status],"Blocked")</f>
        <v>0</v>
      </c>
      <c r="G148" s="96">
        <f>SUMIFS(PlanTasks[Estimate (h)],PlanTasks[Plan section],$A148)</f>
        <v>1</v>
      </c>
      <c r="H148" s="96">
        <f>SUMIFS(PlanTasks[Actual (h)],PlanTasks[Plan section],$A148)</f>
        <v>0</v>
      </c>
      <c r="I148" s="1"/>
      <c r="J148" s="1"/>
      <c r="K148" s="1"/>
      <c r="L148" s="1"/>
      <c r="M148" s="1"/>
      <c r="N148" s="1"/>
      <c r="O148" s="1"/>
      <c r="P148" s="1"/>
    </row>
    <row r="149" ht="33.0" customHeight="1">
      <c r="A149" s="92" t="s">
        <v>541</v>
      </c>
      <c r="B149" s="1">
        <f>COUNTIFS(PlanTasks[Plan section],$A149)</f>
        <v>2</v>
      </c>
      <c r="C149" s="1">
        <f>COUNTIFS(PlanTasks[Plan section],$A149,PlanTasks[Completion check],"Complete")</f>
        <v>0</v>
      </c>
      <c r="D149" s="7">
        <f t="shared" si="2"/>
        <v>0</v>
      </c>
      <c r="E149" s="1">
        <f>COUNTIFS(PlanTasks[Plan section],$A149,PlanTasks[Status],"In progress")</f>
        <v>0</v>
      </c>
      <c r="F149" s="1">
        <f>COUNTIFS(PlanTasks[Plan section],$A149,PlanTasks[Status],"Blocked")</f>
        <v>0</v>
      </c>
      <c r="G149" s="86">
        <f>SUMIFS(PlanTasks[Estimate (h)],PlanTasks[Plan section],$A149)</f>
        <v>1.5</v>
      </c>
      <c r="H149" s="86">
        <f>SUMIFS(PlanTasks[Actual (h)],PlanTasks[Plan section],$A149)</f>
        <v>0</v>
      </c>
      <c r="I149" s="1"/>
      <c r="J149" s="1"/>
      <c r="K149" s="1"/>
      <c r="L149" s="1"/>
      <c r="M149" s="1"/>
      <c r="N149" s="1"/>
      <c r="O149" s="1"/>
      <c r="P149" s="1"/>
    </row>
    <row r="150" ht="33.0" customHeight="1">
      <c r="A150" s="93" t="s">
        <v>544</v>
      </c>
      <c r="B150" s="94">
        <f>COUNTIFS(PlanTasks[Plan section],$A150)</f>
        <v>4</v>
      </c>
      <c r="C150" s="94">
        <f>COUNTIFS(PlanTasks[Plan section],$A150,PlanTasks[Completion check],"Complete")</f>
        <v>0</v>
      </c>
      <c r="D150" s="95">
        <f t="shared" si="2"/>
        <v>0</v>
      </c>
      <c r="E150" s="94">
        <f>COUNTIFS(PlanTasks[Plan section],$A150,PlanTasks[Status],"In progress")</f>
        <v>0</v>
      </c>
      <c r="F150" s="94">
        <f>COUNTIFS(PlanTasks[Plan section],$A150,PlanTasks[Status],"Blocked")</f>
        <v>0</v>
      </c>
      <c r="G150" s="96">
        <f>SUMIFS(PlanTasks[Estimate (h)],PlanTasks[Plan section],$A150)</f>
        <v>8</v>
      </c>
      <c r="H150" s="96">
        <f>SUMIFS(PlanTasks[Actual (h)],PlanTasks[Plan section],$A150)</f>
        <v>0</v>
      </c>
      <c r="I150" s="1"/>
      <c r="J150" s="1"/>
      <c r="K150" s="1"/>
      <c r="L150" s="1"/>
      <c r="M150" s="1"/>
      <c r="N150" s="1"/>
      <c r="O150" s="1"/>
      <c r="P150" s="1"/>
    </row>
    <row r="151" ht="33.0" customHeight="1">
      <c r="A151" s="92" t="s">
        <v>547</v>
      </c>
      <c r="B151" s="1">
        <f>COUNTIFS(PlanTasks[Plan section],$A151)</f>
        <v>1</v>
      </c>
      <c r="C151" s="1">
        <f>COUNTIFS(PlanTasks[Plan section],$A151,PlanTasks[Completion check],"Complete")</f>
        <v>0</v>
      </c>
      <c r="D151" s="7">
        <f t="shared" si="2"/>
        <v>0</v>
      </c>
      <c r="E151" s="1">
        <f>COUNTIFS(PlanTasks[Plan section],$A151,PlanTasks[Status],"In progress")</f>
        <v>0</v>
      </c>
      <c r="F151" s="1">
        <f>COUNTIFS(PlanTasks[Plan section],$A151,PlanTasks[Status],"Blocked")</f>
        <v>0</v>
      </c>
      <c r="G151" s="86">
        <f>SUMIFS(PlanTasks[Estimate (h)],PlanTasks[Plan section],$A151)</f>
        <v>1</v>
      </c>
      <c r="H151" s="86">
        <f>SUMIFS(PlanTasks[Actual (h)],PlanTasks[Plan section],$A151)</f>
        <v>0</v>
      </c>
      <c r="I151" s="1"/>
      <c r="J151" s="1"/>
      <c r="K151" s="1"/>
      <c r="L151" s="1"/>
      <c r="M151" s="1"/>
      <c r="N151" s="1"/>
      <c r="O151" s="1"/>
      <c r="P151" s="1"/>
    </row>
    <row r="152" ht="33.0" customHeight="1">
      <c r="A152" s="93" t="s">
        <v>549</v>
      </c>
      <c r="B152" s="94">
        <f>COUNTIFS(PlanTasks[Plan section],$A152)</f>
        <v>1</v>
      </c>
      <c r="C152" s="94">
        <f>COUNTIFS(PlanTasks[Plan section],$A152,PlanTasks[Completion check],"Complete")</f>
        <v>0</v>
      </c>
      <c r="D152" s="95">
        <f t="shared" si="2"/>
        <v>0</v>
      </c>
      <c r="E152" s="94">
        <f>COUNTIFS(PlanTasks[Plan section],$A152,PlanTasks[Status],"In progress")</f>
        <v>0</v>
      </c>
      <c r="F152" s="94">
        <f>COUNTIFS(PlanTasks[Plan section],$A152,PlanTasks[Status],"Blocked")</f>
        <v>0</v>
      </c>
      <c r="G152" s="96">
        <f>SUMIFS(PlanTasks[Estimate (h)],PlanTasks[Plan section],$A152)</f>
        <v>1</v>
      </c>
      <c r="H152" s="96">
        <f>SUMIFS(PlanTasks[Actual (h)],PlanTasks[Plan section],$A152)</f>
        <v>0</v>
      </c>
      <c r="I152" s="1"/>
      <c r="J152" s="1"/>
      <c r="K152" s="1"/>
      <c r="L152" s="1"/>
      <c r="M152" s="1"/>
      <c r="N152" s="1"/>
      <c r="O152" s="1"/>
      <c r="P152" s="1"/>
    </row>
    <row r="153" ht="33.0" customHeight="1">
      <c r="A153" s="92" t="s">
        <v>551</v>
      </c>
      <c r="B153" s="1">
        <f>COUNTIFS(PlanTasks[Plan section],$A153)</f>
        <v>1</v>
      </c>
      <c r="C153" s="1">
        <f>COUNTIFS(PlanTasks[Plan section],$A153,PlanTasks[Completion check],"Complete")</f>
        <v>0</v>
      </c>
      <c r="D153" s="7">
        <f t="shared" si="2"/>
        <v>0</v>
      </c>
      <c r="E153" s="1">
        <f>COUNTIFS(PlanTasks[Plan section],$A153,PlanTasks[Status],"In progress")</f>
        <v>0</v>
      </c>
      <c r="F153" s="1">
        <f>COUNTIFS(PlanTasks[Plan section],$A153,PlanTasks[Status],"Blocked")</f>
        <v>0</v>
      </c>
      <c r="G153" s="86">
        <f>SUMIFS(PlanTasks[Estimate (h)],PlanTasks[Plan section],$A153)</f>
        <v>1</v>
      </c>
      <c r="H153" s="86">
        <f>SUMIFS(PlanTasks[Actual (h)],PlanTasks[Plan section],$A153)</f>
        <v>0</v>
      </c>
      <c r="I153" s="1"/>
      <c r="J153" s="1"/>
      <c r="K153" s="1"/>
      <c r="L153" s="1"/>
      <c r="M153" s="1"/>
      <c r="N153" s="1"/>
      <c r="O153" s="1"/>
      <c r="P153" s="1"/>
    </row>
    <row r="154" ht="33.0" customHeight="1">
      <c r="A154" s="93" t="s">
        <v>552</v>
      </c>
      <c r="B154" s="94">
        <f>COUNTIFS(PlanTasks[Plan section],$A154)</f>
        <v>1</v>
      </c>
      <c r="C154" s="94">
        <f>COUNTIFS(PlanTasks[Plan section],$A154,PlanTasks[Completion check],"Complete")</f>
        <v>0</v>
      </c>
      <c r="D154" s="95">
        <f t="shared" si="2"/>
        <v>0</v>
      </c>
      <c r="E154" s="94">
        <f>COUNTIFS(PlanTasks[Plan section],$A154,PlanTasks[Status],"In progress")</f>
        <v>0</v>
      </c>
      <c r="F154" s="94">
        <f>COUNTIFS(PlanTasks[Plan section],$A154,PlanTasks[Status],"Blocked")</f>
        <v>0</v>
      </c>
      <c r="G154" s="96">
        <f>SUMIFS(PlanTasks[Estimate (h)],PlanTasks[Plan section],$A154)</f>
        <v>1</v>
      </c>
      <c r="H154" s="96">
        <f>SUMIFS(PlanTasks[Actual (h)],PlanTasks[Plan section],$A154)</f>
        <v>0</v>
      </c>
      <c r="I154" s="1"/>
      <c r="J154" s="1"/>
      <c r="K154" s="1"/>
      <c r="L154" s="1"/>
      <c r="M154" s="1"/>
      <c r="N154" s="1"/>
      <c r="O154" s="1"/>
      <c r="P154" s="1"/>
    </row>
    <row r="155" ht="33.0" customHeight="1">
      <c r="A155" s="92" t="s">
        <v>555</v>
      </c>
      <c r="B155" s="1">
        <f>COUNTIFS(PlanTasks[Plan section],$A155)</f>
        <v>1</v>
      </c>
      <c r="C155" s="1">
        <f>COUNTIFS(PlanTasks[Plan section],$A155,PlanTasks[Completion check],"Complete")</f>
        <v>0</v>
      </c>
      <c r="D155" s="7">
        <f t="shared" si="2"/>
        <v>0</v>
      </c>
      <c r="E155" s="1">
        <f>COUNTIFS(PlanTasks[Plan section],$A155,PlanTasks[Status],"In progress")</f>
        <v>0</v>
      </c>
      <c r="F155" s="1">
        <f>COUNTIFS(PlanTasks[Plan section],$A155,PlanTasks[Status],"Blocked")</f>
        <v>0</v>
      </c>
      <c r="G155" s="86">
        <f>SUMIFS(PlanTasks[Estimate (h)],PlanTasks[Plan section],$A155)</f>
        <v>1</v>
      </c>
      <c r="H155" s="86">
        <f>SUMIFS(PlanTasks[Actual (h)],PlanTasks[Plan section],$A155)</f>
        <v>0</v>
      </c>
      <c r="I155" s="1"/>
      <c r="J155" s="1"/>
      <c r="K155" s="1"/>
      <c r="L155" s="1"/>
      <c r="M155" s="1"/>
      <c r="N155" s="1"/>
      <c r="O155" s="1"/>
      <c r="P155" s="1"/>
    </row>
    <row r="156" ht="33.0" customHeight="1">
      <c r="A156" s="93" t="s">
        <v>561</v>
      </c>
      <c r="B156" s="94">
        <f>COUNTIFS(PlanTasks[Plan section],$A156)</f>
        <v>1</v>
      </c>
      <c r="C156" s="94">
        <f>COUNTIFS(PlanTasks[Plan section],$A156,PlanTasks[Completion check],"Complete")</f>
        <v>0</v>
      </c>
      <c r="D156" s="95">
        <f t="shared" si="2"/>
        <v>0</v>
      </c>
      <c r="E156" s="94">
        <f>COUNTIFS(PlanTasks[Plan section],$A156,PlanTasks[Status],"In progress")</f>
        <v>0</v>
      </c>
      <c r="F156" s="94">
        <f>COUNTIFS(PlanTasks[Plan section],$A156,PlanTasks[Status],"Blocked")</f>
        <v>0</v>
      </c>
      <c r="G156" s="96">
        <f>SUMIFS(PlanTasks[Estimate (h)],PlanTasks[Plan section],$A156)</f>
        <v>1</v>
      </c>
      <c r="H156" s="96">
        <f>SUMIFS(PlanTasks[Actual (h)],PlanTasks[Plan section],$A156)</f>
        <v>0</v>
      </c>
      <c r="I156" s="1"/>
      <c r="J156" s="1"/>
      <c r="K156" s="1"/>
      <c r="L156" s="1"/>
      <c r="M156" s="1"/>
      <c r="N156" s="1"/>
      <c r="O156" s="1"/>
      <c r="P156" s="1"/>
    </row>
    <row r="157" ht="33.0" customHeight="1">
      <c r="A157" s="92" t="s">
        <v>565</v>
      </c>
      <c r="B157" s="1">
        <f>COUNTIFS(PlanTasks[Plan section],$A157)</f>
        <v>1</v>
      </c>
      <c r="C157" s="1">
        <f>COUNTIFS(PlanTasks[Plan section],$A157,PlanTasks[Completion check],"Complete")</f>
        <v>0</v>
      </c>
      <c r="D157" s="7">
        <f t="shared" si="2"/>
        <v>0</v>
      </c>
      <c r="E157" s="1">
        <f>COUNTIFS(PlanTasks[Plan section],$A157,PlanTasks[Status],"In progress")</f>
        <v>0</v>
      </c>
      <c r="F157" s="1">
        <f>COUNTIFS(PlanTasks[Plan section],$A157,PlanTasks[Status],"Blocked")</f>
        <v>0</v>
      </c>
      <c r="G157" s="86">
        <f>SUMIFS(PlanTasks[Estimate (h)],PlanTasks[Plan section],$A157)</f>
        <v>1</v>
      </c>
      <c r="H157" s="86">
        <f>SUMIFS(PlanTasks[Actual (h)],PlanTasks[Plan section],$A157)</f>
        <v>0</v>
      </c>
      <c r="I157" s="1"/>
      <c r="J157" s="1"/>
      <c r="K157" s="1"/>
      <c r="L157" s="1"/>
      <c r="M157" s="1"/>
      <c r="N157" s="1"/>
      <c r="O157" s="1"/>
      <c r="P157" s="1"/>
    </row>
    <row r="158" ht="33.0" customHeight="1">
      <c r="A158" s="93" t="s">
        <v>568</v>
      </c>
      <c r="B158" s="94">
        <f>COUNTIFS(PlanTasks[Plan section],$A158)</f>
        <v>1</v>
      </c>
      <c r="C158" s="94">
        <f>COUNTIFS(PlanTasks[Plan section],$A158,PlanTasks[Completion check],"Complete")</f>
        <v>0</v>
      </c>
      <c r="D158" s="95">
        <f t="shared" si="2"/>
        <v>0</v>
      </c>
      <c r="E158" s="94">
        <f>COUNTIFS(PlanTasks[Plan section],$A158,PlanTasks[Status],"In progress")</f>
        <v>0</v>
      </c>
      <c r="F158" s="94">
        <f>COUNTIFS(PlanTasks[Plan section],$A158,PlanTasks[Status],"Blocked")</f>
        <v>0</v>
      </c>
      <c r="G158" s="96">
        <f>SUMIFS(PlanTasks[Estimate (h)],PlanTasks[Plan section],$A158)</f>
        <v>1</v>
      </c>
      <c r="H158" s="96">
        <f>SUMIFS(PlanTasks[Actual (h)],PlanTasks[Plan section],$A158)</f>
        <v>0</v>
      </c>
      <c r="I158" s="1"/>
      <c r="J158" s="1"/>
      <c r="K158" s="1"/>
      <c r="L158" s="1"/>
      <c r="M158" s="1"/>
      <c r="N158" s="1"/>
      <c r="O158" s="1"/>
      <c r="P158" s="1"/>
    </row>
    <row r="159" ht="33.0" customHeight="1">
      <c r="A159" s="92" t="s">
        <v>572</v>
      </c>
      <c r="B159" s="1">
        <f>COUNTIFS(PlanTasks[Plan section],$A159)</f>
        <v>2</v>
      </c>
      <c r="C159" s="1">
        <f>COUNTIFS(PlanTasks[Plan section],$A159,PlanTasks[Completion check],"Complete")</f>
        <v>0</v>
      </c>
      <c r="D159" s="7">
        <f t="shared" si="2"/>
        <v>0</v>
      </c>
      <c r="E159" s="1">
        <f>COUNTIFS(PlanTasks[Plan section],$A159,PlanTasks[Status],"In progress")</f>
        <v>0</v>
      </c>
      <c r="F159" s="1">
        <f>COUNTIFS(PlanTasks[Plan section],$A159,PlanTasks[Status],"Blocked")</f>
        <v>0</v>
      </c>
      <c r="G159" s="86">
        <f>SUMIFS(PlanTasks[Estimate (h)],PlanTasks[Plan section],$A159)</f>
        <v>2</v>
      </c>
      <c r="H159" s="86">
        <f>SUMIFS(PlanTasks[Actual (h)],PlanTasks[Plan section],$A159)</f>
        <v>0</v>
      </c>
      <c r="I159" s="1"/>
      <c r="J159" s="1"/>
      <c r="K159" s="1"/>
      <c r="L159" s="1"/>
      <c r="M159" s="1"/>
      <c r="N159" s="1"/>
      <c r="O159" s="1"/>
      <c r="P159" s="1"/>
    </row>
    <row r="160" ht="33.0" customHeight="1">
      <c r="A160" s="93" t="s">
        <v>577</v>
      </c>
      <c r="B160" s="94">
        <f>COUNTIFS(PlanTasks[Plan section],$A160)</f>
        <v>1</v>
      </c>
      <c r="C160" s="94">
        <f>COUNTIFS(PlanTasks[Plan section],$A160,PlanTasks[Completion check],"Complete")</f>
        <v>0</v>
      </c>
      <c r="D160" s="95">
        <f t="shared" si="2"/>
        <v>0</v>
      </c>
      <c r="E160" s="94">
        <f>COUNTIFS(PlanTasks[Plan section],$A160,PlanTasks[Status],"In progress")</f>
        <v>0</v>
      </c>
      <c r="F160" s="94">
        <f>COUNTIFS(PlanTasks[Plan section],$A160,PlanTasks[Status],"Blocked")</f>
        <v>0</v>
      </c>
      <c r="G160" s="96">
        <f>SUMIFS(PlanTasks[Estimate (h)],PlanTasks[Plan section],$A160)</f>
        <v>1</v>
      </c>
      <c r="H160" s="96">
        <f>SUMIFS(PlanTasks[Actual (h)],PlanTasks[Plan section],$A160)</f>
        <v>0</v>
      </c>
      <c r="I160" s="1"/>
      <c r="J160" s="1"/>
      <c r="K160" s="1"/>
      <c r="L160" s="1"/>
      <c r="M160" s="1"/>
      <c r="N160" s="1"/>
      <c r="O160" s="1"/>
      <c r="P160" s="1"/>
    </row>
    <row r="161" ht="24.0" customHeight="1">
      <c r="A161" s="1"/>
      <c r="B161" s="1"/>
      <c r="C161" s="1"/>
      <c r="D161" s="1"/>
      <c r="E161" s="1"/>
      <c r="F161" s="1"/>
      <c r="G161" s="1"/>
      <c r="H161" s="1"/>
      <c r="I161" s="1"/>
      <c r="J161" s="1"/>
      <c r="K161" s="1"/>
      <c r="L161" s="1"/>
      <c r="M161" s="1"/>
      <c r="N161" s="1"/>
      <c r="O161" s="1"/>
      <c r="P161" s="1"/>
    </row>
    <row r="162" ht="24.0" customHeight="1">
      <c r="A162" s="1"/>
      <c r="B162" s="1"/>
      <c r="C162" s="1"/>
      <c r="D162" s="1"/>
      <c r="E162" s="1"/>
      <c r="F162" s="1"/>
      <c r="G162" s="1"/>
      <c r="H162" s="1"/>
      <c r="I162" s="1"/>
      <c r="J162" s="1"/>
      <c r="K162" s="1"/>
      <c r="L162" s="1"/>
      <c r="M162" s="1"/>
      <c r="N162" s="1"/>
      <c r="O162" s="1"/>
      <c r="P162" s="1"/>
    </row>
    <row r="163" ht="24.0" customHeight="1">
      <c r="A163" s="1"/>
      <c r="B163" s="1"/>
      <c r="C163" s="1"/>
      <c r="D163" s="1"/>
      <c r="E163" s="1"/>
      <c r="F163" s="1"/>
      <c r="G163" s="1"/>
      <c r="H163" s="1"/>
      <c r="I163" s="1"/>
      <c r="J163" s="1"/>
      <c r="K163" s="1"/>
      <c r="L163" s="1"/>
      <c r="M163" s="1"/>
      <c r="N163" s="1"/>
      <c r="O163" s="1"/>
      <c r="P163" s="1"/>
    </row>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8">
    <mergeCell ref="A6:C6"/>
    <mergeCell ref="E6:H6"/>
    <mergeCell ref="J6:L6"/>
    <mergeCell ref="N6:P6"/>
    <mergeCell ref="A7:C8"/>
    <mergeCell ref="E7:H8"/>
    <mergeCell ref="J7:L8"/>
    <mergeCell ref="N7:P8"/>
  </mergeCells>
  <conditionalFormatting sqref="B24">
    <cfRule type="expression" dxfId="4" priority="1">
      <formula>B24&lt;&gt;0</formula>
    </cfRule>
  </conditionalFormatting>
  <conditionalFormatting sqref="H30:H53">
    <cfRule type="cellIs" dxfId="5" priority="2" operator="lessThan">
      <formula>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EAF6"/>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0.0"/>
    <col customWidth="1" min="2" max="2" width="8.0"/>
    <col customWidth="1" min="3" max="3" width="20.0"/>
    <col customWidth="1" min="4" max="4" width="13.0"/>
    <col customWidth="1" min="5" max="5" width="46.0"/>
    <col customWidth="1" min="6" max="6" width="10.0"/>
    <col customWidth="1" min="7" max="7" width="16.0"/>
    <col customWidth="1" min="8" max="8" width="34.0"/>
    <col customWidth="1" min="9" max="9" width="32.0"/>
    <col customWidth="1" min="10" max="10" width="13.0"/>
    <col customWidth="1" min="11" max="12" width="12.0"/>
    <col customWidth="1" min="13" max="13" width="11.0"/>
    <col customWidth="1" min="14" max="14" width="14.13"/>
    <col customWidth="1" min="15" max="15" width="54.0"/>
    <col customWidth="1" min="16" max="16" width="60.0"/>
    <col customWidth="1" min="17" max="17" width="20.0"/>
    <col customWidth="1" min="18" max="19" width="13.0"/>
    <col customWidth="1" min="20" max="20" width="23.0"/>
    <col customWidth="1" min="21" max="21" width="20.0"/>
    <col customWidth="1" min="22" max="22" width="37.0"/>
    <col customWidth="1" min="23" max="23" width="14.0"/>
    <col customWidth="1" min="24" max="24" width="9.0"/>
    <col customWidth="1" min="25" max="25" width="25.0"/>
    <col customWidth="1" min="26" max="26" width="14.0"/>
    <col customWidth="1" min="27" max="28" width="18.0"/>
    <col customWidth="1" min="29" max="29" width="31.0"/>
    <col customWidth="1" min="30" max="30" width="24.0"/>
    <col customWidth="1" min="31" max="31" width="28.0"/>
  </cols>
  <sheetData>
    <row r="1" ht="27.75" customHeight="1">
      <c r="A1" s="3" t="s">
        <v>2</v>
      </c>
      <c r="B1" s="4"/>
      <c r="C1" s="4"/>
      <c r="D1" s="4"/>
      <c r="E1" s="4"/>
      <c r="F1" s="4"/>
      <c r="G1" s="4"/>
      <c r="H1" s="4"/>
      <c r="I1" s="4"/>
      <c r="J1" s="4"/>
      <c r="K1" s="4"/>
      <c r="L1" s="4"/>
      <c r="M1" s="4"/>
      <c r="N1" s="4"/>
      <c r="O1" s="4"/>
      <c r="P1" s="4"/>
      <c r="Q1" s="4"/>
      <c r="R1" s="4"/>
      <c r="S1" s="4"/>
      <c r="T1" s="4"/>
      <c r="U1" s="4"/>
      <c r="V1" s="4"/>
      <c r="W1" s="4"/>
      <c r="X1" s="4"/>
      <c r="Y1" s="4"/>
      <c r="Z1" s="4"/>
      <c r="AA1" s="4"/>
      <c r="AB1" s="4"/>
      <c r="AC1" s="4"/>
      <c r="AD1" s="4"/>
    </row>
    <row r="2" ht="24.0" customHeight="1">
      <c r="A2" s="5" t="s">
        <v>7</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ht="24.0" customHeight="1">
      <c r="A3" s="4" t="s">
        <v>8</v>
      </c>
      <c r="B3" s="4"/>
      <c r="C3" s="4"/>
      <c r="D3" s="4"/>
      <c r="E3" s="4"/>
      <c r="F3" s="4"/>
      <c r="G3" s="4"/>
      <c r="H3" s="4"/>
      <c r="I3" s="4"/>
      <c r="J3" s="4"/>
      <c r="K3" s="4"/>
      <c r="L3" s="4"/>
      <c r="M3" s="4"/>
      <c r="N3" s="4"/>
      <c r="O3" s="4"/>
      <c r="P3" s="4"/>
      <c r="Q3" s="4"/>
      <c r="R3" s="4"/>
      <c r="S3" s="4"/>
      <c r="T3" s="4"/>
      <c r="U3" s="4"/>
      <c r="V3" s="4"/>
      <c r="W3" s="4"/>
      <c r="X3" s="4"/>
      <c r="Y3" s="4"/>
      <c r="Z3" s="4"/>
      <c r="AA3" s="4"/>
      <c r="AB3" s="4"/>
      <c r="AC3" s="4"/>
      <c r="AD3" s="4"/>
    </row>
    <row r="4" ht="24.0"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ht="33.0" customHeight="1">
      <c r="A5" s="6" t="s">
        <v>9</v>
      </c>
      <c r="B5" s="6" t="s">
        <v>12</v>
      </c>
      <c r="C5" s="6" t="s">
        <v>3</v>
      </c>
      <c r="D5" s="6" t="s">
        <v>13</v>
      </c>
      <c r="E5" s="6" t="s">
        <v>14</v>
      </c>
      <c r="F5" s="6" t="s">
        <v>15</v>
      </c>
      <c r="G5" s="6" t="s">
        <v>16</v>
      </c>
      <c r="H5" s="6" t="s">
        <v>17</v>
      </c>
      <c r="I5" s="6" t="s">
        <v>18</v>
      </c>
      <c r="J5" s="6" t="s">
        <v>19</v>
      </c>
      <c r="K5" s="6" t="s">
        <v>21</v>
      </c>
      <c r="L5" s="6" t="s">
        <v>22</v>
      </c>
      <c r="M5" s="6" t="s">
        <v>23</v>
      </c>
      <c r="N5" s="6" t="s">
        <v>24</v>
      </c>
      <c r="O5" s="6" t="s">
        <v>25</v>
      </c>
      <c r="P5" s="6" t="s">
        <v>26</v>
      </c>
      <c r="Q5" s="6" t="s">
        <v>27</v>
      </c>
      <c r="R5" s="6" t="s">
        <v>28</v>
      </c>
      <c r="S5" s="6" t="s">
        <v>29</v>
      </c>
      <c r="T5" s="6" t="s">
        <v>30</v>
      </c>
      <c r="U5" s="6" t="s">
        <v>31</v>
      </c>
      <c r="V5" s="6" t="s">
        <v>32</v>
      </c>
      <c r="W5" s="6" t="s">
        <v>33</v>
      </c>
      <c r="X5" s="6" t="s">
        <v>36</v>
      </c>
      <c r="Y5" s="6" t="s">
        <v>35</v>
      </c>
      <c r="Z5" s="6" t="s">
        <v>38</v>
      </c>
      <c r="AA5" s="6" t="s">
        <v>39</v>
      </c>
      <c r="AB5" s="6" t="s">
        <v>40</v>
      </c>
      <c r="AC5" s="6" t="s">
        <v>41</v>
      </c>
      <c r="AD5" s="6" t="s">
        <v>34</v>
      </c>
      <c r="AE5" s="10" t="s">
        <v>42</v>
      </c>
    </row>
    <row r="6" ht="46.5" customHeight="1">
      <c r="A6" s="11" t="s">
        <v>43</v>
      </c>
      <c r="B6" s="14">
        <v>1.0</v>
      </c>
      <c r="C6" s="14" t="s">
        <v>44</v>
      </c>
      <c r="D6" s="14" t="s">
        <v>45</v>
      </c>
      <c r="E6" s="11" t="s">
        <v>46</v>
      </c>
      <c r="F6" s="14" t="s">
        <v>47</v>
      </c>
      <c r="G6" s="15" t="s">
        <v>48</v>
      </c>
      <c r="H6" s="15" t="s">
        <v>49</v>
      </c>
      <c r="I6" s="14"/>
      <c r="J6" s="16">
        <f>IF('Weekly Review'!$C$4="","",'Weekly Review'!$C$4+(X6-1)*7+6)</f>
        <v>46300</v>
      </c>
      <c r="K6" s="14" t="s">
        <v>50</v>
      </c>
      <c r="L6" s="17">
        <v>1.0</v>
      </c>
      <c r="M6" s="19">
        <v>0.25</v>
      </c>
      <c r="N6" s="15">
        <v>5.0</v>
      </c>
      <c r="O6" s="11" t="s">
        <v>51</v>
      </c>
      <c r="P6" s="11"/>
      <c r="Q6" s="11"/>
      <c r="R6" s="20">
        <v>46294.0</v>
      </c>
      <c r="S6" s="16">
        <f>IF(R6="","",R6+'Weekly Review'!$C$5)</f>
        <v>46301</v>
      </c>
      <c r="T6" s="11" t="s">
        <v>52</v>
      </c>
      <c r="U6" s="22" t="s">
        <v>53</v>
      </c>
      <c r="V6" s="11"/>
      <c r="W6" s="11"/>
      <c r="X6" s="14">
        <v>1.0</v>
      </c>
      <c r="Y6" s="11" t="s">
        <v>54</v>
      </c>
      <c r="Z6" s="15">
        <v>5.0</v>
      </c>
      <c r="AA6" s="15">
        <v>5.0</v>
      </c>
      <c r="AB6" s="15" t="s">
        <v>55</v>
      </c>
      <c r="AC6" s="11"/>
      <c r="AD6" s="11" t="str">
        <f t="shared" ref="AD6:AD241" si="1">IF(G6="Done",IF(H6="","Add evidence",IF(R6="","Add completion date",IF(D6="Mock",IF(OR(Z6="",AA6="",AB6="",AB6="Not Attempted"),"Record mock results","Complete"),"Complete"))),"")</f>
        <v>Complete</v>
      </c>
      <c r="AE6" s="23" t="str">
        <f t="shared" ref="AE6:AE241" si="2">C6&amp;"|"&amp;COUNTIFS($C$6:C6,C6)</f>
        <v>Review|1</v>
      </c>
    </row>
    <row r="7" ht="46.5" customHeight="1">
      <c r="A7" s="24" t="s">
        <v>56</v>
      </c>
      <c r="B7" s="14">
        <v>1.0</v>
      </c>
      <c r="C7" s="14" t="s">
        <v>57</v>
      </c>
      <c r="D7" s="14" t="s">
        <v>45</v>
      </c>
      <c r="E7" s="24" t="s">
        <v>58</v>
      </c>
      <c r="F7" s="14" t="s">
        <v>47</v>
      </c>
      <c r="G7" s="15" t="s">
        <v>48</v>
      </c>
      <c r="H7" s="15" t="s">
        <v>59</v>
      </c>
      <c r="I7" s="14"/>
      <c r="J7" s="25">
        <f>IF('Weekly Review'!$C$4="","",'Weekly Review'!$C$4+(X7-1)*7+6)</f>
        <v>46300</v>
      </c>
      <c r="K7" s="14" t="s">
        <v>50</v>
      </c>
      <c r="L7" s="17">
        <v>1.5</v>
      </c>
      <c r="M7" s="19">
        <v>0.25</v>
      </c>
      <c r="N7" s="15">
        <v>5.0</v>
      </c>
      <c r="O7" s="24" t="s">
        <v>60</v>
      </c>
      <c r="P7" s="24"/>
      <c r="Q7" s="24"/>
      <c r="R7" s="20">
        <v>46294.0</v>
      </c>
      <c r="S7" s="25">
        <f>IF(R7="","",R7+'Weekly Review'!$C$5)</f>
        <v>46301</v>
      </c>
      <c r="T7" s="24" t="s">
        <v>52</v>
      </c>
      <c r="U7" s="26" t="s">
        <v>53</v>
      </c>
      <c r="V7" s="24"/>
      <c r="W7" s="24"/>
      <c r="X7" s="14">
        <v>1.0</v>
      </c>
      <c r="Y7" s="24" t="s">
        <v>54</v>
      </c>
      <c r="Z7" s="15">
        <v>5.0</v>
      </c>
      <c r="AA7" s="15">
        <v>5.0</v>
      </c>
      <c r="AB7" s="15" t="s">
        <v>55</v>
      </c>
      <c r="AC7" s="24"/>
      <c r="AD7" s="24" t="str">
        <f t="shared" si="1"/>
        <v>Complete</v>
      </c>
      <c r="AE7" s="30" t="str">
        <f t="shared" si="2"/>
        <v>Engineering|1</v>
      </c>
    </row>
    <row r="8" ht="84.0" customHeight="1">
      <c r="A8" s="11" t="s">
        <v>62</v>
      </c>
      <c r="B8" s="14">
        <v>1.0</v>
      </c>
      <c r="C8" s="14" t="s">
        <v>4</v>
      </c>
      <c r="D8" s="14" t="s">
        <v>64</v>
      </c>
      <c r="E8" s="11" t="s">
        <v>65</v>
      </c>
      <c r="F8" s="14" t="s">
        <v>47</v>
      </c>
      <c r="G8" s="15" t="s">
        <v>69</v>
      </c>
      <c r="H8" s="14"/>
      <c r="I8" s="14"/>
      <c r="J8" s="16">
        <f>IF('Weekly Review'!$C$4="","",'Weekly Review'!$C$4+(X8-1)*7+6)</f>
        <v>46300</v>
      </c>
      <c r="K8" s="14" t="s">
        <v>50</v>
      </c>
      <c r="L8" s="17">
        <v>0.75</v>
      </c>
      <c r="M8" s="17">
        <v>0.0</v>
      </c>
      <c r="N8" s="14">
        <v>0.0</v>
      </c>
      <c r="O8" s="11" t="s">
        <v>74</v>
      </c>
      <c r="P8" s="11" t="s">
        <v>75</v>
      </c>
      <c r="Q8" s="11"/>
      <c r="R8" s="42"/>
      <c r="S8" s="16" t="str">
        <f>IF(R8="","",R8+'Weekly Review'!$C$5)</f>
        <v/>
      </c>
      <c r="T8" s="11" t="s">
        <v>52</v>
      </c>
      <c r="U8" s="11" t="s">
        <v>76</v>
      </c>
      <c r="V8" s="11" t="s">
        <v>77</v>
      </c>
      <c r="W8" s="11" t="s">
        <v>78</v>
      </c>
      <c r="X8" s="14">
        <v>1.0</v>
      </c>
      <c r="Y8" s="11" t="s">
        <v>79</v>
      </c>
      <c r="Z8" s="14"/>
      <c r="AA8" s="14"/>
      <c r="AB8" s="14"/>
      <c r="AC8" s="11" t="s">
        <v>80</v>
      </c>
      <c r="AD8" s="11" t="str">
        <f t="shared" si="1"/>
        <v/>
      </c>
      <c r="AE8" s="23" t="str">
        <f t="shared" si="2"/>
        <v>AI Engineering|1</v>
      </c>
    </row>
    <row r="9" ht="46.5" customHeight="1">
      <c r="A9" s="24" t="s">
        <v>81</v>
      </c>
      <c r="B9" s="14">
        <v>1.0</v>
      </c>
      <c r="C9" s="14" t="s">
        <v>6</v>
      </c>
      <c r="D9" s="14" t="s">
        <v>64</v>
      </c>
      <c r="E9" s="24" t="s">
        <v>82</v>
      </c>
      <c r="F9" s="14" t="s">
        <v>47</v>
      </c>
      <c r="G9" s="14" t="s">
        <v>83</v>
      </c>
      <c r="H9" s="14"/>
      <c r="I9" s="14"/>
      <c r="J9" s="25">
        <f>IF('Weekly Review'!$C$4="","",'Weekly Review'!$C$4+(X9-1)*7+6)</f>
        <v>46300</v>
      </c>
      <c r="K9" s="14" t="s">
        <v>50</v>
      </c>
      <c r="L9" s="17">
        <v>0.75</v>
      </c>
      <c r="M9" s="17">
        <v>0.0</v>
      </c>
      <c r="N9" s="14">
        <v>0.0</v>
      </c>
      <c r="O9" s="24" t="s">
        <v>87</v>
      </c>
      <c r="P9" s="24" t="s">
        <v>88</v>
      </c>
      <c r="Q9" s="24"/>
      <c r="R9" s="42"/>
      <c r="S9" s="25" t="str">
        <f>IF(R9="","",R9+'Weekly Review'!$C$5)</f>
        <v/>
      </c>
      <c r="T9" s="24" t="s">
        <v>52</v>
      </c>
      <c r="U9" s="24" t="s">
        <v>76</v>
      </c>
      <c r="V9" s="24" t="s">
        <v>89</v>
      </c>
      <c r="W9" s="24" t="s">
        <v>90</v>
      </c>
      <c r="X9" s="14">
        <v>1.0</v>
      </c>
      <c r="Y9" s="24" t="s">
        <v>91</v>
      </c>
      <c r="Z9" s="14"/>
      <c r="AA9" s="14"/>
      <c r="AB9" s="14"/>
      <c r="AC9" s="24" t="s">
        <v>92</v>
      </c>
      <c r="AD9" s="24" t="str">
        <f t="shared" si="1"/>
        <v/>
      </c>
      <c r="AE9" s="30" t="str">
        <f t="shared" si="2"/>
        <v>CS &amp; SQL|1</v>
      </c>
    </row>
    <row r="10" ht="84.0" customHeight="1">
      <c r="A10" s="11" t="s">
        <v>94</v>
      </c>
      <c r="B10" s="14">
        <v>1.0</v>
      </c>
      <c r="C10" s="14" t="s">
        <v>93</v>
      </c>
      <c r="D10" s="14" t="s">
        <v>64</v>
      </c>
      <c r="E10" s="11" t="s">
        <v>95</v>
      </c>
      <c r="F10" s="14" t="s">
        <v>47</v>
      </c>
      <c r="G10" s="14" t="s">
        <v>83</v>
      </c>
      <c r="H10" s="14"/>
      <c r="I10" s="14"/>
      <c r="J10" s="16">
        <f>IF('Weekly Review'!$C$4="","",'Weekly Review'!$C$4+(X10-1)*7+6)</f>
        <v>46300</v>
      </c>
      <c r="K10" s="14" t="s">
        <v>50</v>
      </c>
      <c r="L10" s="17">
        <v>0.75</v>
      </c>
      <c r="M10" s="17">
        <v>0.0</v>
      </c>
      <c r="N10" s="14">
        <v>0.0</v>
      </c>
      <c r="O10" s="11" t="s">
        <v>96</v>
      </c>
      <c r="P10" s="11" t="s">
        <v>97</v>
      </c>
      <c r="Q10" s="11"/>
      <c r="R10" s="42"/>
      <c r="S10" s="16" t="str">
        <f>IF(R10="","",R10+'Weekly Review'!$C$5)</f>
        <v/>
      </c>
      <c r="T10" s="11" t="s">
        <v>52</v>
      </c>
      <c r="U10" s="11" t="s">
        <v>76</v>
      </c>
      <c r="V10" s="11" t="s">
        <v>99</v>
      </c>
      <c r="W10" s="11" t="s">
        <v>100</v>
      </c>
      <c r="X10" s="14">
        <v>1.0</v>
      </c>
      <c r="Y10" s="11" t="s">
        <v>101</v>
      </c>
      <c r="Z10" s="14"/>
      <c r="AA10" s="14"/>
      <c r="AB10" s="14"/>
      <c r="AC10" s="11" t="s">
        <v>102</v>
      </c>
      <c r="AD10" s="11" t="str">
        <f t="shared" si="1"/>
        <v/>
      </c>
      <c r="AE10" s="23" t="str">
        <f t="shared" si="2"/>
        <v>Java &amp; Spring|1</v>
      </c>
    </row>
    <row r="11" ht="96.0" customHeight="1">
      <c r="A11" s="24" t="s">
        <v>103</v>
      </c>
      <c r="B11" s="14">
        <v>1.0</v>
      </c>
      <c r="C11" s="14" t="s">
        <v>93</v>
      </c>
      <c r="D11" s="14" t="s">
        <v>64</v>
      </c>
      <c r="E11" s="24" t="s">
        <v>104</v>
      </c>
      <c r="F11" s="14" t="s">
        <v>47</v>
      </c>
      <c r="G11" s="14" t="s">
        <v>83</v>
      </c>
      <c r="H11" s="14"/>
      <c r="I11" s="14"/>
      <c r="J11" s="25">
        <f>IF('Weekly Review'!$C$4="","",'Weekly Review'!$C$4+(X11-1)*7+6)</f>
        <v>46307</v>
      </c>
      <c r="K11" s="14" t="s">
        <v>50</v>
      </c>
      <c r="L11" s="17">
        <v>0.75</v>
      </c>
      <c r="M11" s="17">
        <v>0.0</v>
      </c>
      <c r="N11" s="14">
        <v>0.0</v>
      </c>
      <c r="O11" s="24" t="s">
        <v>105</v>
      </c>
      <c r="P11" s="24" t="s">
        <v>106</v>
      </c>
      <c r="Q11" s="24" t="s">
        <v>56</v>
      </c>
      <c r="R11" s="42"/>
      <c r="S11" s="25" t="str">
        <f>IF(R11="","",R11+'Weekly Review'!$C$5)</f>
        <v/>
      </c>
      <c r="T11" s="24" t="s">
        <v>52</v>
      </c>
      <c r="U11" s="24" t="s">
        <v>76</v>
      </c>
      <c r="V11" s="24" t="s">
        <v>108</v>
      </c>
      <c r="W11" s="24" t="s">
        <v>109</v>
      </c>
      <c r="X11" s="14">
        <v>2.0</v>
      </c>
      <c r="Y11" s="24" t="s">
        <v>101</v>
      </c>
      <c r="Z11" s="14"/>
      <c r="AA11" s="14"/>
      <c r="AB11" s="14"/>
      <c r="AC11" s="24" t="s">
        <v>110</v>
      </c>
      <c r="AD11" s="24" t="str">
        <f t="shared" si="1"/>
        <v/>
      </c>
      <c r="AE11" s="30" t="str">
        <f t="shared" si="2"/>
        <v>Java &amp; Spring|2</v>
      </c>
    </row>
    <row r="12" ht="36.0" customHeight="1">
      <c r="A12" s="11" t="s">
        <v>111</v>
      </c>
      <c r="B12" s="14">
        <v>1.0</v>
      </c>
      <c r="C12" s="14" t="s">
        <v>98</v>
      </c>
      <c r="D12" s="14" t="s">
        <v>64</v>
      </c>
      <c r="E12" s="11" t="s">
        <v>112</v>
      </c>
      <c r="F12" s="14" t="s">
        <v>47</v>
      </c>
      <c r="G12" s="14" t="s">
        <v>83</v>
      </c>
      <c r="H12" s="14"/>
      <c r="I12" s="14"/>
      <c r="J12" s="16">
        <f>IF('Weekly Review'!$C$4="","",'Weekly Review'!$C$4+(X12-1)*7+6)</f>
        <v>46300</v>
      </c>
      <c r="K12" s="14" t="s">
        <v>50</v>
      </c>
      <c r="L12" s="17">
        <v>0.75</v>
      </c>
      <c r="M12" s="17">
        <v>0.0</v>
      </c>
      <c r="N12" s="14">
        <v>0.0</v>
      </c>
      <c r="O12" s="11" t="s">
        <v>114</v>
      </c>
      <c r="P12" s="11" t="s">
        <v>115</v>
      </c>
      <c r="Q12" s="11"/>
      <c r="R12" s="42"/>
      <c r="S12" s="16" t="str">
        <f>IF(R12="","",R12+'Weekly Review'!$C$5)</f>
        <v/>
      </c>
      <c r="T12" s="11" t="s">
        <v>52</v>
      </c>
      <c r="U12" s="11" t="s">
        <v>116</v>
      </c>
      <c r="V12" s="11" t="s">
        <v>117</v>
      </c>
      <c r="W12" s="11" t="s">
        <v>118</v>
      </c>
      <c r="X12" s="14">
        <v>1.0</v>
      </c>
      <c r="Y12" s="11" t="s">
        <v>119</v>
      </c>
      <c r="Z12" s="14"/>
      <c r="AA12" s="14"/>
      <c r="AB12" s="14"/>
      <c r="AC12" s="11" t="s">
        <v>102</v>
      </c>
      <c r="AD12" s="11" t="str">
        <f t="shared" si="1"/>
        <v/>
      </c>
      <c r="AE12" s="23" t="str">
        <f t="shared" si="2"/>
        <v>TypeScript &amp; UI|1</v>
      </c>
    </row>
    <row r="13" ht="96.0" customHeight="1">
      <c r="A13" s="24" t="s">
        <v>120</v>
      </c>
      <c r="B13" s="14">
        <v>1.0</v>
      </c>
      <c r="C13" s="14" t="s">
        <v>98</v>
      </c>
      <c r="D13" s="14" t="s">
        <v>64</v>
      </c>
      <c r="E13" s="24" t="s">
        <v>122</v>
      </c>
      <c r="F13" s="14" t="s">
        <v>47</v>
      </c>
      <c r="G13" s="14" t="s">
        <v>83</v>
      </c>
      <c r="H13" s="14"/>
      <c r="I13" s="14"/>
      <c r="J13" s="25">
        <f>IF('Weekly Review'!$C$4="","",'Weekly Review'!$C$4+(X13-1)*7+6)</f>
        <v>46300</v>
      </c>
      <c r="K13" s="14" t="s">
        <v>50</v>
      </c>
      <c r="L13" s="17">
        <v>0.75</v>
      </c>
      <c r="M13" s="17">
        <v>0.0</v>
      </c>
      <c r="N13" s="14">
        <v>0.0</v>
      </c>
      <c r="O13" s="24" t="s">
        <v>123</v>
      </c>
      <c r="P13" s="24" t="s">
        <v>124</v>
      </c>
      <c r="Q13" s="24"/>
      <c r="R13" s="42"/>
      <c r="S13" s="25" t="str">
        <f>IF(R13="","",R13+'Weekly Review'!$C$5)</f>
        <v/>
      </c>
      <c r="T13" s="24" t="s">
        <v>52</v>
      </c>
      <c r="U13" s="24" t="s">
        <v>76</v>
      </c>
      <c r="V13" s="24" t="s">
        <v>125</v>
      </c>
      <c r="W13" s="24" t="s">
        <v>126</v>
      </c>
      <c r="X13" s="14">
        <v>1.0</v>
      </c>
      <c r="Y13" s="24" t="s">
        <v>127</v>
      </c>
      <c r="Z13" s="14"/>
      <c r="AA13" s="14"/>
      <c r="AB13" s="14"/>
      <c r="AC13" s="24" t="s">
        <v>102</v>
      </c>
      <c r="AD13" s="24" t="str">
        <f t="shared" si="1"/>
        <v/>
      </c>
      <c r="AE13" s="30" t="str">
        <f t="shared" si="2"/>
        <v>TypeScript &amp; UI|2</v>
      </c>
    </row>
    <row r="14" ht="71.25" customHeight="1">
      <c r="A14" s="11" t="s">
        <v>128</v>
      </c>
      <c r="B14" s="14">
        <v>1.0</v>
      </c>
      <c r="C14" s="14" t="s">
        <v>98</v>
      </c>
      <c r="D14" s="14" t="s">
        <v>64</v>
      </c>
      <c r="E14" s="11" t="s">
        <v>129</v>
      </c>
      <c r="F14" s="14" t="s">
        <v>130</v>
      </c>
      <c r="G14" s="14" t="s">
        <v>83</v>
      </c>
      <c r="H14" s="14"/>
      <c r="I14" s="14"/>
      <c r="J14" s="16">
        <f>IF('Weekly Review'!$C$4="","",'Weekly Review'!$C$4+(X14-1)*7+6)</f>
        <v>46300</v>
      </c>
      <c r="K14" s="14" t="s">
        <v>50</v>
      </c>
      <c r="L14" s="17">
        <v>0.75</v>
      </c>
      <c r="M14" s="17">
        <v>0.0</v>
      </c>
      <c r="N14" s="14">
        <v>0.0</v>
      </c>
      <c r="O14" s="11" t="s">
        <v>132</v>
      </c>
      <c r="P14" s="11" t="s">
        <v>133</v>
      </c>
      <c r="Q14" s="11"/>
      <c r="R14" s="42"/>
      <c r="S14" s="16" t="str">
        <f>IF(R14="","",R14+'Weekly Review'!$C$5)</f>
        <v/>
      </c>
      <c r="T14" s="11" t="s">
        <v>52</v>
      </c>
      <c r="U14" s="11" t="s">
        <v>76</v>
      </c>
      <c r="V14" s="11" t="s">
        <v>134</v>
      </c>
      <c r="W14" s="11" t="s">
        <v>135</v>
      </c>
      <c r="X14" s="14">
        <v>1.0</v>
      </c>
      <c r="Y14" s="11" t="s">
        <v>136</v>
      </c>
      <c r="Z14" s="14"/>
      <c r="AA14" s="14"/>
      <c r="AB14" s="14"/>
      <c r="AC14" s="11" t="s">
        <v>102</v>
      </c>
      <c r="AD14" s="11" t="str">
        <f t="shared" si="1"/>
        <v/>
      </c>
      <c r="AE14" s="23" t="str">
        <f t="shared" si="2"/>
        <v>TypeScript &amp; UI|3</v>
      </c>
    </row>
    <row r="15" ht="46.5" customHeight="1">
      <c r="A15" s="24" t="s">
        <v>137</v>
      </c>
      <c r="B15" s="14">
        <v>1.0</v>
      </c>
      <c r="C15" s="14" t="s">
        <v>57</v>
      </c>
      <c r="D15" s="14" t="s">
        <v>138</v>
      </c>
      <c r="E15" s="24" t="s">
        <v>139</v>
      </c>
      <c r="F15" s="14" t="s">
        <v>130</v>
      </c>
      <c r="G15" s="14" t="s">
        <v>83</v>
      </c>
      <c r="H15" s="14"/>
      <c r="I15" s="14"/>
      <c r="J15" s="25">
        <f>IF('Weekly Review'!$C$4="","",'Weekly Review'!$C$4+(X15-1)*7+6)</f>
        <v>46300</v>
      </c>
      <c r="K15" s="14" t="s">
        <v>50</v>
      </c>
      <c r="L15" s="17">
        <v>1.0</v>
      </c>
      <c r="M15" s="17">
        <v>0.0</v>
      </c>
      <c r="N15" s="14">
        <v>0.0</v>
      </c>
      <c r="O15" s="24" t="s">
        <v>140</v>
      </c>
      <c r="P15" s="24" t="s">
        <v>141</v>
      </c>
      <c r="Q15" s="24"/>
      <c r="R15" s="42"/>
      <c r="S15" s="25" t="str">
        <f>IF(R15="","",R15+'Weekly Review'!$C$5)</f>
        <v/>
      </c>
      <c r="T15" s="24" t="s">
        <v>52</v>
      </c>
      <c r="U15" s="24" t="s">
        <v>76</v>
      </c>
      <c r="V15" s="24" t="s">
        <v>143</v>
      </c>
      <c r="W15" s="24" t="s">
        <v>144</v>
      </c>
      <c r="X15" s="14">
        <v>1.0</v>
      </c>
      <c r="Y15" s="24" t="s">
        <v>136</v>
      </c>
      <c r="Z15" s="14"/>
      <c r="AA15" s="14"/>
      <c r="AB15" s="14"/>
      <c r="AC15" s="24" t="s">
        <v>145</v>
      </c>
      <c r="AD15" s="24" t="str">
        <f t="shared" si="1"/>
        <v/>
      </c>
      <c r="AE15" s="30" t="str">
        <f t="shared" si="2"/>
        <v>Engineering|2</v>
      </c>
    </row>
    <row r="16" ht="96.0" customHeight="1">
      <c r="A16" s="11" t="s">
        <v>146</v>
      </c>
      <c r="B16" s="14">
        <v>1.0</v>
      </c>
      <c r="C16" s="14" t="s">
        <v>121</v>
      </c>
      <c r="D16" s="14" t="s">
        <v>138</v>
      </c>
      <c r="E16" s="11" t="s">
        <v>147</v>
      </c>
      <c r="F16" s="14" t="s">
        <v>130</v>
      </c>
      <c r="G16" s="14" t="s">
        <v>83</v>
      </c>
      <c r="H16" s="14"/>
      <c r="I16" s="14"/>
      <c r="J16" s="16">
        <f>IF('Weekly Review'!$C$4="","",'Weekly Review'!$C$4+(X16-1)*7+6)</f>
        <v>46300</v>
      </c>
      <c r="K16" s="14" t="s">
        <v>50</v>
      </c>
      <c r="L16" s="17">
        <v>2.0</v>
      </c>
      <c r="M16" s="17">
        <v>0.0</v>
      </c>
      <c r="N16" s="14">
        <v>0.0</v>
      </c>
      <c r="O16" s="11" t="s">
        <v>152</v>
      </c>
      <c r="P16" s="11" t="s">
        <v>153</v>
      </c>
      <c r="Q16" s="11" t="s">
        <v>56</v>
      </c>
      <c r="R16" s="42"/>
      <c r="S16" s="16" t="str">
        <f>IF(R16="","",R16+'Weekly Review'!$C$5)</f>
        <v/>
      </c>
      <c r="T16" s="11" t="s">
        <v>52</v>
      </c>
      <c r="U16" s="11" t="s">
        <v>76</v>
      </c>
      <c r="V16" s="11" t="s">
        <v>159</v>
      </c>
      <c r="W16" s="11"/>
      <c r="X16" s="14">
        <v>1.0</v>
      </c>
      <c r="Y16" s="11" t="s">
        <v>160</v>
      </c>
      <c r="Z16" s="14"/>
      <c r="AA16" s="14"/>
      <c r="AB16" s="14"/>
      <c r="AC16" s="11"/>
      <c r="AD16" s="11" t="str">
        <f t="shared" si="1"/>
        <v/>
      </c>
      <c r="AE16" s="23" t="str">
        <f t="shared" si="2"/>
        <v>Projects|1</v>
      </c>
    </row>
    <row r="17" ht="46.5" customHeight="1">
      <c r="A17" s="24" t="s">
        <v>161</v>
      </c>
      <c r="B17" s="14">
        <v>1.0</v>
      </c>
      <c r="C17" s="14" t="s">
        <v>107</v>
      </c>
      <c r="D17" s="14" t="s">
        <v>162</v>
      </c>
      <c r="E17" s="24" t="s">
        <v>163</v>
      </c>
      <c r="F17" s="14" t="s">
        <v>47</v>
      </c>
      <c r="G17" s="14" t="s">
        <v>83</v>
      </c>
      <c r="H17" s="14"/>
      <c r="I17" s="14"/>
      <c r="J17" s="25">
        <f>IF('Weekly Review'!$C$4="","",'Weekly Review'!$C$4+(X17-1)*7+6)</f>
        <v>46300</v>
      </c>
      <c r="K17" s="14" t="s">
        <v>50</v>
      </c>
      <c r="L17" s="17">
        <v>3.0</v>
      </c>
      <c r="M17" s="17">
        <v>0.0</v>
      </c>
      <c r="N17" s="14">
        <v>0.0</v>
      </c>
      <c r="O17" s="24" t="s">
        <v>164</v>
      </c>
      <c r="P17" s="24" t="s">
        <v>165</v>
      </c>
      <c r="Q17" s="24"/>
      <c r="R17" s="42"/>
      <c r="S17" s="25" t="str">
        <f>IF(R17="","",R17+'Weekly Review'!$C$5)</f>
        <v/>
      </c>
      <c r="T17" s="24" t="s">
        <v>52</v>
      </c>
      <c r="U17" s="24" t="s">
        <v>166</v>
      </c>
      <c r="V17" s="24" t="s">
        <v>167</v>
      </c>
      <c r="W17" s="24"/>
      <c r="X17" s="14">
        <v>1.0</v>
      </c>
      <c r="Y17" s="24" t="s">
        <v>168</v>
      </c>
      <c r="Z17" s="14"/>
      <c r="AA17" s="14"/>
      <c r="AB17" s="14"/>
      <c r="AC17" s="24"/>
      <c r="AD17" s="24" t="str">
        <f t="shared" si="1"/>
        <v/>
      </c>
      <c r="AE17" s="30" t="str">
        <f t="shared" si="2"/>
        <v>DSA|1</v>
      </c>
    </row>
    <row r="18" ht="46.5" customHeight="1">
      <c r="A18" s="11" t="s">
        <v>169</v>
      </c>
      <c r="B18" s="14">
        <v>1.0</v>
      </c>
      <c r="C18" s="14" t="s">
        <v>57</v>
      </c>
      <c r="D18" s="14" t="s">
        <v>162</v>
      </c>
      <c r="E18" s="11" t="s">
        <v>170</v>
      </c>
      <c r="F18" s="14" t="s">
        <v>47</v>
      </c>
      <c r="G18" s="14" t="s">
        <v>83</v>
      </c>
      <c r="H18" s="14"/>
      <c r="I18" s="14"/>
      <c r="J18" s="16">
        <f>IF('Weekly Review'!$C$4="","",'Weekly Review'!$C$4+(X18-1)*7+6)</f>
        <v>46300</v>
      </c>
      <c r="K18" s="14" t="s">
        <v>50</v>
      </c>
      <c r="L18" s="17">
        <v>1.0</v>
      </c>
      <c r="M18" s="17">
        <v>0.0</v>
      </c>
      <c r="N18" s="14">
        <v>0.0</v>
      </c>
      <c r="O18" s="11" t="s">
        <v>171</v>
      </c>
      <c r="P18" s="11" t="s">
        <v>172</v>
      </c>
      <c r="Q18" s="11"/>
      <c r="R18" s="42"/>
      <c r="S18" s="16" t="str">
        <f>IF(R18="","",R18+'Weekly Review'!$C$5)</f>
        <v/>
      </c>
      <c r="T18" s="11" t="s">
        <v>52</v>
      </c>
      <c r="U18" s="11" t="s">
        <v>76</v>
      </c>
      <c r="V18" s="11" t="s">
        <v>173</v>
      </c>
      <c r="W18" s="11" t="s">
        <v>174</v>
      </c>
      <c r="X18" s="14">
        <v>1.0</v>
      </c>
      <c r="Y18" s="11" t="s">
        <v>170</v>
      </c>
      <c r="Z18" s="14"/>
      <c r="AA18" s="14"/>
      <c r="AB18" s="14"/>
      <c r="AC18" s="11" t="s">
        <v>175</v>
      </c>
      <c r="AD18" s="11" t="str">
        <f t="shared" si="1"/>
        <v/>
      </c>
      <c r="AE18" s="23" t="str">
        <f t="shared" si="2"/>
        <v>Engineering|3</v>
      </c>
    </row>
    <row r="19" ht="46.5" customHeight="1">
      <c r="A19" s="24" t="s">
        <v>176</v>
      </c>
      <c r="B19" s="14">
        <v>1.0</v>
      </c>
      <c r="C19" s="14" t="s">
        <v>131</v>
      </c>
      <c r="D19" s="14" t="s">
        <v>177</v>
      </c>
      <c r="E19" s="24" t="s">
        <v>178</v>
      </c>
      <c r="F19" s="14" t="s">
        <v>47</v>
      </c>
      <c r="G19" s="14" t="s">
        <v>83</v>
      </c>
      <c r="H19" s="14"/>
      <c r="I19" s="14"/>
      <c r="J19" s="25">
        <f>IF('Weekly Review'!$C$4="","",'Weekly Review'!$C$4+(X19-1)*7+6)</f>
        <v>46300</v>
      </c>
      <c r="K19" s="14" t="s">
        <v>50</v>
      </c>
      <c r="L19" s="17">
        <v>1.0</v>
      </c>
      <c r="M19" s="17">
        <v>0.0</v>
      </c>
      <c r="N19" s="14">
        <v>0.0</v>
      </c>
      <c r="O19" s="24" t="s">
        <v>179</v>
      </c>
      <c r="P19" s="24"/>
      <c r="Q19" s="24"/>
      <c r="R19" s="42"/>
      <c r="S19" s="25" t="str">
        <f>IF(R19="","",R19+'Weekly Review'!$C$5)</f>
        <v/>
      </c>
      <c r="T19" s="24" t="s">
        <v>180</v>
      </c>
      <c r="U19" s="24" t="s">
        <v>116</v>
      </c>
      <c r="V19" s="24" t="s">
        <v>181</v>
      </c>
      <c r="W19" s="24"/>
      <c r="X19" s="14">
        <v>1.0</v>
      </c>
      <c r="Y19" s="24" t="s">
        <v>182</v>
      </c>
      <c r="Z19" s="14"/>
      <c r="AA19" s="14"/>
      <c r="AB19" s="14" t="s">
        <v>183</v>
      </c>
      <c r="AC19" s="24"/>
      <c r="AD19" s="24" t="str">
        <f t="shared" si="1"/>
        <v/>
      </c>
      <c r="AE19" s="30" t="str">
        <f t="shared" si="2"/>
        <v>Mock interviews|1</v>
      </c>
    </row>
    <row r="20" ht="46.5" customHeight="1">
      <c r="A20" s="11" t="s">
        <v>184</v>
      </c>
      <c r="B20" s="14">
        <v>1.0</v>
      </c>
      <c r="C20" s="14" t="s">
        <v>44</v>
      </c>
      <c r="D20" s="14" t="s">
        <v>44</v>
      </c>
      <c r="E20" s="11" t="s">
        <v>185</v>
      </c>
      <c r="F20" s="14" t="s">
        <v>130</v>
      </c>
      <c r="G20" s="14" t="s">
        <v>83</v>
      </c>
      <c r="H20" s="14"/>
      <c r="I20" s="14" t="s">
        <v>186</v>
      </c>
      <c r="J20" s="16">
        <f>IF('Weekly Review'!$C$4="","",'Weekly Review'!$C$4+(X20-1)*7+6)</f>
        <v>46300</v>
      </c>
      <c r="K20" s="14" t="s">
        <v>50</v>
      </c>
      <c r="L20" s="17">
        <v>0.5</v>
      </c>
      <c r="M20" s="17">
        <v>0.0</v>
      </c>
      <c r="N20" s="14">
        <v>0.0</v>
      </c>
      <c r="O20" s="11" t="s">
        <v>187</v>
      </c>
      <c r="P20" s="11"/>
      <c r="Q20" s="11"/>
      <c r="R20" s="42"/>
      <c r="S20" s="16" t="str">
        <f>IF(R20="","",R20+'Weekly Review'!$C$5)</f>
        <v/>
      </c>
      <c r="T20" s="11" t="s">
        <v>52</v>
      </c>
      <c r="U20" s="22" t="s">
        <v>53</v>
      </c>
      <c r="V20" s="11"/>
      <c r="W20" s="11"/>
      <c r="X20" s="14">
        <v>1.0</v>
      </c>
      <c r="Y20" s="11" t="s">
        <v>188</v>
      </c>
      <c r="Z20" s="14"/>
      <c r="AA20" s="14"/>
      <c r="AB20" s="14"/>
      <c r="AC20" s="11"/>
      <c r="AD20" s="11" t="str">
        <f t="shared" si="1"/>
        <v/>
      </c>
      <c r="AE20" s="23" t="str">
        <f t="shared" si="2"/>
        <v>Review|2</v>
      </c>
    </row>
    <row r="21" ht="36.0" customHeight="1">
      <c r="A21" s="24" t="s">
        <v>189</v>
      </c>
      <c r="B21" s="14">
        <v>2.0</v>
      </c>
      <c r="C21" s="14" t="s">
        <v>6</v>
      </c>
      <c r="D21" s="14" t="s">
        <v>64</v>
      </c>
      <c r="E21" s="24" t="s">
        <v>190</v>
      </c>
      <c r="F21" s="14" t="s">
        <v>47</v>
      </c>
      <c r="G21" s="14" t="s">
        <v>83</v>
      </c>
      <c r="H21" s="14"/>
      <c r="I21" s="14"/>
      <c r="J21" s="25">
        <f>IF('Weekly Review'!$C$4="","",'Weekly Review'!$C$4+(X21-1)*7+6)</f>
        <v>46307</v>
      </c>
      <c r="K21" s="14" t="s">
        <v>50</v>
      </c>
      <c r="L21" s="17">
        <v>0.75</v>
      </c>
      <c r="M21" s="17">
        <v>0.0</v>
      </c>
      <c r="N21" s="14">
        <v>0.0</v>
      </c>
      <c r="O21" s="24" t="s">
        <v>191</v>
      </c>
      <c r="P21" s="24" t="s">
        <v>192</v>
      </c>
      <c r="Q21" s="24"/>
      <c r="R21" s="42"/>
      <c r="S21" s="25" t="str">
        <f>IF(R21="","",R21+'Weekly Review'!$C$5)</f>
        <v/>
      </c>
      <c r="T21" s="24" t="s">
        <v>52</v>
      </c>
      <c r="U21" s="24" t="s">
        <v>116</v>
      </c>
      <c r="V21" s="24" t="s">
        <v>193</v>
      </c>
      <c r="W21" s="24" t="s">
        <v>90</v>
      </c>
      <c r="X21" s="14">
        <v>2.0</v>
      </c>
      <c r="Y21" s="24" t="s">
        <v>91</v>
      </c>
      <c r="Z21" s="14"/>
      <c r="AA21" s="14"/>
      <c r="AB21" s="14"/>
      <c r="AC21" s="24" t="s">
        <v>194</v>
      </c>
      <c r="AD21" s="24" t="str">
        <f t="shared" si="1"/>
        <v/>
      </c>
      <c r="AE21" s="30" t="str">
        <f t="shared" si="2"/>
        <v>CS &amp; SQL|2</v>
      </c>
    </row>
    <row r="22" ht="36.0" customHeight="1">
      <c r="A22" s="11" t="s">
        <v>195</v>
      </c>
      <c r="B22" s="14">
        <v>2.0</v>
      </c>
      <c r="C22" s="14" t="s">
        <v>93</v>
      </c>
      <c r="D22" s="14" t="s">
        <v>64</v>
      </c>
      <c r="E22" s="11" t="s">
        <v>196</v>
      </c>
      <c r="F22" s="14" t="s">
        <v>47</v>
      </c>
      <c r="G22" s="14" t="s">
        <v>83</v>
      </c>
      <c r="H22" s="14"/>
      <c r="I22" s="14"/>
      <c r="J22" s="16">
        <f>IF('Weekly Review'!$C$4="","",'Weekly Review'!$C$4+(X22-1)*7+6)</f>
        <v>46307</v>
      </c>
      <c r="K22" s="14" t="s">
        <v>50</v>
      </c>
      <c r="L22" s="17">
        <v>0.75</v>
      </c>
      <c r="M22" s="17">
        <v>0.0</v>
      </c>
      <c r="N22" s="14">
        <v>0.0</v>
      </c>
      <c r="O22" s="11" t="s">
        <v>199</v>
      </c>
      <c r="P22" s="11" t="s">
        <v>200</v>
      </c>
      <c r="Q22" s="11" t="s">
        <v>56</v>
      </c>
      <c r="R22" s="42"/>
      <c r="S22" s="16" t="str">
        <f>IF(R22="","",R22+'Weekly Review'!$C$5)</f>
        <v/>
      </c>
      <c r="T22" s="11" t="s">
        <v>52</v>
      </c>
      <c r="U22" s="11" t="s">
        <v>116</v>
      </c>
      <c r="V22" s="11" t="s">
        <v>201</v>
      </c>
      <c r="W22" s="11" t="s">
        <v>100</v>
      </c>
      <c r="X22" s="14">
        <v>2.0</v>
      </c>
      <c r="Y22" s="11" t="s">
        <v>101</v>
      </c>
      <c r="Z22" s="14"/>
      <c r="AA22" s="14"/>
      <c r="AB22" s="14"/>
      <c r="AC22" s="11" t="s">
        <v>194</v>
      </c>
      <c r="AD22" s="11" t="str">
        <f t="shared" si="1"/>
        <v/>
      </c>
      <c r="AE22" s="23" t="str">
        <f t="shared" si="2"/>
        <v>Java &amp; Spring|3</v>
      </c>
    </row>
    <row r="23" ht="46.5" customHeight="1">
      <c r="A23" s="24" t="s">
        <v>202</v>
      </c>
      <c r="B23" s="14">
        <v>2.0</v>
      </c>
      <c r="C23" s="14" t="s">
        <v>93</v>
      </c>
      <c r="D23" s="14" t="s">
        <v>64</v>
      </c>
      <c r="E23" s="24" t="s">
        <v>205</v>
      </c>
      <c r="F23" s="14" t="s">
        <v>47</v>
      </c>
      <c r="G23" s="14" t="s">
        <v>83</v>
      </c>
      <c r="H23" s="14"/>
      <c r="I23" s="14"/>
      <c r="J23" s="25">
        <f>IF('Weekly Review'!$C$4="","",'Weekly Review'!$C$4+(X23-1)*7+6)</f>
        <v>46307</v>
      </c>
      <c r="K23" s="14" t="s">
        <v>50</v>
      </c>
      <c r="L23" s="17">
        <v>0.75</v>
      </c>
      <c r="M23" s="17">
        <v>0.0</v>
      </c>
      <c r="N23" s="14">
        <v>0.0</v>
      </c>
      <c r="O23" s="24" t="s">
        <v>206</v>
      </c>
      <c r="P23" s="24" t="s">
        <v>207</v>
      </c>
      <c r="Q23" s="24" t="s">
        <v>56</v>
      </c>
      <c r="R23" s="42"/>
      <c r="S23" s="25" t="str">
        <f>IF(R23="","",R23+'Weekly Review'!$C$5)</f>
        <v/>
      </c>
      <c r="T23" s="24" t="s">
        <v>52</v>
      </c>
      <c r="U23" s="24" t="s">
        <v>76</v>
      </c>
      <c r="V23" s="24" t="s">
        <v>211</v>
      </c>
      <c r="W23" s="24" t="s">
        <v>100</v>
      </c>
      <c r="X23" s="14">
        <v>2.0</v>
      </c>
      <c r="Y23" s="24" t="s">
        <v>101</v>
      </c>
      <c r="Z23" s="14"/>
      <c r="AA23" s="14"/>
      <c r="AB23" s="14"/>
      <c r="AC23" s="24" t="s">
        <v>212</v>
      </c>
      <c r="AD23" s="24" t="str">
        <f t="shared" si="1"/>
        <v/>
      </c>
      <c r="AE23" s="30" t="str">
        <f t="shared" si="2"/>
        <v>Java &amp; Spring|4</v>
      </c>
    </row>
    <row r="24" ht="36.0" customHeight="1">
      <c r="A24" s="11" t="s">
        <v>214</v>
      </c>
      <c r="B24" s="14">
        <v>2.0</v>
      </c>
      <c r="C24" s="14" t="s">
        <v>98</v>
      </c>
      <c r="D24" s="14" t="s">
        <v>64</v>
      </c>
      <c r="E24" s="11" t="s">
        <v>215</v>
      </c>
      <c r="F24" s="14" t="s">
        <v>130</v>
      </c>
      <c r="G24" s="14" t="s">
        <v>83</v>
      </c>
      <c r="H24" s="14"/>
      <c r="I24" s="14"/>
      <c r="J24" s="16">
        <f>IF('Weekly Review'!$C$4="","",'Weekly Review'!$C$4+(X24-1)*7+6)</f>
        <v>46307</v>
      </c>
      <c r="K24" s="14" t="s">
        <v>50</v>
      </c>
      <c r="L24" s="17">
        <v>0.75</v>
      </c>
      <c r="M24" s="17">
        <v>0.0</v>
      </c>
      <c r="N24" s="14">
        <v>0.0</v>
      </c>
      <c r="O24" s="11" t="s">
        <v>216</v>
      </c>
      <c r="P24" s="11" t="s">
        <v>217</v>
      </c>
      <c r="Q24" s="11" t="s">
        <v>56</v>
      </c>
      <c r="R24" s="42"/>
      <c r="S24" s="16" t="str">
        <f>IF(R24="","",R24+'Weekly Review'!$C$5)</f>
        <v/>
      </c>
      <c r="T24" s="11" t="s">
        <v>52</v>
      </c>
      <c r="U24" s="11" t="s">
        <v>116</v>
      </c>
      <c r="V24" s="11" t="s">
        <v>218</v>
      </c>
      <c r="W24" s="11" t="s">
        <v>118</v>
      </c>
      <c r="X24" s="14">
        <v>2.0</v>
      </c>
      <c r="Y24" s="11" t="s">
        <v>119</v>
      </c>
      <c r="Z24" s="14"/>
      <c r="AA24" s="14"/>
      <c r="AB24" s="14"/>
      <c r="AC24" s="11" t="s">
        <v>194</v>
      </c>
      <c r="AD24" s="11" t="str">
        <f t="shared" si="1"/>
        <v/>
      </c>
      <c r="AE24" s="23" t="str">
        <f t="shared" si="2"/>
        <v>TypeScript &amp; UI|4</v>
      </c>
    </row>
    <row r="25" ht="36.0" customHeight="1">
      <c r="A25" s="24" t="s">
        <v>219</v>
      </c>
      <c r="B25" s="14">
        <v>2.0</v>
      </c>
      <c r="C25" s="14" t="s">
        <v>98</v>
      </c>
      <c r="D25" s="14" t="s">
        <v>64</v>
      </c>
      <c r="E25" s="24" t="s">
        <v>220</v>
      </c>
      <c r="F25" s="14" t="s">
        <v>47</v>
      </c>
      <c r="G25" s="14" t="s">
        <v>83</v>
      </c>
      <c r="H25" s="14"/>
      <c r="I25" s="14"/>
      <c r="J25" s="25">
        <f>IF('Weekly Review'!$C$4="","",'Weekly Review'!$C$4+(X25-1)*7+6)</f>
        <v>46307</v>
      </c>
      <c r="K25" s="14" t="s">
        <v>50</v>
      </c>
      <c r="L25" s="17">
        <v>0.75</v>
      </c>
      <c r="M25" s="17">
        <v>0.0</v>
      </c>
      <c r="N25" s="14">
        <v>0.0</v>
      </c>
      <c r="O25" s="24" t="s">
        <v>221</v>
      </c>
      <c r="P25" s="24" t="s">
        <v>222</v>
      </c>
      <c r="Q25" s="24" t="s">
        <v>56</v>
      </c>
      <c r="R25" s="42"/>
      <c r="S25" s="25" t="str">
        <f>IF(R25="","",R25+'Weekly Review'!$C$5)</f>
        <v/>
      </c>
      <c r="T25" s="24" t="s">
        <v>52</v>
      </c>
      <c r="U25" s="24" t="s">
        <v>116</v>
      </c>
      <c r="V25" s="24" t="s">
        <v>224</v>
      </c>
      <c r="W25" s="24" t="s">
        <v>135</v>
      </c>
      <c r="X25" s="14">
        <v>2.0</v>
      </c>
      <c r="Y25" s="24" t="s">
        <v>127</v>
      </c>
      <c r="Z25" s="14"/>
      <c r="AA25" s="14"/>
      <c r="AB25" s="14"/>
      <c r="AC25" s="24" t="s">
        <v>194</v>
      </c>
      <c r="AD25" s="24" t="str">
        <f t="shared" si="1"/>
        <v/>
      </c>
      <c r="AE25" s="30" t="str">
        <f t="shared" si="2"/>
        <v>TypeScript &amp; UI|5</v>
      </c>
    </row>
    <row r="26" ht="96.0" customHeight="1">
      <c r="A26" s="11" t="s">
        <v>225</v>
      </c>
      <c r="B26" s="14">
        <v>2.0</v>
      </c>
      <c r="C26" s="14" t="s">
        <v>121</v>
      </c>
      <c r="D26" s="14" t="s">
        <v>138</v>
      </c>
      <c r="E26" s="11" t="s">
        <v>226</v>
      </c>
      <c r="F26" s="14" t="s">
        <v>130</v>
      </c>
      <c r="G26" s="14" t="s">
        <v>83</v>
      </c>
      <c r="H26" s="14"/>
      <c r="I26" s="14"/>
      <c r="J26" s="16">
        <f>IF('Weekly Review'!$C$4="","",'Weekly Review'!$C$4+(X26-1)*7+6)</f>
        <v>46307</v>
      </c>
      <c r="K26" s="14" t="s">
        <v>50</v>
      </c>
      <c r="L26" s="17">
        <v>2.0</v>
      </c>
      <c r="M26" s="17">
        <v>0.0</v>
      </c>
      <c r="N26" s="14">
        <v>0.0</v>
      </c>
      <c r="O26" s="11" t="s">
        <v>152</v>
      </c>
      <c r="P26" s="11" t="s">
        <v>227</v>
      </c>
      <c r="Q26" s="11" t="s">
        <v>146</v>
      </c>
      <c r="R26" s="42"/>
      <c r="S26" s="16" t="str">
        <f>IF(R26="","",R26+'Weekly Review'!$C$5)</f>
        <v/>
      </c>
      <c r="T26" s="11" t="s">
        <v>52</v>
      </c>
      <c r="U26" s="11" t="s">
        <v>76</v>
      </c>
      <c r="V26" s="11" t="s">
        <v>228</v>
      </c>
      <c r="W26" s="11"/>
      <c r="X26" s="14">
        <v>2.0</v>
      </c>
      <c r="Y26" s="11" t="s">
        <v>160</v>
      </c>
      <c r="Z26" s="14"/>
      <c r="AA26" s="14"/>
      <c r="AB26" s="14"/>
      <c r="AC26" s="11"/>
      <c r="AD26" s="11" t="str">
        <f t="shared" si="1"/>
        <v/>
      </c>
      <c r="AE26" s="23" t="str">
        <f t="shared" si="2"/>
        <v>Projects|2</v>
      </c>
    </row>
    <row r="27" ht="71.25" customHeight="1">
      <c r="A27" s="24" t="s">
        <v>230</v>
      </c>
      <c r="B27" s="14">
        <v>2.0</v>
      </c>
      <c r="C27" s="14" t="s">
        <v>107</v>
      </c>
      <c r="D27" s="14" t="s">
        <v>162</v>
      </c>
      <c r="E27" s="24" t="s">
        <v>163</v>
      </c>
      <c r="F27" s="14" t="s">
        <v>47</v>
      </c>
      <c r="G27" s="14" t="s">
        <v>83</v>
      </c>
      <c r="H27" s="14"/>
      <c r="I27" s="14"/>
      <c r="J27" s="25">
        <f>IF('Weekly Review'!$C$4="","",'Weekly Review'!$C$4+(X27-1)*7+6)</f>
        <v>46307</v>
      </c>
      <c r="K27" s="14" t="s">
        <v>50</v>
      </c>
      <c r="L27" s="17">
        <v>3.0</v>
      </c>
      <c r="M27" s="17">
        <v>0.0</v>
      </c>
      <c r="N27" s="14">
        <v>0.0</v>
      </c>
      <c r="O27" s="24" t="s">
        <v>164</v>
      </c>
      <c r="P27" s="24" t="s">
        <v>231</v>
      </c>
      <c r="Q27" s="24"/>
      <c r="R27" s="42"/>
      <c r="S27" s="25" t="str">
        <f>IF(R27="","",R27+'Weekly Review'!$C$5)</f>
        <v/>
      </c>
      <c r="T27" s="24" t="s">
        <v>52</v>
      </c>
      <c r="U27" s="24" t="s">
        <v>166</v>
      </c>
      <c r="V27" s="24" t="s">
        <v>232</v>
      </c>
      <c r="W27" s="24"/>
      <c r="X27" s="14">
        <v>2.0</v>
      </c>
      <c r="Y27" s="24" t="s">
        <v>168</v>
      </c>
      <c r="Z27" s="14"/>
      <c r="AA27" s="14"/>
      <c r="AB27" s="14"/>
      <c r="AC27" s="24"/>
      <c r="AD27" s="24" t="str">
        <f t="shared" si="1"/>
        <v/>
      </c>
      <c r="AE27" s="30" t="str">
        <f t="shared" si="2"/>
        <v>DSA|2</v>
      </c>
    </row>
    <row r="28" ht="36.0" customHeight="1">
      <c r="A28" s="11" t="s">
        <v>233</v>
      </c>
      <c r="B28" s="14">
        <v>2.0</v>
      </c>
      <c r="C28" s="14" t="s">
        <v>142</v>
      </c>
      <c r="D28" s="14" t="s">
        <v>142</v>
      </c>
      <c r="E28" s="11" t="s">
        <v>234</v>
      </c>
      <c r="F28" s="14" t="s">
        <v>130</v>
      </c>
      <c r="G28" s="14" t="s">
        <v>83</v>
      </c>
      <c r="H28" s="14"/>
      <c r="I28" s="14"/>
      <c r="J28" s="16">
        <f>IF('Weekly Review'!$C$4="","",'Weekly Review'!$C$4+(X28-1)*7+6)</f>
        <v>46307</v>
      </c>
      <c r="K28" s="14" t="s">
        <v>50</v>
      </c>
      <c r="L28" s="17">
        <v>0.75</v>
      </c>
      <c r="M28" s="17">
        <v>0.0</v>
      </c>
      <c r="N28" s="14">
        <v>0.0</v>
      </c>
      <c r="O28" s="11" t="s">
        <v>235</v>
      </c>
      <c r="P28" s="11"/>
      <c r="Q28" s="11"/>
      <c r="R28" s="42"/>
      <c r="S28" s="16" t="str">
        <f>IF(R28="","",R28+'Weekly Review'!$C$5)</f>
        <v/>
      </c>
      <c r="T28" s="11" t="s">
        <v>52</v>
      </c>
      <c r="U28" s="22" t="s">
        <v>53</v>
      </c>
      <c r="V28" s="11"/>
      <c r="W28" s="11"/>
      <c r="X28" s="14">
        <v>2.0</v>
      </c>
      <c r="Y28" s="11" t="s">
        <v>54</v>
      </c>
      <c r="Z28" s="14"/>
      <c r="AA28" s="14"/>
      <c r="AB28" s="14"/>
      <c r="AC28" s="11"/>
      <c r="AD28" s="11" t="str">
        <f t="shared" si="1"/>
        <v/>
      </c>
      <c r="AE28" s="23" t="str">
        <f t="shared" si="2"/>
        <v>Career|1</v>
      </c>
    </row>
    <row r="29" ht="46.5" customHeight="1">
      <c r="A29" s="24" t="s">
        <v>236</v>
      </c>
      <c r="B29" s="14">
        <v>2.0</v>
      </c>
      <c r="C29" s="14" t="s">
        <v>131</v>
      </c>
      <c r="D29" s="14" t="s">
        <v>177</v>
      </c>
      <c r="E29" s="24" t="s">
        <v>237</v>
      </c>
      <c r="F29" s="14" t="s">
        <v>47</v>
      </c>
      <c r="G29" s="14" t="s">
        <v>83</v>
      </c>
      <c r="H29" s="14"/>
      <c r="I29" s="14"/>
      <c r="J29" s="25">
        <f>IF('Weekly Review'!$C$4="","",'Weekly Review'!$C$4+(X29-1)*7+6)</f>
        <v>46307</v>
      </c>
      <c r="K29" s="14" t="s">
        <v>50</v>
      </c>
      <c r="L29" s="17">
        <v>1.0</v>
      </c>
      <c r="M29" s="17">
        <v>0.0</v>
      </c>
      <c r="N29" s="14">
        <v>0.0</v>
      </c>
      <c r="O29" s="24" t="s">
        <v>179</v>
      </c>
      <c r="P29" s="24"/>
      <c r="Q29" s="24"/>
      <c r="R29" s="42"/>
      <c r="S29" s="25" t="str">
        <f>IF(R29="","",R29+'Weekly Review'!$C$5)</f>
        <v/>
      </c>
      <c r="T29" s="24" t="s">
        <v>180</v>
      </c>
      <c r="U29" s="24" t="s">
        <v>116</v>
      </c>
      <c r="V29" s="24" t="s">
        <v>238</v>
      </c>
      <c r="W29" s="24"/>
      <c r="X29" s="14">
        <v>2.0</v>
      </c>
      <c r="Y29" s="24" t="s">
        <v>239</v>
      </c>
      <c r="Z29" s="14"/>
      <c r="AA29" s="14"/>
      <c r="AB29" s="14" t="s">
        <v>183</v>
      </c>
      <c r="AC29" s="24"/>
      <c r="AD29" s="24" t="str">
        <f t="shared" si="1"/>
        <v/>
      </c>
      <c r="AE29" s="30" t="str">
        <f t="shared" si="2"/>
        <v>Mock interviews|2</v>
      </c>
    </row>
    <row r="30" ht="46.5" customHeight="1">
      <c r="A30" s="11" t="s">
        <v>240</v>
      </c>
      <c r="B30" s="14">
        <v>2.0</v>
      </c>
      <c r="C30" s="14" t="s">
        <v>44</v>
      </c>
      <c r="D30" s="14" t="s">
        <v>44</v>
      </c>
      <c r="E30" s="11" t="s">
        <v>185</v>
      </c>
      <c r="F30" s="14" t="s">
        <v>130</v>
      </c>
      <c r="G30" s="14" t="s">
        <v>83</v>
      </c>
      <c r="H30" s="14"/>
      <c r="I30" s="14" t="s">
        <v>186</v>
      </c>
      <c r="J30" s="16">
        <f>IF('Weekly Review'!$C$4="","",'Weekly Review'!$C$4+(X30-1)*7+6)</f>
        <v>46307</v>
      </c>
      <c r="K30" s="14" t="s">
        <v>50</v>
      </c>
      <c r="L30" s="17">
        <v>0.5</v>
      </c>
      <c r="M30" s="17">
        <v>0.0</v>
      </c>
      <c r="N30" s="14">
        <v>0.0</v>
      </c>
      <c r="O30" s="11" t="s">
        <v>187</v>
      </c>
      <c r="P30" s="11"/>
      <c r="Q30" s="11"/>
      <c r="R30" s="42"/>
      <c r="S30" s="16" t="str">
        <f>IF(R30="","",R30+'Weekly Review'!$C$5)</f>
        <v/>
      </c>
      <c r="T30" s="11" t="s">
        <v>52</v>
      </c>
      <c r="U30" s="22" t="s">
        <v>53</v>
      </c>
      <c r="V30" s="11"/>
      <c r="W30" s="11"/>
      <c r="X30" s="14">
        <v>2.0</v>
      </c>
      <c r="Y30" s="11" t="s">
        <v>188</v>
      </c>
      <c r="Z30" s="14"/>
      <c r="AA30" s="14"/>
      <c r="AB30" s="14"/>
      <c r="AC30" s="11"/>
      <c r="AD30" s="11" t="str">
        <f t="shared" si="1"/>
        <v/>
      </c>
      <c r="AE30" s="23" t="str">
        <f t="shared" si="2"/>
        <v>Review|3</v>
      </c>
    </row>
    <row r="31" ht="36.0" customHeight="1">
      <c r="A31" s="24" t="s">
        <v>241</v>
      </c>
      <c r="B31" s="14">
        <v>3.0</v>
      </c>
      <c r="C31" s="14" t="s">
        <v>6</v>
      </c>
      <c r="D31" s="14" t="s">
        <v>64</v>
      </c>
      <c r="E31" s="24" t="s">
        <v>242</v>
      </c>
      <c r="F31" s="14" t="s">
        <v>47</v>
      </c>
      <c r="G31" s="14" t="s">
        <v>83</v>
      </c>
      <c r="H31" s="14"/>
      <c r="I31" s="14"/>
      <c r="J31" s="25">
        <f>IF('Weekly Review'!$C$4="","",'Weekly Review'!$C$4+(X31-1)*7+6)</f>
        <v>46314</v>
      </c>
      <c r="K31" s="14" t="s">
        <v>50</v>
      </c>
      <c r="L31" s="17">
        <v>0.75</v>
      </c>
      <c r="M31" s="17">
        <v>0.0</v>
      </c>
      <c r="N31" s="14">
        <v>0.0</v>
      </c>
      <c r="O31" s="24" t="s">
        <v>243</v>
      </c>
      <c r="P31" s="24" t="s">
        <v>244</v>
      </c>
      <c r="Q31" s="24"/>
      <c r="R31" s="42"/>
      <c r="S31" s="25" t="str">
        <f>IF(R31="","",R31+'Weekly Review'!$C$5)</f>
        <v/>
      </c>
      <c r="T31" s="24" t="s">
        <v>52</v>
      </c>
      <c r="U31" s="24" t="s">
        <v>116</v>
      </c>
      <c r="V31" s="24" t="s">
        <v>245</v>
      </c>
      <c r="W31" s="24" t="s">
        <v>246</v>
      </c>
      <c r="X31" s="14">
        <v>3.0</v>
      </c>
      <c r="Y31" s="24" t="s">
        <v>247</v>
      </c>
      <c r="Z31" s="14"/>
      <c r="AA31" s="14"/>
      <c r="AB31" s="14"/>
      <c r="AC31" s="24" t="s">
        <v>248</v>
      </c>
      <c r="AD31" s="24" t="str">
        <f t="shared" si="1"/>
        <v/>
      </c>
      <c r="AE31" s="30" t="str">
        <f t="shared" si="2"/>
        <v>CS &amp; SQL|3</v>
      </c>
    </row>
    <row r="32" ht="58.5" customHeight="1">
      <c r="A32" s="11" t="s">
        <v>249</v>
      </c>
      <c r="B32" s="14">
        <v>3.0</v>
      </c>
      <c r="C32" s="14" t="s">
        <v>6</v>
      </c>
      <c r="D32" s="14" t="s">
        <v>64</v>
      </c>
      <c r="E32" s="11" t="s">
        <v>250</v>
      </c>
      <c r="F32" s="14" t="s">
        <v>130</v>
      </c>
      <c r="G32" s="14" t="s">
        <v>83</v>
      </c>
      <c r="H32" s="14"/>
      <c r="I32" s="14"/>
      <c r="J32" s="16">
        <f>IF('Weekly Review'!$C$4="","",'Weekly Review'!$C$4+(X32-1)*7+6)</f>
        <v>46314</v>
      </c>
      <c r="K32" s="14" t="s">
        <v>50</v>
      </c>
      <c r="L32" s="17">
        <v>0.75</v>
      </c>
      <c r="M32" s="17">
        <v>0.0</v>
      </c>
      <c r="N32" s="14">
        <v>0.0</v>
      </c>
      <c r="O32" s="11" t="s">
        <v>251</v>
      </c>
      <c r="P32" s="11" t="s">
        <v>252</v>
      </c>
      <c r="Q32" s="11"/>
      <c r="R32" s="42"/>
      <c r="S32" s="16" t="str">
        <f>IF(R32="","",R32+'Weekly Review'!$C$5)</f>
        <v/>
      </c>
      <c r="T32" s="11" t="s">
        <v>52</v>
      </c>
      <c r="U32" s="11" t="s">
        <v>76</v>
      </c>
      <c r="V32" s="11" t="s">
        <v>253</v>
      </c>
      <c r="W32" s="11" t="s">
        <v>254</v>
      </c>
      <c r="X32" s="14">
        <v>3.0</v>
      </c>
      <c r="Y32" s="11" t="s">
        <v>247</v>
      </c>
      <c r="Z32" s="14"/>
      <c r="AA32" s="14"/>
      <c r="AB32" s="14"/>
      <c r="AC32" s="11" t="s">
        <v>255</v>
      </c>
      <c r="AD32" s="11" t="str">
        <f t="shared" si="1"/>
        <v/>
      </c>
      <c r="AE32" s="23" t="str">
        <f t="shared" si="2"/>
        <v>CS &amp; SQL|4</v>
      </c>
    </row>
    <row r="33" ht="36.0" customHeight="1">
      <c r="A33" s="24" t="s">
        <v>256</v>
      </c>
      <c r="B33" s="14">
        <v>3.0</v>
      </c>
      <c r="C33" s="14" t="s">
        <v>93</v>
      </c>
      <c r="D33" s="14" t="s">
        <v>64</v>
      </c>
      <c r="E33" s="24" t="s">
        <v>257</v>
      </c>
      <c r="F33" s="14" t="s">
        <v>130</v>
      </c>
      <c r="G33" s="14" t="s">
        <v>83</v>
      </c>
      <c r="H33" s="14"/>
      <c r="I33" s="14"/>
      <c r="J33" s="25">
        <f>IF('Weekly Review'!$C$4="","",'Weekly Review'!$C$4+(X33-1)*7+6)</f>
        <v>46314</v>
      </c>
      <c r="K33" s="14" t="s">
        <v>50</v>
      </c>
      <c r="L33" s="17">
        <v>0.75</v>
      </c>
      <c r="M33" s="17">
        <v>0.0</v>
      </c>
      <c r="N33" s="14">
        <v>0.0</v>
      </c>
      <c r="O33" s="24" t="s">
        <v>259</v>
      </c>
      <c r="P33" s="24" t="s">
        <v>260</v>
      </c>
      <c r="Q33" s="24" t="s">
        <v>56</v>
      </c>
      <c r="R33" s="42"/>
      <c r="S33" s="25" t="str">
        <f>IF(R33="","",R33+'Weekly Review'!$C$5)</f>
        <v/>
      </c>
      <c r="T33" s="24" t="s">
        <v>52</v>
      </c>
      <c r="U33" s="24" t="s">
        <v>116</v>
      </c>
      <c r="V33" s="24" t="s">
        <v>261</v>
      </c>
      <c r="W33" s="24" t="s">
        <v>100</v>
      </c>
      <c r="X33" s="14">
        <v>3.0</v>
      </c>
      <c r="Y33" s="24" t="s">
        <v>101</v>
      </c>
      <c r="Z33" s="14"/>
      <c r="AA33" s="14"/>
      <c r="AB33" s="14"/>
      <c r="AC33" s="24" t="s">
        <v>248</v>
      </c>
      <c r="AD33" s="24" t="str">
        <f t="shared" si="1"/>
        <v/>
      </c>
      <c r="AE33" s="30" t="str">
        <f t="shared" si="2"/>
        <v>Java &amp; Spring|5</v>
      </c>
    </row>
    <row r="34" ht="36.0" customHeight="1">
      <c r="A34" s="11" t="s">
        <v>263</v>
      </c>
      <c r="B34" s="14">
        <v>3.0</v>
      </c>
      <c r="C34" s="14" t="s">
        <v>93</v>
      </c>
      <c r="D34" s="14" t="s">
        <v>64</v>
      </c>
      <c r="E34" s="11" t="s">
        <v>264</v>
      </c>
      <c r="F34" s="14" t="s">
        <v>47</v>
      </c>
      <c r="G34" s="14" t="s">
        <v>83</v>
      </c>
      <c r="H34" s="14"/>
      <c r="I34" s="14"/>
      <c r="J34" s="16">
        <f>IF('Weekly Review'!$C$4="","",'Weekly Review'!$C$4+(X34-1)*7+6)</f>
        <v>46314</v>
      </c>
      <c r="K34" s="14" t="s">
        <v>50</v>
      </c>
      <c r="L34" s="17">
        <v>0.75</v>
      </c>
      <c r="M34" s="17">
        <v>0.0</v>
      </c>
      <c r="N34" s="14">
        <v>0.0</v>
      </c>
      <c r="O34" s="11" t="s">
        <v>266</v>
      </c>
      <c r="P34" s="11" t="s">
        <v>267</v>
      </c>
      <c r="Q34" s="11" t="s">
        <v>56</v>
      </c>
      <c r="R34" s="42"/>
      <c r="S34" s="16" t="str">
        <f>IF(R34="","",R34+'Weekly Review'!$C$5)</f>
        <v/>
      </c>
      <c r="T34" s="11" t="s">
        <v>52</v>
      </c>
      <c r="U34" s="11" t="s">
        <v>76</v>
      </c>
      <c r="V34" s="11" t="s">
        <v>268</v>
      </c>
      <c r="W34" s="11" t="s">
        <v>269</v>
      </c>
      <c r="X34" s="14">
        <v>3.0</v>
      </c>
      <c r="Y34" s="11" t="s">
        <v>101</v>
      </c>
      <c r="Z34" s="14"/>
      <c r="AA34" s="14"/>
      <c r="AB34" s="14"/>
      <c r="AC34" s="11" t="s">
        <v>248</v>
      </c>
      <c r="AD34" s="11" t="str">
        <f t="shared" si="1"/>
        <v/>
      </c>
      <c r="AE34" s="23" t="str">
        <f t="shared" si="2"/>
        <v>Java &amp; Spring|6</v>
      </c>
    </row>
    <row r="35" ht="36.0" customHeight="1">
      <c r="A35" s="24" t="s">
        <v>271</v>
      </c>
      <c r="B35" s="14">
        <v>3.0</v>
      </c>
      <c r="C35" s="14" t="s">
        <v>98</v>
      </c>
      <c r="D35" s="14" t="s">
        <v>64</v>
      </c>
      <c r="E35" s="24" t="s">
        <v>257</v>
      </c>
      <c r="F35" s="14" t="s">
        <v>47</v>
      </c>
      <c r="G35" s="14" t="s">
        <v>83</v>
      </c>
      <c r="H35" s="14"/>
      <c r="I35" s="14"/>
      <c r="J35" s="25">
        <f>IF('Weekly Review'!$C$4="","",'Weekly Review'!$C$4+(X35-1)*7+6)</f>
        <v>46314</v>
      </c>
      <c r="K35" s="14" t="s">
        <v>50</v>
      </c>
      <c r="L35" s="17">
        <v>0.75</v>
      </c>
      <c r="M35" s="17">
        <v>0.0</v>
      </c>
      <c r="N35" s="14">
        <v>0.0</v>
      </c>
      <c r="O35" s="24" t="s">
        <v>273</v>
      </c>
      <c r="P35" s="24" t="s">
        <v>274</v>
      </c>
      <c r="Q35" s="24" t="s">
        <v>56</v>
      </c>
      <c r="R35" s="42"/>
      <c r="S35" s="25" t="str">
        <f>IF(R35="","",R35+'Weekly Review'!$C$5)</f>
        <v/>
      </c>
      <c r="T35" s="24" t="s">
        <v>52</v>
      </c>
      <c r="U35" s="24" t="s">
        <v>116</v>
      </c>
      <c r="V35" s="24" t="s">
        <v>275</v>
      </c>
      <c r="W35" s="24" t="s">
        <v>276</v>
      </c>
      <c r="X35" s="14">
        <v>3.0</v>
      </c>
      <c r="Y35" s="24" t="s">
        <v>127</v>
      </c>
      <c r="Z35" s="14"/>
      <c r="AA35" s="14"/>
      <c r="AB35" s="14"/>
      <c r="AC35" s="24" t="s">
        <v>248</v>
      </c>
      <c r="AD35" s="24" t="str">
        <f t="shared" si="1"/>
        <v/>
      </c>
      <c r="AE35" s="30" t="str">
        <f t="shared" si="2"/>
        <v>TypeScript &amp; UI|6</v>
      </c>
    </row>
    <row r="36" ht="36.0" customHeight="1">
      <c r="A36" s="11" t="s">
        <v>277</v>
      </c>
      <c r="B36" s="14">
        <v>3.0</v>
      </c>
      <c r="C36" s="14" t="s">
        <v>98</v>
      </c>
      <c r="D36" s="14" t="s">
        <v>64</v>
      </c>
      <c r="E36" s="11" t="s">
        <v>278</v>
      </c>
      <c r="F36" s="14" t="s">
        <v>130</v>
      </c>
      <c r="G36" s="14" t="s">
        <v>83</v>
      </c>
      <c r="H36" s="14"/>
      <c r="I36" s="14"/>
      <c r="J36" s="16">
        <f>IF('Weekly Review'!$C$4="","",'Weekly Review'!$C$4+(X36-1)*7+6)</f>
        <v>46314</v>
      </c>
      <c r="K36" s="14" t="s">
        <v>50</v>
      </c>
      <c r="L36" s="17">
        <v>0.75</v>
      </c>
      <c r="M36" s="17">
        <v>0.0</v>
      </c>
      <c r="N36" s="14">
        <v>0.0</v>
      </c>
      <c r="O36" s="11" t="s">
        <v>280</v>
      </c>
      <c r="P36" s="11" t="s">
        <v>281</v>
      </c>
      <c r="Q36" s="11" t="s">
        <v>56</v>
      </c>
      <c r="R36" s="42"/>
      <c r="S36" s="16" t="str">
        <f>IF(R36="","",R36+'Weekly Review'!$C$5)</f>
        <v/>
      </c>
      <c r="T36" s="11" t="s">
        <v>52</v>
      </c>
      <c r="U36" s="11" t="s">
        <v>116</v>
      </c>
      <c r="V36" s="11" t="s">
        <v>282</v>
      </c>
      <c r="W36" s="11" t="s">
        <v>135</v>
      </c>
      <c r="X36" s="14">
        <v>3.0</v>
      </c>
      <c r="Y36" s="11" t="s">
        <v>127</v>
      </c>
      <c r="Z36" s="14"/>
      <c r="AA36" s="14"/>
      <c r="AB36" s="14"/>
      <c r="AC36" s="11" t="s">
        <v>248</v>
      </c>
      <c r="AD36" s="11" t="str">
        <f t="shared" si="1"/>
        <v/>
      </c>
      <c r="AE36" s="23" t="str">
        <f t="shared" si="2"/>
        <v>TypeScript &amp; UI|7</v>
      </c>
    </row>
    <row r="37" ht="36.0" customHeight="1">
      <c r="A37" s="24" t="s">
        <v>283</v>
      </c>
      <c r="B37" s="14">
        <v>3.0</v>
      </c>
      <c r="C37" s="14" t="s">
        <v>98</v>
      </c>
      <c r="D37" s="14" t="s">
        <v>64</v>
      </c>
      <c r="E37" s="24" t="s">
        <v>284</v>
      </c>
      <c r="F37" s="14" t="s">
        <v>130</v>
      </c>
      <c r="G37" s="14" t="s">
        <v>83</v>
      </c>
      <c r="H37" s="14"/>
      <c r="I37" s="14"/>
      <c r="J37" s="25">
        <f>IF('Weekly Review'!$C$4="","",'Weekly Review'!$C$4+(X37-1)*7+6)</f>
        <v>46314</v>
      </c>
      <c r="K37" s="14" t="s">
        <v>50</v>
      </c>
      <c r="L37" s="17">
        <v>0.75</v>
      </c>
      <c r="M37" s="17">
        <v>0.0</v>
      </c>
      <c r="N37" s="14">
        <v>0.0</v>
      </c>
      <c r="O37" s="24" t="s">
        <v>286</v>
      </c>
      <c r="P37" s="24" t="s">
        <v>287</v>
      </c>
      <c r="Q37" s="24" t="s">
        <v>56</v>
      </c>
      <c r="R37" s="42"/>
      <c r="S37" s="25" t="str">
        <f>IF(R37="","",R37+'Weekly Review'!$C$5)</f>
        <v/>
      </c>
      <c r="T37" s="24" t="s">
        <v>52</v>
      </c>
      <c r="U37" s="24" t="s">
        <v>116</v>
      </c>
      <c r="V37" s="24" t="s">
        <v>288</v>
      </c>
      <c r="W37" s="24" t="s">
        <v>276</v>
      </c>
      <c r="X37" s="14">
        <v>3.0</v>
      </c>
      <c r="Y37" s="24" t="s">
        <v>127</v>
      </c>
      <c r="Z37" s="14"/>
      <c r="AA37" s="14"/>
      <c r="AB37" s="14"/>
      <c r="AC37" s="24" t="s">
        <v>248</v>
      </c>
      <c r="AD37" s="24" t="str">
        <f t="shared" si="1"/>
        <v/>
      </c>
      <c r="AE37" s="30" t="str">
        <f t="shared" si="2"/>
        <v>TypeScript &amp; UI|8</v>
      </c>
    </row>
    <row r="38" ht="84.0" customHeight="1">
      <c r="A38" s="11" t="s">
        <v>290</v>
      </c>
      <c r="B38" s="14">
        <v>3.0</v>
      </c>
      <c r="C38" s="14" t="s">
        <v>121</v>
      </c>
      <c r="D38" s="14" t="s">
        <v>138</v>
      </c>
      <c r="E38" s="11" t="s">
        <v>291</v>
      </c>
      <c r="F38" s="14" t="s">
        <v>130</v>
      </c>
      <c r="G38" s="14" t="s">
        <v>83</v>
      </c>
      <c r="H38" s="14"/>
      <c r="I38" s="14"/>
      <c r="J38" s="16">
        <f>IF('Weekly Review'!$C$4="","",'Weekly Review'!$C$4+(X38-1)*7+6)</f>
        <v>46314</v>
      </c>
      <c r="K38" s="14" t="s">
        <v>50</v>
      </c>
      <c r="L38" s="17">
        <v>2.0</v>
      </c>
      <c r="M38" s="17">
        <v>0.0</v>
      </c>
      <c r="N38" s="14">
        <v>0.0</v>
      </c>
      <c r="O38" s="11" t="s">
        <v>152</v>
      </c>
      <c r="P38" s="11" t="s">
        <v>293</v>
      </c>
      <c r="Q38" s="11" t="s">
        <v>225</v>
      </c>
      <c r="R38" s="42"/>
      <c r="S38" s="16" t="str">
        <f>IF(R38="","",R38+'Weekly Review'!$C$5)</f>
        <v/>
      </c>
      <c r="T38" s="11" t="s">
        <v>52</v>
      </c>
      <c r="U38" s="11" t="s">
        <v>76</v>
      </c>
      <c r="V38" s="11" t="s">
        <v>294</v>
      </c>
      <c r="W38" s="11"/>
      <c r="X38" s="14">
        <v>3.0</v>
      </c>
      <c r="Y38" s="11" t="s">
        <v>160</v>
      </c>
      <c r="Z38" s="14"/>
      <c r="AA38" s="14"/>
      <c r="AB38" s="14"/>
      <c r="AC38" s="11"/>
      <c r="AD38" s="11" t="str">
        <f t="shared" si="1"/>
        <v/>
      </c>
      <c r="AE38" s="23" t="str">
        <f t="shared" si="2"/>
        <v>Projects|3</v>
      </c>
    </row>
    <row r="39" ht="58.5" customHeight="1">
      <c r="A39" s="24" t="s">
        <v>296</v>
      </c>
      <c r="B39" s="14">
        <v>3.0</v>
      </c>
      <c r="C39" s="14" t="s">
        <v>107</v>
      </c>
      <c r="D39" s="14" t="s">
        <v>162</v>
      </c>
      <c r="E39" s="24" t="s">
        <v>163</v>
      </c>
      <c r="F39" s="14" t="s">
        <v>47</v>
      </c>
      <c r="G39" s="14" t="s">
        <v>83</v>
      </c>
      <c r="H39" s="14"/>
      <c r="I39" s="14"/>
      <c r="J39" s="25">
        <f>IF('Weekly Review'!$C$4="","",'Weekly Review'!$C$4+(X39-1)*7+6)</f>
        <v>46314</v>
      </c>
      <c r="K39" s="14" t="s">
        <v>50</v>
      </c>
      <c r="L39" s="17">
        <v>3.0</v>
      </c>
      <c r="M39" s="17">
        <v>0.0</v>
      </c>
      <c r="N39" s="14">
        <v>0.0</v>
      </c>
      <c r="O39" s="24" t="s">
        <v>164</v>
      </c>
      <c r="P39" s="24" t="s">
        <v>297</v>
      </c>
      <c r="Q39" s="24"/>
      <c r="R39" s="42"/>
      <c r="S39" s="25" t="str">
        <f>IF(R39="","",R39+'Weekly Review'!$C$5)</f>
        <v/>
      </c>
      <c r="T39" s="24" t="s">
        <v>52</v>
      </c>
      <c r="U39" s="24" t="s">
        <v>166</v>
      </c>
      <c r="V39" s="24" t="s">
        <v>299</v>
      </c>
      <c r="W39" s="24"/>
      <c r="X39" s="14">
        <v>3.0</v>
      </c>
      <c r="Y39" s="24" t="s">
        <v>168</v>
      </c>
      <c r="Z39" s="14"/>
      <c r="AA39" s="14"/>
      <c r="AB39" s="14"/>
      <c r="AC39" s="24"/>
      <c r="AD39" s="24" t="str">
        <f t="shared" si="1"/>
        <v/>
      </c>
      <c r="AE39" s="30" t="str">
        <f t="shared" si="2"/>
        <v>DSA|3</v>
      </c>
    </row>
    <row r="40" ht="46.5" customHeight="1">
      <c r="A40" s="11" t="s">
        <v>300</v>
      </c>
      <c r="B40" s="14">
        <v>3.0</v>
      </c>
      <c r="C40" s="14" t="s">
        <v>131</v>
      </c>
      <c r="D40" s="14" t="s">
        <v>177</v>
      </c>
      <c r="E40" s="11" t="s">
        <v>301</v>
      </c>
      <c r="F40" s="14" t="s">
        <v>47</v>
      </c>
      <c r="G40" s="14" t="s">
        <v>83</v>
      </c>
      <c r="H40" s="14"/>
      <c r="I40" s="14"/>
      <c r="J40" s="16">
        <f>IF('Weekly Review'!$C$4="","",'Weekly Review'!$C$4+(X40-1)*7+6)</f>
        <v>46314</v>
      </c>
      <c r="K40" s="14" t="s">
        <v>50</v>
      </c>
      <c r="L40" s="17">
        <v>1.0</v>
      </c>
      <c r="M40" s="17">
        <v>0.0</v>
      </c>
      <c r="N40" s="14">
        <v>0.0</v>
      </c>
      <c r="O40" s="11" t="s">
        <v>179</v>
      </c>
      <c r="P40" s="11"/>
      <c r="Q40" s="11"/>
      <c r="R40" s="42"/>
      <c r="S40" s="16" t="str">
        <f>IF(R40="","",R40+'Weekly Review'!$C$5)</f>
        <v/>
      </c>
      <c r="T40" s="11" t="s">
        <v>180</v>
      </c>
      <c r="U40" s="11" t="s">
        <v>116</v>
      </c>
      <c r="V40" s="11" t="s">
        <v>303</v>
      </c>
      <c r="W40" s="11"/>
      <c r="X40" s="14">
        <v>3.0</v>
      </c>
      <c r="Y40" s="11" t="s">
        <v>258</v>
      </c>
      <c r="Z40" s="14"/>
      <c r="AA40" s="14"/>
      <c r="AB40" s="14" t="s">
        <v>183</v>
      </c>
      <c r="AC40" s="11"/>
      <c r="AD40" s="11" t="str">
        <f t="shared" si="1"/>
        <v/>
      </c>
      <c r="AE40" s="23" t="str">
        <f t="shared" si="2"/>
        <v>Mock interviews|3</v>
      </c>
    </row>
    <row r="41" ht="46.5" customHeight="1">
      <c r="A41" s="24" t="s">
        <v>305</v>
      </c>
      <c r="B41" s="14">
        <v>3.0</v>
      </c>
      <c r="C41" s="14" t="s">
        <v>44</v>
      </c>
      <c r="D41" s="14" t="s">
        <v>44</v>
      </c>
      <c r="E41" s="24" t="s">
        <v>185</v>
      </c>
      <c r="F41" s="14" t="s">
        <v>130</v>
      </c>
      <c r="G41" s="14" t="s">
        <v>83</v>
      </c>
      <c r="H41" s="14"/>
      <c r="I41" s="14" t="s">
        <v>186</v>
      </c>
      <c r="J41" s="25">
        <f>IF('Weekly Review'!$C$4="","",'Weekly Review'!$C$4+(X41-1)*7+6)</f>
        <v>46314</v>
      </c>
      <c r="K41" s="14" t="s">
        <v>50</v>
      </c>
      <c r="L41" s="17">
        <v>0.5</v>
      </c>
      <c r="M41" s="17">
        <v>0.0</v>
      </c>
      <c r="N41" s="14">
        <v>0.0</v>
      </c>
      <c r="O41" s="24" t="s">
        <v>187</v>
      </c>
      <c r="P41" s="24"/>
      <c r="Q41" s="24"/>
      <c r="R41" s="42"/>
      <c r="S41" s="25" t="str">
        <f>IF(R41="","",R41+'Weekly Review'!$C$5)</f>
        <v/>
      </c>
      <c r="T41" s="24" t="s">
        <v>52</v>
      </c>
      <c r="U41" s="26" t="s">
        <v>53</v>
      </c>
      <c r="V41" s="24"/>
      <c r="W41" s="24"/>
      <c r="X41" s="14">
        <v>3.0</v>
      </c>
      <c r="Y41" s="24" t="s">
        <v>188</v>
      </c>
      <c r="Z41" s="14"/>
      <c r="AA41" s="14"/>
      <c r="AB41" s="14"/>
      <c r="AC41" s="24"/>
      <c r="AD41" s="24" t="str">
        <f t="shared" si="1"/>
        <v/>
      </c>
      <c r="AE41" s="30" t="str">
        <f t="shared" si="2"/>
        <v>Review|4</v>
      </c>
    </row>
    <row r="42" ht="36.0" customHeight="1">
      <c r="A42" s="11" t="s">
        <v>308</v>
      </c>
      <c r="B42" s="14">
        <v>4.0</v>
      </c>
      <c r="C42" s="14" t="s">
        <v>6</v>
      </c>
      <c r="D42" s="14" t="s">
        <v>64</v>
      </c>
      <c r="E42" s="11" t="s">
        <v>309</v>
      </c>
      <c r="F42" s="14" t="s">
        <v>130</v>
      </c>
      <c r="G42" s="14" t="s">
        <v>83</v>
      </c>
      <c r="H42" s="14"/>
      <c r="I42" s="14"/>
      <c r="J42" s="16">
        <f>IF('Weekly Review'!$C$4="","",'Weekly Review'!$C$4+(X42-1)*7+6)</f>
        <v>46321</v>
      </c>
      <c r="K42" s="14" t="s">
        <v>50</v>
      </c>
      <c r="L42" s="17">
        <v>0.75</v>
      </c>
      <c r="M42" s="17">
        <v>0.0</v>
      </c>
      <c r="N42" s="14">
        <v>0.0</v>
      </c>
      <c r="O42" s="11" t="s">
        <v>311</v>
      </c>
      <c r="P42" s="11" t="s">
        <v>312</v>
      </c>
      <c r="Q42" s="11"/>
      <c r="R42" s="42"/>
      <c r="S42" s="16" t="str">
        <f>IF(R42="","",R42+'Weekly Review'!$C$5)</f>
        <v/>
      </c>
      <c r="T42" s="11" t="s">
        <v>52</v>
      </c>
      <c r="U42" s="11" t="s">
        <v>76</v>
      </c>
      <c r="V42" s="11" t="s">
        <v>313</v>
      </c>
      <c r="W42" s="11" t="s">
        <v>246</v>
      </c>
      <c r="X42" s="14">
        <v>4.0</v>
      </c>
      <c r="Y42" s="11" t="s">
        <v>262</v>
      </c>
      <c r="Z42" s="14"/>
      <c r="AA42" s="14"/>
      <c r="AB42" s="14"/>
      <c r="AC42" s="11" t="s">
        <v>314</v>
      </c>
      <c r="AD42" s="11" t="str">
        <f t="shared" si="1"/>
        <v/>
      </c>
      <c r="AE42" s="23" t="str">
        <f t="shared" si="2"/>
        <v>CS &amp; SQL|5</v>
      </c>
    </row>
    <row r="43" ht="58.5" customHeight="1">
      <c r="A43" s="24" t="s">
        <v>315</v>
      </c>
      <c r="B43" s="14">
        <v>4.0</v>
      </c>
      <c r="C43" s="14" t="s">
        <v>93</v>
      </c>
      <c r="D43" s="14" t="s">
        <v>64</v>
      </c>
      <c r="E43" s="24" t="s">
        <v>317</v>
      </c>
      <c r="F43" s="14" t="s">
        <v>130</v>
      </c>
      <c r="G43" s="14" t="s">
        <v>83</v>
      </c>
      <c r="H43" s="14"/>
      <c r="I43" s="14"/>
      <c r="J43" s="25">
        <f>IF('Weekly Review'!$C$4="","",'Weekly Review'!$C$4+(X43-1)*7+6)</f>
        <v>46321</v>
      </c>
      <c r="K43" s="14" t="s">
        <v>50</v>
      </c>
      <c r="L43" s="17">
        <v>0.75</v>
      </c>
      <c r="M43" s="17">
        <v>0.0</v>
      </c>
      <c r="N43" s="14">
        <v>0.0</v>
      </c>
      <c r="O43" s="24" t="s">
        <v>318</v>
      </c>
      <c r="P43" s="24" t="s">
        <v>319</v>
      </c>
      <c r="Q43" s="24" t="s">
        <v>56</v>
      </c>
      <c r="R43" s="42"/>
      <c r="S43" s="25" t="str">
        <f>IF(R43="","",R43+'Weekly Review'!$C$5)</f>
        <v/>
      </c>
      <c r="T43" s="24" t="s">
        <v>52</v>
      </c>
      <c r="U43" s="24" t="s">
        <v>76</v>
      </c>
      <c r="V43" s="24" t="s">
        <v>321</v>
      </c>
      <c r="W43" s="24" t="s">
        <v>100</v>
      </c>
      <c r="X43" s="14">
        <v>4.0</v>
      </c>
      <c r="Y43" s="24" t="s">
        <v>265</v>
      </c>
      <c r="Z43" s="14"/>
      <c r="AA43" s="14"/>
      <c r="AB43" s="14"/>
      <c r="AC43" s="24" t="s">
        <v>314</v>
      </c>
      <c r="AD43" s="24" t="str">
        <f t="shared" si="1"/>
        <v/>
      </c>
      <c r="AE43" s="30" t="str">
        <f t="shared" si="2"/>
        <v>Java &amp; Spring|7</v>
      </c>
    </row>
    <row r="44" ht="36.0" customHeight="1">
      <c r="A44" s="11" t="s">
        <v>322</v>
      </c>
      <c r="B44" s="14">
        <v>4.0</v>
      </c>
      <c r="C44" s="14" t="s">
        <v>93</v>
      </c>
      <c r="D44" s="14" t="s">
        <v>64</v>
      </c>
      <c r="E44" s="11" t="s">
        <v>323</v>
      </c>
      <c r="F44" s="14" t="s">
        <v>324</v>
      </c>
      <c r="G44" s="14" t="s">
        <v>83</v>
      </c>
      <c r="H44" s="14"/>
      <c r="I44" s="14"/>
      <c r="J44" s="16">
        <f>IF('Weekly Review'!$C$4="","",'Weekly Review'!$C$4+(X44-1)*7+6)</f>
        <v>46321</v>
      </c>
      <c r="K44" s="14" t="s">
        <v>50</v>
      </c>
      <c r="L44" s="17">
        <v>0.75</v>
      </c>
      <c r="M44" s="17">
        <v>0.0</v>
      </c>
      <c r="N44" s="14">
        <v>0.0</v>
      </c>
      <c r="O44" s="11" t="s">
        <v>326</v>
      </c>
      <c r="P44" s="11" t="s">
        <v>327</v>
      </c>
      <c r="Q44" s="11" t="s">
        <v>56</v>
      </c>
      <c r="R44" s="42"/>
      <c r="S44" s="16" t="str">
        <f>IF(R44="","",R44+'Weekly Review'!$C$5)</f>
        <v/>
      </c>
      <c r="T44" s="11" t="s">
        <v>52</v>
      </c>
      <c r="U44" s="11" t="s">
        <v>116</v>
      </c>
      <c r="V44" s="11" t="s">
        <v>328</v>
      </c>
      <c r="W44" s="11" t="s">
        <v>100</v>
      </c>
      <c r="X44" s="14">
        <v>4.0</v>
      </c>
      <c r="Y44" s="11" t="s">
        <v>265</v>
      </c>
      <c r="Z44" s="14"/>
      <c r="AA44" s="14"/>
      <c r="AB44" s="14"/>
      <c r="AC44" s="11" t="s">
        <v>314</v>
      </c>
      <c r="AD44" s="11" t="str">
        <f t="shared" si="1"/>
        <v/>
      </c>
      <c r="AE44" s="23" t="str">
        <f t="shared" si="2"/>
        <v>Java &amp; Spring|8</v>
      </c>
    </row>
    <row r="45" ht="46.5" customHeight="1">
      <c r="A45" s="24" t="s">
        <v>330</v>
      </c>
      <c r="B45" s="14">
        <v>4.0</v>
      </c>
      <c r="C45" s="14" t="s">
        <v>93</v>
      </c>
      <c r="D45" s="14" t="s">
        <v>64</v>
      </c>
      <c r="E45" s="24" t="s">
        <v>331</v>
      </c>
      <c r="F45" s="14" t="s">
        <v>130</v>
      </c>
      <c r="G45" s="14" t="s">
        <v>83</v>
      </c>
      <c r="H45" s="14"/>
      <c r="I45" s="14"/>
      <c r="J45" s="25">
        <f>IF('Weekly Review'!$C$4="","",'Weekly Review'!$C$4+(X45-1)*7+6)</f>
        <v>46321</v>
      </c>
      <c r="K45" s="14" t="s">
        <v>50</v>
      </c>
      <c r="L45" s="17">
        <v>0.75</v>
      </c>
      <c r="M45" s="17">
        <v>0.0</v>
      </c>
      <c r="N45" s="14">
        <v>0.0</v>
      </c>
      <c r="O45" s="24" t="s">
        <v>332</v>
      </c>
      <c r="P45" s="24" t="s">
        <v>333</v>
      </c>
      <c r="Q45" s="24" t="s">
        <v>56</v>
      </c>
      <c r="R45" s="42"/>
      <c r="S45" s="25" t="str">
        <f>IF(R45="","",R45+'Weekly Review'!$C$5)</f>
        <v/>
      </c>
      <c r="T45" s="24" t="s">
        <v>52</v>
      </c>
      <c r="U45" s="24" t="s">
        <v>76</v>
      </c>
      <c r="V45" s="24" t="s">
        <v>335</v>
      </c>
      <c r="W45" s="24" t="s">
        <v>100</v>
      </c>
      <c r="X45" s="14">
        <v>4.0</v>
      </c>
      <c r="Y45" s="24" t="s">
        <v>265</v>
      </c>
      <c r="Z45" s="14"/>
      <c r="AA45" s="14"/>
      <c r="AB45" s="14"/>
      <c r="AC45" s="24" t="s">
        <v>314</v>
      </c>
      <c r="AD45" s="24" t="str">
        <f t="shared" si="1"/>
        <v/>
      </c>
      <c r="AE45" s="30" t="str">
        <f t="shared" si="2"/>
        <v>Java &amp; Spring|9</v>
      </c>
    </row>
    <row r="46" ht="58.5" customHeight="1">
      <c r="A46" s="11" t="s">
        <v>336</v>
      </c>
      <c r="B46" s="14">
        <v>4.0</v>
      </c>
      <c r="C46" s="14" t="s">
        <v>93</v>
      </c>
      <c r="D46" s="14" t="s">
        <v>64</v>
      </c>
      <c r="E46" s="11" t="s">
        <v>337</v>
      </c>
      <c r="F46" s="14" t="s">
        <v>130</v>
      </c>
      <c r="G46" s="14" t="s">
        <v>83</v>
      </c>
      <c r="H46" s="14"/>
      <c r="I46" s="14"/>
      <c r="J46" s="16">
        <f>IF('Weekly Review'!$C$4="","",'Weekly Review'!$C$4+(X46-1)*7+6)</f>
        <v>46321</v>
      </c>
      <c r="K46" s="14" t="s">
        <v>50</v>
      </c>
      <c r="L46" s="17">
        <v>0.75</v>
      </c>
      <c r="M46" s="17">
        <v>0.0</v>
      </c>
      <c r="N46" s="14">
        <v>0.0</v>
      </c>
      <c r="O46" s="11" t="s">
        <v>339</v>
      </c>
      <c r="P46" s="11" t="s">
        <v>340</v>
      </c>
      <c r="Q46" s="11" t="s">
        <v>56</v>
      </c>
      <c r="R46" s="42"/>
      <c r="S46" s="16" t="str">
        <f>IF(R46="","",R46+'Weekly Review'!$C$5)</f>
        <v/>
      </c>
      <c r="T46" s="11" t="s">
        <v>52</v>
      </c>
      <c r="U46" s="11" t="s">
        <v>76</v>
      </c>
      <c r="V46" s="11" t="s">
        <v>341</v>
      </c>
      <c r="W46" s="11" t="s">
        <v>109</v>
      </c>
      <c r="X46" s="14">
        <v>4.0</v>
      </c>
      <c r="Y46" s="11" t="s">
        <v>270</v>
      </c>
      <c r="Z46" s="14"/>
      <c r="AA46" s="14"/>
      <c r="AB46" s="14"/>
      <c r="AC46" s="11" t="s">
        <v>314</v>
      </c>
      <c r="AD46" s="11" t="str">
        <f t="shared" si="1"/>
        <v/>
      </c>
      <c r="AE46" s="23" t="str">
        <f t="shared" si="2"/>
        <v>Java &amp; Spring|10</v>
      </c>
    </row>
    <row r="47" ht="71.25" customHeight="1">
      <c r="A47" s="24" t="s">
        <v>343</v>
      </c>
      <c r="B47" s="14">
        <v>4.0</v>
      </c>
      <c r="C47" s="14" t="s">
        <v>98</v>
      </c>
      <c r="D47" s="14" t="s">
        <v>64</v>
      </c>
      <c r="E47" s="24" t="s">
        <v>344</v>
      </c>
      <c r="F47" s="14" t="s">
        <v>47</v>
      </c>
      <c r="G47" s="14" t="s">
        <v>83</v>
      </c>
      <c r="H47" s="14"/>
      <c r="I47" s="14"/>
      <c r="J47" s="25">
        <f>IF('Weekly Review'!$C$4="","",'Weekly Review'!$C$4+(X47-1)*7+6)</f>
        <v>46321</v>
      </c>
      <c r="K47" s="14" t="s">
        <v>50</v>
      </c>
      <c r="L47" s="17">
        <v>0.75</v>
      </c>
      <c r="M47" s="17">
        <v>0.0</v>
      </c>
      <c r="N47" s="14">
        <v>0.0</v>
      </c>
      <c r="O47" s="24" t="s">
        <v>345</v>
      </c>
      <c r="P47" s="24" t="s">
        <v>346</v>
      </c>
      <c r="Q47" s="24" t="s">
        <v>56</v>
      </c>
      <c r="R47" s="42"/>
      <c r="S47" s="25" t="str">
        <f>IF(R47="","",R47+'Weekly Review'!$C$5)</f>
        <v/>
      </c>
      <c r="T47" s="24" t="s">
        <v>52</v>
      </c>
      <c r="U47" s="24" t="s">
        <v>76</v>
      </c>
      <c r="V47" s="24" t="s">
        <v>348</v>
      </c>
      <c r="W47" s="24" t="s">
        <v>349</v>
      </c>
      <c r="X47" s="14">
        <v>4.0</v>
      </c>
      <c r="Y47" s="24" t="s">
        <v>119</v>
      </c>
      <c r="Z47" s="14"/>
      <c r="AA47" s="14"/>
      <c r="AB47" s="14"/>
      <c r="AC47" s="24" t="s">
        <v>314</v>
      </c>
      <c r="AD47" s="24" t="str">
        <f t="shared" si="1"/>
        <v/>
      </c>
      <c r="AE47" s="30" t="str">
        <f t="shared" si="2"/>
        <v>TypeScript &amp; UI|9</v>
      </c>
    </row>
    <row r="48" ht="36.0" customHeight="1">
      <c r="A48" s="11" t="s">
        <v>350</v>
      </c>
      <c r="B48" s="14">
        <v>4.0</v>
      </c>
      <c r="C48" s="14" t="s">
        <v>98</v>
      </c>
      <c r="D48" s="14" t="s">
        <v>64</v>
      </c>
      <c r="E48" s="11" t="s">
        <v>351</v>
      </c>
      <c r="F48" s="14" t="s">
        <v>130</v>
      </c>
      <c r="G48" s="14" t="s">
        <v>83</v>
      </c>
      <c r="H48" s="14"/>
      <c r="I48" s="14"/>
      <c r="J48" s="16">
        <f>IF('Weekly Review'!$C$4="","",'Weekly Review'!$C$4+(X48-1)*7+6)</f>
        <v>46321</v>
      </c>
      <c r="K48" s="14" t="s">
        <v>50</v>
      </c>
      <c r="L48" s="17">
        <v>0.75</v>
      </c>
      <c r="M48" s="17">
        <v>0.0</v>
      </c>
      <c r="N48" s="14">
        <v>0.0</v>
      </c>
      <c r="O48" s="11" t="s">
        <v>353</v>
      </c>
      <c r="P48" s="11" t="s">
        <v>354</v>
      </c>
      <c r="Q48" s="11" t="s">
        <v>56</v>
      </c>
      <c r="R48" s="42"/>
      <c r="S48" s="16" t="str">
        <f>IF(R48="","",R48+'Weekly Review'!$C$5)</f>
        <v/>
      </c>
      <c r="T48" s="11" t="s">
        <v>52</v>
      </c>
      <c r="U48" s="11" t="s">
        <v>116</v>
      </c>
      <c r="V48" s="11" t="s">
        <v>355</v>
      </c>
      <c r="W48" s="11" t="s">
        <v>135</v>
      </c>
      <c r="X48" s="14">
        <v>4.0</v>
      </c>
      <c r="Y48" s="11" t="s">
        <v>127</v>
      </c>
      <c r="Z48" s="14"/>
      <c r="AA48" s="14"/>
      <c r="AB48" s="14"/>
      <c r="AC48" s="11" t="s">
        <v>314</v>
      </c>
      <c r="AD48" s="11" t="str">
        <f t="shared" si="1"/>
        <v/>
      </c>
      <c r="AE48" s="23" t="str">
        <f t="shared" si="2"/>
        <v>TypeScript &amp; UI|10</v>
      </c>
    </row>
    <row r="49" ht="36.0" customHeight="1">
      <c r="A49" s="24" t="s">
        <v>357</v>
      </c>
      <c r="B49" s="14">
        <v>4.0</v>
      </c>
      <c r="C49" s="14" t="s">
        <v>98</v>
      </c>
      <c r="D49" s="14" t="s">
        <v>64</v>
      </c>
      <c r="E49" s="24" t="s">
        <v>358</v>
      </c>
      <c r="F49" s="14" t="s">
        <v>47</v>
      </c>
      <c r="G49" s="14" t="s">
        <v>83</v>
      </c>
      <c r="H49" s="14"/>
      <c r="I49" s="14"/>
      <c r="J49" s="25">
        <f>IF('Weekly Review'!$C$4="","",'Weekly Review'!$C$4+(X49-1)*7+6)</f>
        <v>46321</v>
      </c>
      <c r="K49" s="14" t="s">
        <v>50</v>
      </c>
      <c r="L49" s="17">
        <v>0.75</v>
      </c>
      <c r="M49" s="17">
        <v>0.0</v>
      </c>
      <c r="N49" s="14">
        <v>0.0</v>
      </c>
      <c r="O49" s="24" t="s">
        <v>360</v>
      </c>
      <c r="P49" s="24" t="s">
        <v>361</v>
      </c>
      <c r="Q49" s="24" t="s">
        <v>56</v>
      </c>
      <c r="R49" s="42"/>
      <c r="S49" s="25" t="str">
        <f>IF(R49="","",R49+'Weekly Review'!$C$5)</f>
        <v/>
      </c>
      <c r="T49" s="24" t="s">
        <v>52</v>
      </c>
      <c r="U49" s="24" t="s">
        <v>116</v>
      </c>
      <c r="V49" s="24" t="s">
        <v>362</v>
      </c>
      <c r="W49" s="24" t="s">
        <v>363</v>
      </c>
      <c r="X49" s="14">
        <v>4.0</v>
      </c>
      <c r="Y49" s="24" t="s">
        <v>272</v>
      </c>
      <c r="Z49" s="14"/>
      <c r="AA49" s="14"/>
      <c r="AB49" s="14"/>
      <c r="AC49" s="24" t="s">
        <v>314</v>
      </c>
      <c r="AD49" s="24" t="str">
        <f t="shared" si="1"/>
        <v/>
      </c>
      <c r="AE49" s="30" t="str">
        <f t="shared" si="2"/>
        <v>TypeScript &amp; UI|11</v>
      </c>
    </row>
    <row r="50" ht="84.0" customHeight="1">
      <c r="A50" s="11" t="s">
        <v>364</v>
      </c>
      <c r="B50" s="14">
        <v>4.0</v>
      </c>
      <c r="C50" s="14" t="s">
        <v>121</v>
      </c>
      <c r="D50" s="14" t="s">
        <v>138</v>
      </c>
      <c r="E50" s="11" t="s">
        <v>366</v>
      </c>
      <c r="F50" s="14" t="s">
        <v>130</v>
      </c>
      <c r="G50" s="14" t="s">
        <v>83</v>
      </c>
      <c r="H50" s="14"/>
      <c r="I50" s="14"/>
      <c r="J50" s="16">
        <f>IF('Weekly Review'!$C$4="","",'Weekly Review'!$C$4+(X50-1)*7+6)</f>
        <v>46321</v>
      </c>
      <c r="K50" s="14" t="s">
        <v>50</v>
      </c>
      <c r="L50" s="17">
        <v>2.0</v>
      </c>
      <c r="M50" s="17">
        <v>0.0</v>
      </c>
      <c r="N50" s="14">
        <v>0.0</v>
      </c>
      <c r="O50" s="11" t="s">
        <v>152</v>
      </c>
      <c r="P50" s="11" t="s">
        <v>367</v>
      </c>
      <c r="Q50" s="11" t="s">
        <v>290</v>
      </c>
      <c r="R50" s="42"/>
      <c r="S50" s="16" t="str">
        <f>IF(R50="","",R50+'Weekly Review'!$C$5)</f>
        <v/>
      </c>
      <c r="T50" s="11" t="s">
        <v>52</v>
      </c>
      <c r="U50" s="11" t="s">
        <v>76</v>
      </c>
      <c r="V50" s="11" t="s">
        <v>368</v>
      </c>
      <c r="W50" s="11"/>
      <c r="X50" s="14">
        <v>4.0</v>
      </c>
      <c r="Y50" s="11" t="s">
        <v>160</v>
      </c>
      <c r="Z50" s="14"/>
      <c r="AA50" s="14"/>
      <c r="AB50" s="14"/>
      <c r="AC50" s="11"/>
      <c r="AD50" s="11" t="str">
        <f t="shared" si="1"/>
        <v/>
      </c>
      <c r="AE50" s="23" t="str">
        <f t="shared" si="2"/>
        <v>Projects|4</v>
      </c>
    </row>
    <row r="51" ht="71.25" customHeight="1">
      <c r="A51" s="24" t="s">
        <v>370</v>
      </c>
      <c r="B51" s="14">
        <v>4.0</v>
      </c>
      <c r="C51" s="14" t="s">
        <v>107</v>
      </c>
      <c r="D51" s="14" t="s">
        <v>162</v>
      </c>
      <c r="E51" s="24" t="s">
        <v>163</v>
      </c>
      <c r="F51" s="14" t="s">
        <v>47</v>
      </c>
      <c r="G51" s="14" t="s">
        <v>83</v>
      </c>
      <c r="H51" s="14"/>
      <c r="I51" s="14"/>
      <c r="J51" s="25">
        <f>IF('Weekly Review'!$C$4="","",'Weekly Review'!$C$4+(X51-1)*7+6)</f>
        <v>46321</v>
      </c>
      <c r="K51" s="14" t="s">
        <v>50</v>
      </c>
      <c r="L51" s="17">
        <v>3.0</v>
      </c>
      <c r="M51" s="17">
        <v>0.0</v>
      </c>
      <c r="N51" s="14">
        <v>0.0</v>
      </c>
      <c r="O51" s="24" t="s">
        <v>164</v>
      </c>
      <c r="P51" s="24" t="s">
        <v>372</v>
      </c>
      <c r="Q51" s="24"/>
      <c r="R51" s="42"/>
      <c r="S51" s="25" t="str">
        <f>IF(R51="","",R51+'Weekly Review'!$C$5)</f>
        <v/>
      </c>
      <c r="T51" s="24" t="s">
        <v>52</v>
      </c>
      <c r="U51" s="24" t="s">
        <v>166</v>
      </c>
      <c r="V51" s="24" t="s">
        <v>373</v>
      </c>
      <c r="W51" s="24"/>
      <c r="X51" s="14">
        <v>4.0</v>
      </c>
      <c r="Y51" s="24" t="s">
        <v>168</v>
      </c>
      <c r="Z51" s="14"/>
      <c r="AA51" s="14"/>
      <c r="AB51" s="14"/>
      <c r="AC51" s="24"/>
      <c r="AD51" s="24" t="str">
        <f t="shared" si="1"/>
        <v/>
      </c>
      <c r="AE51" s="30" t="str">
        <f t="shared" si="2"/>
        <v>DSA|4</v>
      </c>
    </row>
    <row r="52" ht="36.0" customHeight="1">
      <c r="A52" s="11" t="s">
        <v>374</v>
      </c>
      <c r="B52" s="14">
        <v>4.0</v>
      </c>
      <c r="C52" s="14" t="s">
        <v>142</v>
      </c>
      <c r="D52" s="14" t="s">
        <v>142</v>
      </c>
      <c r="E52" s="11" t="s">
        <v>376</v>
      </c>
      <c r="F52" s="14" t="s">
        <v>130</v>
      </c>
      <c r="G52" s="14" t="s">
        <v>83</v>
      </c>
      <c r="H52" s="14"/>
      <c r="I52" s="14"/>
      <c r="J52" s="16">
        <f>IF('Weekly Review'!$C$4="","",'Weekly Review'!$C$4+(X52-1)*7+6)</f>
        <v>46321</v>
      </c>
      <c r="K52" s="14" t="s">
        <v>50</v>
      </c>
      <c r="L52" s="17">
        <v>1.0</v>
      </c>
      <c r="M52" s="17">
        <v>0.0</v>
      </c>
      <c r="N52" s="14">
        <v>0.0</v>
      </c>
      <c r="O52" s="11" t="s">
        <v>377</v>
      </c>
      <c r="P52" s="11"/>
      <c r="Q52" s="11" t="s">
        <v>233</v>
      </c>
      <c r="R52" s="42"/>
      <c r="S52" s="16" t="str">
        <f>IF(R52="","",R52+'Weekly Review'!$C$5)</f>
        <v/>
      </c>
      <c r="T52" s="11" t="s">
        <v>52</v>
      </c>
      <c r="U52" s="22" t="s">
        <v>53</v>
      </c>
      <c r="V52" s="11"/>
      <c r="W52" s="11"/>
      <c r="X52" s="14">
        <v>4.0</v>
      </c>
      <c r="Y52" s="11" t="s">
        <v>54</v>
      </c>
      <c r="Z52" s="14"/>
      <c r="AA52" s="14"/>
      <c r="AB52" s="14"/>
      <c r="AC52" s="11"/>
      <c r="AD52" s="11" t="str">
        <f t="shared" si="1"/>
        <v/>
      </c>
      <c r="AE52" s="23" t="str">
        <f t="shared" si="2"/>
        <v>Career|2</v>
      </c>
    </row>
    <row r="53" ht="46.5" customHeight="1">
      <c r="A53" s="24" t="s">
        <v>379</v>
      </c>
      <c r="B53" s="14">
        <v>4.0</v>
      </c>
      <c r="C53" s="14" t="s">
        <v>131</v>
      </c>
      <c r="D53" s="14" t="s">
        <v>177</v>
      </c>
      <c r="E53" s="24" t="s">
        <v>380</v>
      </c>
      <c r="F53" s="14" t="s">
        <v>47</v>
      </c>
      <c r="G53" s="14" t="s">
        <v>83</v>
      </c>
      <c r="H53" s="14"/>
      <c r="I53" s="14"/>
      <c r="J53" s="25">
        <f>IF('Weekly Review'!$C$4="","",'Weekly Review'!$C$4+(X53-1)*7+6)</f>
        <v>46321</v>
      </c>
      <c r="K53" s="14" t="s">
        <v>50</v>
      </c>
      <c r="L53" s="17">
        <v>1.0</v>
      </c>
      <c r="M53" s="17">
        <v>0.0</v>
      </c>
      <c r="N53" s="14">
        <v>0.0</v>
      </c>
      <c r="O53" s="24" t="s">
        <v>179</v>
      </c>
      <c r="P53" s="24"/>
      <c r="Q53" s="24"/>
      <c r="R53" s="42"/>
      <c r="S53" s="25" t="str">
        <f>IF(R53="","",R53+'Weekly Review'!$C$5)</f>
        <v/>
      </c>
      <c r="T53" s="24" t="s">
        <v>180</v>
      </c>
      <c r="U53" s="24" t="s">
        <v>116</v>
      </c>
      <c r="V53" s="24" t="s">
        <v>382</v>
      </c>
      <c r="W53" s="24"/>
      <c r="X53" s="14">
        <v>4.0</v>
      </c>
      <c r="Y53" s="24" t="s">
        <v>279</v>
      </c>
      <c r="Z53" s="14"/>
      <c r="AA53" s="14"/>
      <c r="AB53" s="14" t="s">
        <v>183</v>
      </c>
      <c r="AC53" s="24"/>
      <c r="AD53" s="24" t="str">
        <f t="shared" si="1"/>
        <v/>
      </c>
      <c r="AE53" s="30" t="str">
        <f t="shared" si="2"/>
        <v>Mock interviews|4</v>
      </c>
    </row>
    <row r="54" ht="46.5" customHeight="1">
      <c r="A54" s="11" t="s">
        <v>383</v>
      </c>
      <c r="B54" s="14">
        <v>4.0</v>
      </c>
      <c r="C54" s="14" t="s">
        <v>44</v>
      </c>
      <c r="D54" s="14" t="s">
        <v>44</v>
      </c>
      <c r="E54" s="11" t="s">
        <v>185</v>
      </c>
      <c r="F54" s="14" t="s">
        <v>130</v>
      </c>
      <c r="G54" s="14" t="s">
        <v>83</v>
      </c>
      <c r="H54" s="14"/>
      <c r="I54" s="14" t="s">
        <v>186</v>
      </c>
      <c r="J54" s="16">
        <f>IF('Weekly Review'!$C$4="","",'Weekly Review'!$C$4+(X54-1)*7+6)</f>
        <v>46321</v>
      </c>
      <c r="K54" s="14" t="s">
        <v>50</v>
      </c>
      <c r="L54" s="17">
        <v>0.5</v>
      </c>
      <c r="M54" s="17">
        <v>0.0</v>
      </c>
      <c r="N54" s="14">
        <v>0.0</v>
      </c>
      <c r="O54" s="11" t="s">
        <v>187</v>
      </c>
      <c r="P54" s="11"/>
      <c r="Q54" s="11"/>
      <c r="R54" s="42"/>
      <c r="S54" s="16" t="str">
        <f>IF(R54="","",R54+'Weekly Review'!$C$5)</f>
        <v/>
      </c>
      <c r="T54" s="11" t="s">
        <v>52</v>
      </c>
      <c r="U54" s="22" t="s">
        <v>53</v>
      </c>
      <c r="V54" s="11"/>
      <c r="W54" s="11"/>
      <c r="X54" s="14">
        <v>4.0</v>
      </c>
      <c r="Y54" s="11" t="s">
        <v>188</v>
      </c>
      <c r="Z54" s="14"/>
      <c r="AA54" s="14"/>
      <c r="AB54" s="14"/>
      <c r="AC54" s="11"/>
      <c r="AD54" s="11" t="str">
        <f t="shared" si="1"/>
        <v/>
      </c>
      <c r="AE54" s="23" t="str">
        <f t="shared" si="2"/>
        <v>Review|5</v>
      </c>
    </row>
    <row r="55" ht="58.5" customHeight="1">
      <c r="A55" s="24" t="s">
        <v>386</v>
      </c>
      <c r="B55" s="14">
        <v>5.0</v>
      </c>
      <c r="C55" s="14" t="s">
        <v>4</v>
      </c>
      <c r="D55" s="14" t="s">
        <v>64</v>
      </c>
      <c r="E55" s="24" t="s">
        <v>387</v>
      </c>
      <c r="F55" s="14" t="s">
        <v>130</v>
      </c>
      <c r="G55" s="14" t="s">
        <v>83</v>
      </c>
      <c r="H55" s="14"/>
      <c r="I55" s="14"/>
      <c r="J55" s="25">
        <f>IF('Weekly Review'!$C$4="","",'Weekly Review'!$C$4+(X55-1)*7+6)</f>
        <v>46328</v>
      </c>
      <c r="K55" s="14" t="s">
        <v>50</v>
      </c>
      <c r="L55" s="17">
        <v>0.75</v>
      </c>
      <c r="M55" s="17">
        <v>0.0</v>
      </c>
      <c r="N55" s="14">
        <v>0.0</v>
      </c>
      <c r="O55" s="24" t="s">
        <v>388</v>
      </c>
      <c r="P55" s="24" t="s">
        <v>390</v>
      </c>
      <c r="Q55" s="24"/>
      <c r="R55" s="42"/>
      <c r="S55" s="25" t="str">
        <f>IF(R55="","",R55+'Weekly Review'!$C$5)</f>
        <v/>
      </c>
      <c r="T55" s="24" t="s">
        <v>52</v>
      </c>
      <c r="U55" s="24" t="s">
        <v>76</v>
      </c>
      <c r="V55" s="24" t="s">
        <v>391</v>
      </c>
      <c r="W55" s="24" t="s">
        <v>392</v>
      </c>
      <c r="X55" s="14">
        <v>5.0</v>
      </c>
      <c r="Y55" s="24" t="s">
        <v>285</v>
      </c>
      <c r="Z55" s="14"/>
      <c r="AA55" s="14"/>
      <c r="AB55" s="14"/>
      <c r="AC55" s="24" t="s">
        <v>393</v>
      </c>
      <c r="AD55" s="24" t="str">
        <f t="shared" si="1"/>
        <v/>
      </c>
      <c r="AE55" s="30" t="str">
        <f t="shared" si="2"/>
        <v>AI Engineering|2</v>
      </c>
    </row>
    <row r="56" ht="36.0" customHeight="1">
      <c r="A56" s="11" t="s">
        <v>394</v>
      </c>
      <c r="B56" s="14">
        <v>5.0</v>
      </c>
      <c r="C56" s="14" t="s">
        <v>6</v>
      </c>
      <c r="D56" s="14" t="s">
        <v>64</v>
      </c>
      <c r="E56" s="11" t="s">
        <v>396</v>
      </c>
      <c r="F56" s="14" t="s">
        <v>130</v>
      </c>
      <c r="G56" s="14" t="s">
        <v>83</v>
      </c>
      <c r="H56" s="14"/>
      <c r="I56" s="14"/>
      <c r="J56" s="16">
        <f>IF('Weekly Review'!$C$4="","",'Weekly Review'!$C$4+(X56-1)*7+6)</f>
        <v>46328</v>
      </c>
      <c r="K56" s="14" t="s">
        <v>50</v>
      </c>
      <c r="L56" s="17">
        <v>0.75</v>
      </c>
      <c r="M56" s="17">
        <v>0.0</v>
      </c>
      <c r="N56" s="14">
        <v>0.0</v>
      </c>
      <c r="O56" s="11" t="s">
        <v>397</v>
      </c>
      <c r="P56" s="11" t="s">
        <v>398</v>
      </c>
      <c r="Q56" s="11"/>
      <c r="R56" s="42"/>
      <c r="S56" s="16" t="str">
        <f>IF(R56="","",R56+'Weekly Review'!$C$5)</f>
        <v/>
      </c>
      <c r="T56" s="11" t="s">
        <v>52</v>
      </c>
      <c r="U56" s="11" t="s">
        <v>76</v>
      </c>
      <c r="V56" s="11" t="s">
        <v>399</v>
      </c>
      <c r="W56" s="11" t="s">
        <v>246</v>
      </c>
      <c r="X56" s="14">
        <v>5.0</v>
      </c>
      <c r="Y56" s="11" t="s">
        <v>289</v>
      </c>
      <c r="Z56" s="14"/>
      <c r="AA56" s="14"/>
      <c r="AB56" s="14"/>
      <c r="AC56" s="11" t="s">
        <v>401</v>
      </c>
      <c r="AD56" s="11" t="str">
        <f t="shared" si="1"/>
        <v/>
      </c>
      <c r="AE56" s="23" t="str">
        <f t="shared" si="2"/>
        <v>CS &amp; SQL|6</v>
      </c>
    </row>
    <row r="57" ht="36.0" customHeight="1">
      <c r="A57" s="24" t="s">
        <v>402</v>
      </c>
      <c r="B57" s="14">
        <v>5.0</v>
      </c>
      <c r="C57" s="14" t="s">
        <v>6</v>
      </c>
      <c r="D57" s="14" t="s">
        <v>64</v>
      </c>
      <c r="E57" s="24" t="s">
        <v>403</v>
      </c>
      <c r="F57" s="14" t="s">
        <v>130</v>
      </c>
      <c r="G57" s="14" t="s">
        <v>83</v>
      </c>
      <c r="H57" s="14"/>
      <c r="I57" s="14"/>
      <c r="J57" s="25">
        <f>IF('Weekly Review'!$C$4="","",'Weekly Review'!$C$4+(X57-1)*7+6)</f>
        <v>46328</v>
      </c>
      <c r="K57" s="14" t="s">
        <v>50</v>
      </c>
      <c r="L57" s="17">
        <v>0.75</v>
      </c>
      <c r="M57" s="17">
        <v>0.0</v>
      </c>
      <c r="N57" s="14">
        <v>0.0</v>
      </c>
      <c r="O57" s="24" t="s">
        <v>405</v>
      </c>
      <c r="P57" s="24" t="s">
        <v>406</v>
      </c>
      <c r="Q57" s="24"/>
      <c r="R57" s="42"/>
      <c r="S57" s="25" t="str">
        <f>IF(R57="","",R57+'Weekly Review'!$C$5)</f>
        <v/>
      </c>
      <c r="T57" s="24" t="s">
        <v>52</v>
      </c>
      <c r="U57" s="24" t="s">
        <v>116</v>
      </c>
      <c r="V57" s="24" t="s">
        <v>407</v>
      </c>
      <c r="W57" s="24" t="s">
        <v>246</v>
      </c>
      <c r="X57" s="14">
        <v>5.0</v>
      </c>
      <c r="Y57" s="24" t="s">
        <v>289</v>
      </c>
      <c r="Z57" s="14"/>
      <c r="AA57" s="14"/>
      <c r="AB57" s="14"/>
      <c r="AC57" s="24" t="s">
        <v>401</v>
      </c>
      <c r="AD57" s="24" t="str">
        <f t="shared" si="1"/>
        <v/>
      </c>
      <c r="AE57" s="30" t="str">
        <f t="shared" si="2"/>
        <v>CS &amp; SQL|7</v>
      </c>
    </row>
    <row r="58" ht="36.0" customHeight="1">
      <c r="A58" s="11" t="s">
        <v>409</v>
      </c>
      <c r="B58" s="14">
        <v>5.0</v>
      </c>
      <c r="C58" s="14" t="s">
        <v>6</v>
      </c>
      <c r="D58" s="14" t="s">
        <v>64</v>
      </c>
      <c r="E58" s="11" t="s">
        <v>410</v>
      </c>
      <c r="F58" s="14" t="s">
        <v>47</v>
      </c>
      <c r="G58" s="14" t="s">
        <v>83</v>
      </c>
      <c r="H58" s="14"/>
      <c r="I58" s="14"/>
      <c r="J58" s="16">
        <f>IF('Weekly Review'!$C$4="","",'Weekly Review'!$C$4+(X58-1)*7+6)</f>
        <v>46328</v>
      </c>
      <c r="K58" s="14" t="s">
        <v>50</v>
      </c>
      <c r="L58" s="17">
        <v>0.75</v>
      </c>
      <c r="M58" s="17">
        <v>0.0</v>
      </c>
      <c r="N58" s="14">
        <v>0.0</v>
      </c>
      <c r="O58" s="11" t="s">
        <v>411</v>
      </c>
      <c r="P58" s="11" t="s">
        <v>412</v>
      </c>
      <c r="Q58" s="11"/>
      <c r="R58" s="42"/>
      <c r="S58" s="16" t="str">
        <f>IF(R58="","",R58+'Weekly Review'!$C$5)</f>
        <v/>
      </c>
      <c r="T58" s="11" t="s">
        <v>52</v>
      </c>
      <c r="U58" s="11" t="s">
        <v>76</v>
      </c>
      <c r="V58" s="11" t="s">
        <v>414</v>
      </c>
      <c r="W58" s="11" t="s">
        <v>415</v>
      </c>
      <c r="X58" s="14">
        <v>5.0</v>
      </c>
      <c r="Y58" s="11" t="s">
        <v>289</v>
      </c>
      <c r="Z58" s="14"/>
      <c r="AA58" s="14"/>
      <c r="AB58" s="14"/>
      <c r="AC58" s="11" t="s">
        <v>401</v>
      </c>
      <c r="AD58" s="11" t="str">
        <f t="shared" si="1"/>
        <v/>
      </c>
      <c r="AE58" s="23" t="str">
        <f t="shared" si="2"/>
        <v>CS &amp; SQL|8</v>
      </c>
    </row>
    <row r="59" ht="84.0" customHeight="1">
      <c r="A59" s="24" t="s">
        <v>416</v>
      </c>
      <c r="B59" s="14">
        <v>5.0</v>
      </c>
      <c r="C59" s="14" t="s">
        <v>93</v>
      </c>
      <c r="D59" s="14" t="s">
        <v>64</v>
      </c>
      <c r="E59" s="24" t="s">
        <v>417</v>
      </c>
      <c r="F59" s="14" t="s">
        <v>47</v>
      </c>
      <c r="G59" s="14" t="s">
        <v>83</v>
      </c>
      <c r="H59" s="14"/>
      <c r="I59" s="14"/>
      <c r="J59" s="25">
        <f>IF('Weekly Review'!$C$4="","",'Weekly Review'!$C$4+(X59-1)*7+6)</f>
        <v>46328</v>
      </c>
      <c r="K59" s="14" t="s">
        <v>50</v>
      </c>
      <c r="L59" s="17">
        <v>0.75</v>
      </c>
      <c r="M59" s="17">
        <v>0.0</v>
      </c>
      <c r="N59" s="14">
        <v>0.0</v>
      </c>
      <c r="O59" s="24" t="s">
        <v>419</v>
      </c>
      <c r="P59" s="24" t="s">
        <v>420</v>
      </c>
      <c r="Q59" s="24" t="s">
        <v>103</v>
      </c>
      <c r="R59" s="42"/>
      <c r="S59" s="25" t="str">
        <f>IF(R59="","",R59+'Weekly Review'!$C$5)</f>
        <v/>
      </c>
      <c r="T59" s="24" t="s">
        <v>52</v>
      </c>
      <c r="U59" s="24" t="s">
        <v>76</v>
      </c>
      <c r="V59" s="24" t="s">
        <v>421</v>
      </c>
      <c r="W59" s="24" t="s">
        <v>423</v>
      </c>
      <c r="X59" s="14">
        <v>5.0</v>
      </c>
      <c r="Y59" s="24" t="s">
        <v>292</v>
      </c>
      <c r="Z59" s="14"/>
      <c r="AA59" s="14"/>
      <c r="AB59" s="14"/>
      <c r="AC59" s="24" t="s">
        <v>401</v>
      </c>
      <c r="AD59" s="24" t="str">
        <f t="shared" si="1"/>
        <v/>
      </c>
      <c r="AE59" s="30" t="str">
        <f t="shared" si="2"/>
        <v>Java &amp; Spring|11</v>
      </c>
    </row>
    <row r="60" ht="84.0" customHeight="1">
      <c r="A60" s="11" t="s">
        <v>424</v>
      </c>
      <c r="B60" s="14">
        <v>5.0</v>
      </c>
      <c r="C60" s="14" t="s">
        <v>93</v>
      </c>
      <c r="D60" s="14" t="s">
        <v>64</v>
      </c>
      <c r="E60" s="11" t="s">
        <v>425</v>
      </c>
      <c r="F60" s="14" t="s">
        <v>47</v>
      </c>
      <c r="G60" s="14" t="s">
        <v>83</v>
      </c>
      <c r="H60" s="14"/>
      <c r="I60" s="14"/>
      <c r="J60" s="16">
        <f>IF('Weekly Review'!$C$4="","",'Weekly Review'!$C$4+(X60-1)*7+6)</f>
        <v>46328</v>
      </c>
      <c r="K60" s="14" t="s">
        <v>50</v>
      </c>
      <c r="L60" s="17">
        <v>0.75</v>
      </c>
      <c r="M60" s="17">
        <v>0.0</v>
      </c>
      <c r="N60" s="14">
        <v>0.0</v>
      </c>
      <c r="O60" s="11" t="s">
        <v>427</v>
      </c>
      <c r="P60" s="11" t="s">
        <v>428</v>
      </c>
      <c r="Q60" s="11" t="s">
        <v>416</v>
      </c>
      <c r="R60" s="42"/>
      <c r="S60" s="16" t="str">
        <f>IF(R60="","",R60+'Weekly Review'!$C$5)</f>
        <v/>
      </c>
      <c r="T60" s="11" t="s">
        <v>52</v>
      </c>
      <c r="U60" s="11" t="s">
        <v>76</v>
      </c>
      <c r="V60" s="11" t="s">
        <v>429</v>
      </c>
      <c r="W60" s="11" t="s">
        <v>430</v>
      </c>
      <c r="X60" s="14">
        <v>5.0</v>
      </c>
      <c r="Y60" s="11" t="s">
        <v>295</v>
      </c>
      <c r="Z60" s="14"/>
      <c r="AA60" s="14"/>
      <c r="AB60" s="14"/>
      <c r="AC60" s="11" t="s">
        <v>401</v>
      </c>
      <c r="AD60" s="11" t="str">
        <f t="shared" si="1"/>
        <v/>
      </c>
      <c r="AE60" s="23" t="str">
        <f t="shared" si="2"/>
        <v>Java &amp; Spring|12</v>
      </c>
    </row>
    <row r="61" ht="36.0" customHeight="1">
      <c r="A61" s="24" t="s">
        <v>432</v>
      </c>
      <c r="B61" s="14">
        <v>5.0</v>
      </c>
      <c r="C61" s="14" t="s">
        <v>98</v>
      </c>
      <c r="D61" s="14" t="s">
        <v>64</v>
      </c>
      <c r="E61" s="24" t="s">
        <v>433</v>
      </c>
      <c r="F61" s="14" t="s">
        <v>324</v>
      </c>
      <c r="G61" s="14" t="s">
        <v>83</v>
      </c>
      <c r="H61" s="14"/>
      <c r="I61" s="14"/>
      <c r="J61" s="25">
        <f>IF('Weekly Review'!$C$4="","",'Weekly Review'!$C$4+(X61-1)*7+6)</f>
        <v>46328</v>
      </c>
      <c r="K61" s="14" t="s">
        <v>50</v>
      </c>
      <c r="L61" s="17">
        <v>0.75</v>
      </c>
      <c r="M61" s="17">
        <v>0.0</v>
      </c>
      <c r="N61" s="14">
        <v>0.0</v>
      </c>
      <c r="O61" s="24" t="s">
        <v>435</v>
      </c>
      <c r="P61" s="24"/>
      <c r="Q61" s="24"/>
      <c r="R61" s="42"/>
      <c r="S61" s="25" t="str">
        <f>IF(R61="","",R61+'Weekly Review'!$C$5)</f>
        <v/>
      </c>
      <c r="T61" s="24" t="s">
        <v>52</v>
      </c>
      <c r="U61" s="24" t="s">
        <v>116</v>
      </c>
      <c r="V61" s="24" t="s">
        <v>436</v>
      </c>
      <c r="W61" s="24" t="s">
        <v>437</v>
      </c>
      <c r="X61" s="14">
        <v>5.0</v>
      </c>
      <c r="Y61" s="24" t="s">
        <v>298</v>
      </c>
      <c r="Z61" s="14"/>
      <c r="AA61" s="14"/>
      <c r="AB61" s="14"/>
      <c r="AC61" s="24" t="s">
        <v>401</v>
      </c>
      <c r="AD61" s="24" t="str">
        <f t="shared" si="1"/>
        <v/>
      </c>
      <c r="AE61" s="30" t="str">
        <f t="shared" si="2"/>
        <v>TypeScript &amp; UI|12</v>
      </c>
    </row>
    <row r="62" ht="71.25" customHeight="1">
      <c r="A62" s="11" t="s">
        <v>439</v>
      </c>
      <c r="B62" s="14">
        <v>5.0</v>
      </c>
      <c r="C62" s="14" t="s">
        <v>98</v>
      </c>
      <c r="D62" s="14" t="s">
        <v>64</v>
      </c>
      <c r="E62" s="11" t="s">
        <v>440</v>
      </c>
      <c r="F62" s="14" t="s">
        <v>47</v>
      </c>
      <c r="G62" s="14" t="s">
        <v>83</v>
      </c>
      <c r="H62" s="14"/>
      <c r="I62" s="14"/>
      <c r="J62" s="16">
        <f>IF('Weekly Review'!$C$4="","",'Weekly Review'!$C$4+(X62-1)*7+6)</f>
        <v>46328</v>
      </c>
      <c r="K62" s="14" t="s">
        <v>50</v>
      </c>
      <c r="L62" s="17">
        <v>0.75</v>
      </c>
      <c r="M62" s="17">
        <v>0.0</v>
      </c>
      <c r="N62" s="14">
        <v>0.0</v>
      </c>
      <c r="O62" s="11" t="s">
        <v>441</v>
      </c>
      <c r="P62" s="11" t="s">
        <v>442</v>
      </c>
      <c r="Q62" s="11" t="s">
        <v>120</v>
      </c>
      <c r="R62" s="42"/>
      <c r="S62" s="16" t="str">
        <f>IF(R62="","",R62+'Weekly Review'!$C$5)</f>
        <v/>
      </c>
      <c r="T62" s="11" t="s">
        <v>52</v>
      </c>
      <c r="U62" s="11" t="s">
        <v>76</v>
      </c>
      <c r="V62" s="11" t="s">
        <v>444</v>
      </c>
      <c r="W62" s="11" t="s">
        <v>445</v>
      </c>
      <c r="X62" s="14">
        <v>5.0</v>
      </c>
      <c r="Y62" s="11" t="s">
        <v>302</v>
      </c>
      <c r="Z62" s="14"/>
      <c r="AA62" s="14"/>
      <c r="AB62" s="14"/>
      <c r="AC62" s="11" t="s">
        <v>446</v>
      </c>
      <c r="AD62" s="11" t="str">
        <f t="shared" si="1"/>
        <v/>
      </c>
      <c r="AE62" s="23" t="str">
        <f t="shared" si="2"/>
        <v>TypeScript &amp; UI|13</v>
      </c>
    </row>
    <row r="63" ht="121.5" customHeight="1">
      <c r="A63" s="24" t="s">
        <v>447</v>
      </c>
      <c r="B63" s="14">
        <v>5.0</v>
      </c>
      <c r="C63" s="14" t="s">
        <v>121</v>
      </c>
      <c r="D63" s="14" t="s">
        <v>138</v>
      </c>
      <c r="E63" s="24" t="s">
        <v>449</v>
      </c>
      <c r="F63" s="14" t="s">
        <v>130</v>
      </c>
      <c r="G63" s="14" t="s">
        <v>83</v>
      </c>
      <c r="H63" s="14"/>
      <c r="I63" s="14"/>
      <c r="J63" s="25">
        <f>IF('Weekly Review'!$C$4="","",'Weekly Review'!$C$4+(X63-1)*7+6)</f>
        <v>46328</v>
      </c>
      <c r="K63" s="14" t="s">
        <v>50</v>
      </c>
      <c r="L63" s="17">
        <v>2.0</v>
      </c>
      <c r="M63" s="17">
        <v>0.0</v>
      </c>
      <c r="N63" s="14">
        <v>0.0</v>
      </c>
      <c r="O63" s="24" t="s">
        <v>152</v>
      </c>
      <c r="P63" s="24" t="s">
        <v>450</v>
      </c>
      <c r="Q63" s="24" t="s">
        <v>364</v>
      </c>
      <c r="R63" s="42"/>
      <c r="S63" s="25" t="str">
        <f>IF(R63="","",R63+'Weekly Review'!$C$5)</f>
        <v/>
      </c>
      <c r="T63" s="24" t="s">
        <v>52</v>
      </c>
      <c r="U63" s="24" t="s">
        <v>76</v>
      </c>
      <c r="V63" s="24" t="s">
        <v>452</v>
      </c>
      <c r="W63" s="24"/>
      <c r="X63" s="14">
        <v>5.0</v>
      </c>
      <c r="Y63" s="24" t="s">
        <v>304</v>
      </c>
      <c r="Z63" s="14"/>
      <c r="AA63" s="14"/>
      <c r="AB63" s="14"/>
      <c r="AC63" s="24"/>
      <c r="AD63" s="24" t="str">
        <f t="shared" si="1"/>
        <v/>
      </c>
      <c r="AE63" s="30" t="str">
        <f t="shared" si="2"/>
        <v>Projects|5</v>
      </c>
    </row>
    <row r="64" ht="58.5" customHeight="1">
      <c r="A64" s="11" t="s">
        <v>453</v>
      </c>
      <c r="B64" s="14">
        <v>5.0</v>
      </c>
      <c r="C64" s="14" t="s">
        <v>107</v>
      </c>
      <c r="D64" s="14" t="s">
        <v>162</v>
      </c>
      <c r="E64" s="11" t="s">
        <v>163</v>
      </c>
      <c r="F64" s="14" t="s">
        <v>47</v>
      </c>
      <c r="G64" s="14" t="s">
        <v>83</v>
      </c>
      <c r="H64" s="14"/>
      <c r="I64" s="14"/>
      <c r="J64" s="16">
        <f>IF('Weekly Review'!$C$4="","",'Weekly Review'!$C$4+(X64-1)*7+6)</f>
        <v>46328</v>
      </c>
      <c r="K64" s="14" t="s">
        <v>50</v>
      </c>
      <c r="L64" s="17">
        <v>3.0</v>
      </c>
      <c r="M64" s="17">
        <v>0.0</v>
      </c>
      <c r="N64" s="14">
        <v>0.0</v>
      </c>
      <c r="O64" s="11" t="s">
        <v>164</v>
      </c>
      <c r="P64" s="11" t="s">
        <v>455</v>
      </c>
      <c r="Q64" s="11"/>
      <c r="R64" s="42"/>
      <c r="S64" s="16" t="str">
        <f>IF(R64="","",R64+'Weekly Review'!$C$5)</f>
        <v/>
      </c>
      <c r="T64" s="11" t="s">
        <v>52</v>
      </c>
      <c r="U64" s="11" t="s">
        <v>166</v>
      </c>
      <c r="V64" s="11" t="s">
        <v>457</v>
      </c>
      <c r="W64" s="11"/>
      <c r="X64" s="14">
        <v>5.0</v>
      </c>
      <c r="Y64" s="11" t="s">
        <v>168</v>
      </c>
      <c r="Z64" s="14"/>
      <c r="AA64" s="14"/>
      <c r="AB64" s="14"/>
      <c r="AC64" s="11"/>
      <c r="AD64" s="11" t="str">
        <f t="shared" si="1"/>
        <v/>
      </c>
      <c r="AE64" s="23" t="str">
        <f t="shared" si="2"/>
        <v>DSA|5</v>
      </c>
    </row>
    <row r="65" ht="46.5" customHeight="1">
      <c r="A65" s="24" t="s">
        <v>458</v>
      </c>
      <c r="B65" s="14">
        <v>5.0</v>
      </c>
      <c r="C65" s="14" t="s">
        <v>57</v>
      </c>
      <c r="D65" s="14" t="s">
        <v>162</v>
      </c>
      <c r="E65" s="24" t="s">
        <v>306</v>
      </c>
      <c r="F65" s="14" t="s">
        <v>47</v>
      </c>
      <c r="G65" s="14" t="s">
        <v>83</v>
      </c>
      <c r="H65" s="14"/>
      <c r="I65" s="14"/>
      <c r="J65" s="25">
        <f>IF('Weekly Review'!$C$4="","",'Weekly Review'!$C$4+(X65-1)*7+6)</f>
        <v>46328</v>
      </c>
      <c r="K65" s="14" t="s">
        <v>50</v>
      </c>
      <c r="L65" s="17">
        <v>1.0</v>
      </c>
      <c r="M65" s="17">
        <v>0.0</v>
      </c>
      <c r="N65" s="14">
        <v>0.0</v>
      </c>
      <c r="O65" s="24" t="s">
        <v>460</v>
      </c>
      <c r="P65" s="24" t="s">
        <v>461</v>
      </c>
      <c r="Q65" s="24"/>
      <c r="R65" s="42"/>
      <c r="S65" s="25" t="str">
        <f>IF(R65="","",R65+'Weekly Review'!$C$5)</f>
        <v/>
      </c>
      <c r="T65" s="24" t="s">
        <v>52</v>
      </c>
      <c r="U65" s="24" t="s">
        <v>116</v>
      </c>
      <c r="V65" s="24" t="s">
        <v>462</v>
      </c>
      <c r="W65" s="24"/>
      <c r="X65" s="14">
        <v>5.0</v>
      </c>
      <c r="Y65" s="24" t="s">
        <v>306</v>
      </c>
      <c r="Z65" s="14"/>
      <c r="AA65" s="14"/>
      <c r="AB65" s="14"/>
      <c r="AC65" s="24" t="s">
        <v>463</v>
      </c>
      <c r="AD65" s="24" t="str">
        <f t="shared" si="1"/>
        <v/>
      </c>
      <c r="AE65" s="30" t="str">
        <f t="shared" si="2"/>
        <v>Engineering|4</v>
      </c>
    </row>
    <row r="66" ht="46.5" customHeight="1">
      <c r="A66" s="11" t="s">
        <v>464</v>
      </c>
      <c r="B66" s="14">
        <v>5.0</v>
      </c>
      <c r="C66" s="14" t="s">
        <v>113</v>
      </c>
      <c r="D66" s="14" t="s">
        <v>162</v>
      </c>
      <c r="E66" s="11" t="s">
        <v>307</v>
      </c>
      <c r="F66" s="14" t="s">
        <v>47</v>
      </c>
      <c r="G66" s="14" t="s">
        <v>83</v>
      </c>
      <c r="H66" s="14"/>
      <c r="I66" s="14"/>
      <c r="J66" s="16">
        <f>IF('Weekly Review'!$C$4="","",'Weekly Review'!$C$4+(X66-1)*7+6)</f>
        <v>46328</v>
      </c>
      <c r="K66" s="14" t="s">
        <v>50</v>
      </c>
      <c r="L66" s="17">
        <v>1.0</v>
      </c>
      <c r="M66" s="17">
        <v>0.0</v>
      </c>
      <c r="N66" s="14">
        <v>0.0</v>
      </c>
      <c r="O66" s="11" t="s">
        <v>466</v>
      </c>
      <c r="P66" s="11" t="s">
        <v>467</v>
      </c>
      <c r="Q66" s="11"/>
      <c r="R66" s="42"/>
      <c r="S66" s="16" t="str">
        <f>IF(R66="","",R66+'Weekly Review'!$C$5)</f>
        <v/>
      </c>
      <c r="T66" s="11" t="s">
        <v>52</v>
      </c>
      <c r="U66" s="11" t="s">
        <v>76</v>
      </c>
      <c r="V66" s="11" t="s">
        <v>468</v>
      </c>
      <c r="W66" s="11" t="s">
        <v>469</v>
      </c>
      <c r="X66" s="14">
        <v>5.0</v>
      </c>
      <c r="Y66" s="11" t="s">
        <v>307</v>
      </c>
      <c r="Z66" s="14"/>
      <c r="AA66" s="14"/>
      <c r="AB66" s="14"/>
      <c r="AC66" s="11" t="s">
        <v>470</v>
      </c>
      <c r="AD66" s="11" t="str">
        <f t="shared" si="1"/>
        <v/>
      </c>
      <c r="AE66" s="23" t="str">
        <f t="shared" si="2"/>
        <v>System design|1</v>
      </c>
    </row>
    <row r="67" ht="46.5" customHeight="1">
      <c r="A67" s="24" t="s">
        <v>472</v>
      </c>
      <c r="B67" s="14">
        <v>5.0</v>
      </c>
      <c r="C67" s="14" t="s">
        <v>113</v>
      </c>
      <c r="D67" s="14" t="s">
        <v>162</v>
      </c>
      <c r="E67" s="24" t="s">
        <v>310</v>
      </c>
      <c r="F67" s="14" t="s">
        <v>47</v>
      </c>
      <c r="G67" s="14" t="s">
        <v>83</v>
      </c>
      <c r="H67" s="14"/>
      <c r="I67" s="14"/>
      <c r="J67" s="25">
        <f>IF('Weekly Review'!$C$4="","",'Weekly Review'!$C$4+(X67-1)*7+6)</f>
        <v>46328</v>
      </c>
      <c r="K67" s="14" t="s">
        <v>50</v>
      </c>
      <c r="L67" s="17">
        <v>1.0</v>
      </c>
      <c r="M67" s="17">
        <v>0.0</v>
      </c>
      <c r="N67" s="14">
        <v>0.0</v>
      </c>
      <c r="O67" s="24" t="s">
        <v>473</v>
      </c>
      <c r="P67" s="24" t="s">
        <v>474</v>
      </c>
      <c r="Q67" s="24"/>
      <c r="R67" s="42"/>
      <c r="S67" s="25" t="str">
        <f>IF(R67="","",R67+'Weekly Review'!$C$5)</f>
        <v/>
      </c>
      <c r="T67" s="24" t="s">
        <v>52</v>
      </c>
      <c r="U67" s="24" t="s">
        <v>76</v>
      </c>
      <c r="V67" s="24" t="s">
        <v>476</v>
      </c>
      <c r="W67" s="24" t="s">
        <v>477</v>
      </c>
      <c r="X67" s="14">
        <v>5.0</v>
      </c>
      <c r="Y67" s="24" t="s">
        <v>310</v>
      </c>
      <c r="Z67" s="14"/>
      <c r="AA67" s="14"/>
      <c r="AB67" s="14"/>
      <c r="AC67" s="24" t="s">
        <v>470</v>
      </c>
      <c r="AD67" s="24" t="str">
        <f t="shared" si="1"/>
        <v/>
      </c>
      <c r="AE67" s="30" t="str">
        <f t="shared" si="2"/>
        <v>System design|2</v>
      </c>
    </row>
    <row r="68" ht="46.5" customHeight="1">
      <c r="A68" s="11" t="s">
        <v>478</v>
      </c>
      <c r="B68" s="14">
        <v>5.0</v>
      </c>
      <c r="C68" s="14" t="s">
        <v>131</v>
      </c>
      <c r="D68" s="14" t="s">
        <v>177</v>
      </c>
      <c r="E68" s="11" t="s">
        <v>480</v>
      </c>
      <c r="F68" s="14" t="s">
        <v>47</v>
      </c>
      <c r="G68" s="14" t="s">
        <v>83</v>
      </c>
      <c r="H68" s="14"/>
      <c r="I68" s="14"/>
      <c r="J68" s="16">
        <f>IF('Weekly Review'!$C$4="","",'Weekly Review'!$C$4+(X68-1)*7+6)</f>
        <v>46328</v>
      </c>
      <c r="K68" s="14" t="s">
        <v>50</v>
      </c>
      <c r="L68" s="17">
        <v>1.0</v>
      </c>
      <c r="M68" s="17">
        <v>0.0</v>
      </c>
      <c r="N68" s="14">
        <v>0.0</v>
      </c>
      <c r="O68" s="11" t="s">
        <v>179</v>
      </c>
      <c r="P68" s="11"/>
      <c r="Q68" s="11"/>
      <c r="R68" s="42"/>
      <c r="S68" s="16" t="str">
        <f>IF(R68="","",R68+'Weekly Review'!$C$5)</f>
        <v/>
      </c>
      <c r="T68" s="11" t="s">
        <v>180</v>
      </c>
      <c r="U68" s="11" t="s">
        <v>116</v>
      </c>
      <c r="V68" s="11" t="s">
        <v>482</v>
      </c>
      <c r="W68" s="11"/>
      <c r="X68" s="14">
        <v>5.0</v>
      </c>
      <c r="Y68" s="11" t="s">
        <v>316</v>
      </c>
      <c r="Z68" s="14"/>
      <c r="AA68" s="14"/>
      <c r="AB68" s="14" t="s">
        <v>183</v>
      </c>
      <c r="AC68" s="11"/>
      <c r="AD68" s="11" t="str">
        <f t="shared" si="1"/>
        <v/>
      </c>
      <c r="AE68" s="23" t="str">
        <f t="shared" si="2"/>
        <v>Mock interviews|5</v>
      </c>
    </row>
    <row r="69" ht="46.5" customHeight="1">
      <c r="A69" s="24" t="s">
        <v>484</v>
      </c>
      <c r="B69" s="14">
        <v>5.0</v>
      </c>
      <c r="C69" s="14" t="s">
        <v>44</v>
      </c>
      <c r="D69" s="14" t="s">
        <v>44</v>
      </c>
      <c r="E69" s="24" t="s">
        <v>185</v>
      </c>
      <c r="F69" s="14" t="s">
        <v>130</v>
      </c>
      <c r="G69" s="14" t="s">
        <v>83</v>
      </c>
      <c r="H69" s="14"/>
      <c r="I69" s="14" t="s">
        <v>186</v>
      </c>
      <c r="J69" s="25">
        <f>IF('Weekly Review'!$C$4="","",'Weekly Review'!$C$4+(X69-1)*7+6)</f>
        <v>46328</v>
      </c>
      <c r="K69" s="14" t="s">
        <v>50</v>
      </c>
      <c r="L69" s="17">
        <v>0.5</v>
      </c>
      <c r="M69" s="17">
        <v>0.0</v>
      </c>
      <c r="N69" s="14">
        <v>0.0</v>
      </c>
      <c r="O69" s="24" t="s">
        <v>187</v>
      </c>
      <c r="P69" s="24"/>
      <c r="Q69" s="24"/>
      <c r="R69" s="42"/>
      <c r="S69" s="25" t="str">
        <f>IF(R69="","",R69+'Weekly Review'!$C$5)</f>
        <v/>
      </c>
      <c r="T69" s="24" t="s">
        <v>52</v>
      </c>
      <c r="U69" s="26" t="s">
        <v>53</v>
      </c>
      <c r="V69" s="24"/>
      <c r="W69" s="24"/>
      <c r="X69" s="14">
        <v>5.0</v>
      </c>
      <c r="Y69" s="24" t="s">
        <v>188</v>
      </c>
      <c r="Z69" s="14"/>
      <c r="AA69" s="14"/>
      <c r="AB69" s="14"/>
      <c r="AC69" s="24"/>
      <c r="AD69" s="24" t="str">
        <f t="shared" si="1"/>
        <v/>
      </c>
      <c r="AE69" s="30" t="str">
        <f t="shared" si="2"/>
        <v>Review|6</v>
      </c>
    </row>
    <row r="70" ht="36.0" customHeight="1">
      <c r="A70" s="11" t="s">
        <v>487</v>
      </c>
      <c r="B70" s="14">
        <v>6.0</v>
      </c>
      <c r="C70" s="14" t="s">
        <v>6</v>
      </c>
      <c r="D70" s="14" t="s">
        <v>64</v>
      </c>
      <c r="E70" s="11" t="s">
        <v>488</v>
      </c>
      <c r="F70" s="14" t="s">
        <v>130</v>
      </c>
      <c r="G70" s="14" t="s">
        <v>83</v>
      </c>
      <c r="H70" s="14"/>
      <c r="I70" s="14"/>
      <c r="J70" s="16">
        <f>IF('Weekly Review'!$C$4="","",'Weekly Review'!$C$4+(X70-1)*7+6)</f>
        <v>46335</v>
      </c>
      <c r="K70" s="14" t="s">
        <v>50</v>
      </c>
      <c r="L70" s="17">
        <v>0.75</v>
      </c>
      <c r="M70" s="17">
        <v>0.0</v>
      </c>
      <c r="N70" s="14">
        <v>0.0</v>
      </c>
      <c r="O70" s="11" t="s">
        <v>490</v>
      </c>
      <c r="P70" s="11" t="s">
        <v>491</v>
      </c>
      <c r="Q70" s="11"/>
      <c r="R70" s="42"/>
      <c r="S70" s="16" t="str">
        <f>IF(R70="","",R70+'Weekly Review'!$C$5)</f>
        <v/>
      </c>
      <c r="T70" s="11" t="s">
        <v>52</v>
      </c>
      <c r="U70" s="11" t="s">
        <v>116</v>
      </c>
      <c r="V70" s="11" t="s">
        <v>492</v>
      </c>
      <c r="W70" s="11" t="s">
        <v>494</v>
      </c>
      <c r="X70" s="14">
        <v>6.0</v>
      </c>
      <c r="Y70" s="11" t="s">
        <v>289</v>
      </c>
      <c r="Z70" s="14"/>
      <c r="AA70" s="14"/>
      <c r="AB70" s="14"/>
      <c r="AC70" s="11" t="s">
        <v>495</v>
      </c>
      <c r="AD70" s="11" t="str">
        <f t="shared" si="1"/>
        <v/>
      </c>
      <c r="AE70" s="23" t="str">
        <f t="shared" si="2"/>
        <v>CS &amp; SQL|9</v>
      </c>
    </row>
    <row r="71" ht="36.0" customHeight="1">
      <c r="A71" s="24" t="s">
        <v>496</v>
      </c>
      <c r="B71" s="14">
        <v>6.0</v>
      </c>
      <c r="C71" s="14" t="s">
        <v>93</v>
      </c>
      <c r="D71" s="14" t="s">
        <v>64</v>
      </c>
      <c r="E71" s="24" t="s">
        <v>497</v>
      </c>
      <c r="F71" s="14" t="s">
        <v>130</v>
      </c>
      <c r="G71" s="14" t="s">
        <v>83</v>
      </c>
      <c r="H71" s="14"/>
      <c r="I71" s="14"/>
      <c r="J71" s="25">
        <f>IF('Weekly Review'!$C$4="","",'Weekly Review'!$C$4+(X71-1)*7+6)</f>
        <v>46335</v>
      </c>
      <c r="K71" s="14" t="s">
        <v>50</v>
      </c>
      <c r="L71" s="17">
        <v>0.75</v>
      </c>
      <c r="M71" s="17">
        <v>0.0</v>
      </c>
      <c r="N71" s="14">
        <v>0.0</v>
      </c>
      <c r="O71" s="24" t="s">
        <v>499</v>
      </c>
      <c r="P71" s="24" t="s">
        <v>500</v>
      </c>
      <c r="Q71" s="24" t="s">
        <v>56</v>
      </c>
      <c r="R71" s="42"/>
      <c r="S71" s="25" t="str">
        <f>IF(R71="","",R71+'Weekly Review'!$C$5)</f>
        <v/>
      </c>
      <c r="T71" s="24" t="s">
        <v>52</v>
      </c>
      <c r="U71" s="24" t="s">
        <v>116</v>
      </c>
      <c r="V71" s="24" t="s">
        <v>501</v>
      </c>
      <c r="W71" s="24" t="s">
        <v>502</v>
      </c>
      <c r="X71" s="14">
        <v>6.0</v>
      </c>
      <c r="Y71" s="24" t="s">
        <v>295</v>
      </c>
      <c r="Z71" s="14"/>
      <c r="AA71" s="14"/>
      <c r="AB71" s="14"/>
      <c r="AC71" s="24" t="s">
        <v>495</v>
      </c>
      <c r="AD71" s="24" t="str">
        <f t="shared" si="1"/>
        <v/>
      </c>
      <c r="AE71" s="30" t="str">
        <f t="shared" si="2"/>
        <v>Java &amp; Spring|13</v>
      </c>
    </row>
    <row r="72" ht="84.0" customHeight="1">
      <c r="A72" s="11" t="s">
        <v>504</v>
      </c>
      <c r="B72" s="14">
        <v>6.0</v>
      </c>
      <c r="C72" s="14" t="s">
        <v>93</v>
      </c>
      <c r="D72" s="14" t="s">
        <v>64</v>
      </c>
      <c r="E72" s="11" t="s">
        <v>505</v>
      </c>
      <c r="F72" s="14" t="s">
        <v>47</v>
      </c>
      <c r="G72" s="14" t="s">
        <v>83</v>
      </c>
      <c r="H72" s="14"/>
      <c r="I72" s="14"/>
      <c r="J72" s="16">
        <f>IF('Weekly Review'!$C$4="","",'Weekly Review'!$C$4+(X72-1)*7+6)</f>
        <v>46335</v>
      </c>
      <c r="K72" s="14" t="s">
        <v>50</v>
      </c>
      <c r="L72" s="17">
        <v>0.75</v>
      </c>
      <c r="M72" s="17">
        <v>0.0</v>
      </c>
      <c r="N72" s="14">
        <v>0.0</v>
      </c>
      <c r="O72" s="11" t="s">
        <v>507</v>
      </c>
      <c r="P72" s="11" t="s">
        <v>508</v>
      </c>
      <c r="Q72" s="11" t="s">
        <v>424</v>
      </c>
      <c r="R72" s="42"/>
      <c r="S72" s="16" t="str">
        <f>IF(R72="","",R72+'Weekly Review'!$C$5)</f>
        <v/>
      </c>
      <c r="T72" s="11" t="s">
        <v>52</v>
      </c>
      <c r="U72" s="11" t="s">
        <v>76</v>
      </c>
      <c r="V72" s="11" t="s">
        <v>509</v>
      </c>
      <c r="W72" s="11" t="s">
        <v>423</v>
      </c>
      <c r="X72" s="14">
        <v>6.0</v>
      </c>
      <c r="Y72" s="11" t="s">
        <v>320</v>
      </c>
      <c r="Z72" s="14"/>
      <c r="AA72" s="14"/>
      <c r="AB72" s="14"/>
      <c r="AC72" s="11" t="s">
        <v>511</v>
      </c>
      <c r="AD72" s="11" t="str">
        <f t="shared" si="1"/>
        <v/>
      </c>
      <c r="AE72" s="23" t="str">
        <f t="shared" si="2"/>
        <v>Java &amp; Spring|14</v>
      </c>
    </row>
    <row r="73" ht="36.0" customHeight="1">
      <c r="A73" s="24" t="s">
        <v>512</v>
      </c>
      <c r="B73" s="14">
        <v>6.0</v>
      </c>
      <c r="C73" s="14" t="s">
        <v>98</v>
      </c>
      <c r="D73" s="14" t="s">
        <v>64</v>
      </c>
      <c r="E73" s="24" t="s">
        <v>513</v>
      </c>
      <c r="F73" s="14" t="s">
        <v>47</v>
      </c>
      <c r="G73" s="14" t="s">
        <v>83</v>
      </c>
      <c r="H73" s="14"/>
      <c r="I73" s="14"/>
      <c r="J73" s="25">
        <f>IF('Weekly Review'!$C$4="","",'Weekly Review'!$C$4+(X73-1)*7+6)</f>
        <v>46335</v>
      </c>
      <c r="K73" s="14" t="s">
        <v>50</v>
      </c>
      <c r="L73" s="17">
        <v>0.75</v>
      </c>
      <c r="M73" s="17">
        <v>0.0</v>
      </c>
      <c r="N73" s="14">
        <v>0.0</v>
      </c>
      <c r="O73" s="24" t="s">
        <v>514</v>
      </c>
      <c r="P73" s="24" t="s">
        <v>515</v>
      </c>
      <c r="Q73" s="24" t="s">
        <v>56</v>
      </c>
      <c r="R73" s="42"/>
      <c r="S73" s="25" t="str">
        <f>IF(R73="","",R73+'Weekly Review'!$C$5)</f>
        <v/>
      </c>
      <c r="T73" s="24" t="s">
        <v>52</v>
      </c>
      <c r="U73" s="24" t="s">
        <v>116</v>
      </c>
      <c r="V73" s="24" t="s">
        <v>517</v>
      </c>
      <c r="W73" s="24" t="s">
        <v>445</v>
      </c>
      <c r="X73" s="14">
        <v>6.0</v>
      </c>
      <c r="Y73" s="24" t="s">
        <v>302</v>
      </c>
      <c r="Z73" s="14"/>
      <c r="AA73" s="14"/>
      <c r="AB73" s="14"/>
      <c r="AC73" s="24" t="s">
        <v>495</v>
      </c>
      <c r="AD73" s="24" t="str">
        <f t="shared" si="1"/>
        <v/>
      </c>
      <c r="AE73" s="30" t="str">
        <f t="shared" si="2"/>
        <v>TypeScript &amp; UI|14</v>
      </c>
    </row>
    <row r="74" ht="58.5" customHeight="1">
      <c r="A74" s="11" t="s">
        <v>518</v>
      </c>
      <c r="B74" s="14">
        <v>6.0</v>
      </c>
      <c r="C74" s="14" t="s">
        <v>98</v>
      </c>
      <c r="D74" s="14" t="s">
        <v>64</v>
      </c>
      <c r="E74" s="11" t="s">
        <v>519</v>
      </c>
      <c r="F74" s="14" t="s">
        <v>130</v>
      </c>
      <c r="G74" s="14" t="s">
        <v>83</v>
      </c>
      <c r="H74" s="14"/>
      <c r="I74" s="14"/>
      <c r="J74" s="16">
        <f>IF('Weekly Review'!$C$4="","",'Weekly Review'!$C$4+(X74-1)*7+6)</f>
        <v>46335</v>
      </c>
      <c r="K74" s="14" t="s">
        <v>50</v>
      </c>
      <c r="L74" s="17">
        <v>0.75</v>
      </c>
      <c r="M74" s="17">
        <v>0.0</v>
      </c>
      <c r="N74" s="14">
        <v>0.0</v>
      </c>
      <c r="O74" s="11" t="s">
        <v>521</v>
      </c>
      <c r="P74" s="11" t="s">
        <v>522</v>
      </c>
      <c r="Q74" s="11" t="s">
        <v>56</v>
      </c>
      <c r="R74" s="42"/>
      <c r="S74" s="16" t="str">
        <f>IF(R74="","",R74+'Weekly Review'!$C$5)</f>
        <v/>
      </c>
      <c r="T74" s="11" t="s">
        <v>52</v>
      </c>
      <c r="U74" s="11" t="s">
        <v>76</v>
      </c>
      <c r="V74" s="11" t="s">
        <v>523</v>
      </c>
      <c r="W74" s="11" t="s">
        <v>524</v>
      </c>
      <c r="X74" s="14">
        <v>6.0</v>
      </c>
      <c r="Y74" s="11" t="s">
        <v>302</v>
      </c>
      <c r="Z74" s="14"/>
      <c r="AA74" s="14"/>
      <c r="AB74" s="14"/>
      <c r="AC74" s="11" t="s">
        <v>526</v>
      </c>
      <c r="AD74" s="11" t="str">
        <f t="shared" si="1"/>
        <v/>
      </c>
      <c r="AE74" s="23" t="str">
        <f t="shared" si="2"/>
        <v>TypeScript &amp; UI|15</v>
      </c>
    </row>
    <row r="75" ht="71.25" customHeight="1">
      <c r="A75" s="24" t="s">
        <v>527</v>
      </c>
      <c r="B75" s="14">
        <v>6.0</v>
      </c>
      <c r="C75" s="14" t="s">
        <v>98</v>
      </c>
      <c r="D75" s="14" t="s">
        <v>64</v>
      </c>
      <c r="E75" s="24" t="s">
        <v>528</v>
      </c>
      <c r="F75" s="14" t="s">
        <v>47</v>
      </c>
      <c r="G75" s="14" t="s">
        <v>83</v>
      </c>
      <c r="H75" s="14"/>
      <c r="I75" s="14"/>
      <c r="J75" s="25">
        <f>IF('Weekly Review'!$C$4="","",'Weekly Review'!$C$4+(X75-1)*7+6)</f>
        <v>46335</v>
      </c>
      <c r="K75" s="14" t="s">
        <v>50</v>
      </c>
      <c r="L75" s="17">
        <v>0.75</v>
      </c>
      <c r="M75" s="17">
        <v>0.0</v>
      </c>
      <c r="N75" s="14">
        <v>0.0</v>
      </c>
      <c r="O75" s="24" t="s">
        <v>530</v>
      </c>
      <c r="P75" s="24" t="s">
        <v>531</v>
      </c>
      <c r="Q75" s="24" t="s">
        <v>439</v>
      </c>
      <c r="R75" s="42"/>
      <c r="S75" s="25" t="str">
        <f>IF(R75="","",R75+'Weekly Review'!$C$5)</f>
        <v/>
      </c>
      <c r="T75" s="24" t="s">
        <v>52</v>
      </c>
      <c r="U75" s="24" t="s">
        <v>76</v>
      </c>
      <c r="V75" s="24" t="s">
        <v>532</v>
      </c>
      <c r="W75" s="24" t="s">
        <v>533</v>
      </c>
      <c r="X75" s="14">
        <v>6.0</v>
      </c>
      <c r="Y75" s="24" t="s">
        <v>325</v>
      </c>
      <c r="Z75" s="14"/>
      <c r="AA75" s="14"/>
      <c r="AB75" s="14"/>
      <c r="AC75" s="24" t="s">
        <v>511</v>
      </c>
      <c r="AD75" s="24" t="str">
        <f t="shared" si="1"/>
        <v/>
      </c>
      <c r="AE75" s="30" t="str">
        <f t="shared" si="2"/>
        <v>TypeScript &amp; UI|16</v>
      </c>
    </row>
    <row r="76" ht="84.0" customHeight="1">
      <c r="A76" s="11" t="s">
        <v>535</v>
      </c>
      <c r="B76" s="14">
        <v>6.0</v>
      </c>
      <c r="C76" s="14" t="s">
        <v>121</v>
      </c>
      <c r="D76" s="14" t="s">
        <v>138</v>
      </c>
      <c r="E76" s="11" t="s">
        <v>536</v>
      </c>
      <c r="F76" s="14" t="s">
        <v>130</v>
      </c>
      <c r="G76" s="14" t="s">
        <v>83</v>
      </c>
      <c r="H76" s="14"/>
      <c r="I76" s="14"/>
      <c r="J76" s="16">
        <f>IF('Weekly Review'!$C$4="","",'Weekly Review'!$C$4+(X76-1)*7+6)</f>
        <v>46335</v>
      </c>
      <c r="K76" s="14" t="s">
        <v>50</v>
      </c>
      <c r="L76" s="17">
        <v>2.0</v>
      </c>
      <c r="M76" s="17">
        <v>0.0</v>
      </c>
      <c r="N76" s="14">
        <v>0.0</v>
      </c>
      <c r="O76" s="11" t="s">
        <v>152</v>
      </c>
      <c r="P76" s="11" t="s">
        <v>538</v>
      </c>
      <c r="Q76" s="11" t="s">
        <v>447</v>
      </c>
      <c r="R76" s="42"/>
      <c r="S76" s="16" t="str">
        <f>IF(R76="","",R76+'Weekly Review'!$C$5)</f>
        <v/>
      </c>
      <c r="T76" s="11" t="s">
        <v>52</v>
      </c>
      <c r="U76" s="11" t="s">
        <v>76</v>
      </c>
      <c r="V76" s="11" t="s">
        <v>539</v>
      </c>
      <c r="W76" s="11"/>
      <c r="X76" s="14">
        <v>6.0</v>
      </c>
      <c r="Y76" s="11" t="s">
        <v>304</v>
      </c>
      <c r="Z76" s="14"/>
      <c r="AA76" s="14"/>
      <c r="AB76" s="14"/>
      <c r="AC76" s="11"/>
      <c r="AD76" s="11" t="str">
        <f t="shared" si="1"/>
        <v/>
      </c>
      <c r="AE76" s="23" t="str">
        <f t="shared" si="2"/>
        <v>Projects|6</v>
      </c>
    </row>
    <row r="77" ht="46.5" customHeight="1">
      <c r="A77" s="24" t="s">
        <v>540</v>
      </c>
      <c r="B77" s="14">
        <v>6.0</v>
      </c>
      <c r="C77" s="14" t="s">
        <v>107</v>
      </c>
      <c r="D77" s="14" t="s">
        <v>162</v>
      </c>
      <c r="E77" s="24" t="s">
        <v>163</v>
      </c>
      <c r="F77" s="14" t="s">
        <v>47</v>
      </c>
      <c r="G77" s="14" t="s">
        <v>83</v>
      </c>
      <c r="H77" s="14"/>
      <c r="I77" s="14"/>
      <c r="J77" s="25">
        <f>IF('Weekly Review'!$C$4="","",'Weekly Review'!$C$4+(X77-1)*7+6)</f>
        <v>46335</v>
      </c>
      <c r="K77" s="14" t="s">
        <v>50</v>
      </c>
      <c r="L77" s="17">
        <v>3.0</v>
      </c>
      <c r="M77" s="17">
        <v>0.0</v>
      </c>
      <c r="N77" s="14">
        <v>0.0</v>
      </c>
      <c r="O77" s="24" t="s">
        <v>164</v>
      </c>
      <c r="P77" s="24" t="s">
        <v>542</v>
      </c>
      <c r="Q77" s="24"/>
      <c r="R77" s="42"/>
      <c r="S77" s="25" t="str">
        <f>IF(R77="","",R77+'Weekly Review'!$C$5)</f>
        <v/>
      </c>
      <c r="T77" s="24" t="s">
        <v>52</v>
      </c>
      <c r="U77" s="24" t="s">
        <v>166</v>
      </c>
      <c r="V77" s="24" t="s">
        <v>543</v>
      </c>
      <c r="W77" s="24"/>
      <c r="X77" s="14">
        <v>6.0</v>
      </c>
      <c r="Y77" s="24" t="s">
        <v>168</v>
      </c>
      <c r="Z77" s="14"/>
      <c r="AA77" s="14"/>
      <c r="AB77" s="14"/>
      <c r="AC77" s="24"/>
      <c r="AD77" s="24" t="str">
        <f t="shared" si="1"/>
        <v/>
      </c>
      <c r="AE77" s="30" t="str">
        <f t="shared" si="2"/>
        <v>DSA|6</v>
      </c>
    </row>
    <row r="78" ht="46.5" customHeight="1">
      <c r="A78" s="11" t="s">
        <v>545</v>
      </c>
      <c r="B78" s="14">
        <v>6.0</v>
      </c>
      <c r="C78" s="14" t="s">
        <v>131</v>
      </c>
      <c r="D78" s="14" t="s">
        <v>177</v>
      </c>
      <c r="E78" s="11" t="s">
        <v>546</v>
      </c>
      <c r="F78" s="14" t="s">
        <v>47</v>
      </c>
      <c r="G78" s="14" t="s">
        <v>83</v>
      </c>
      <c r="H78" s="14"/>
      <c r="I78" s="14"/>
      <c r="J78" s="16">
        <f>IF('Weekly Review'!$C$4="","",'Weekly Review'!$C$4+(X78-1)*7+6)</f>
        <v>46335</v>
      </c>
      <c r="K78" s="14" t="s">
        <v>50</v>
      </c>
      <c r="L78" s="17">
        <v>1.0</v>
      </c>
      <c r="M78" s="17">
        <v>0.0</v>
      </c>
      <c r="N78" s="14">
        <v>0.0</v>
      </c>
      <c r="O78" s="11" t="s">
        <v>179</v>
      </c>
      <c r="P78" s="11"/>
      <c r="Q78" s="11"/>
      <c r="R78" s="42"/>
      <c r="S78" s="16" t="str">
        <f>IF(R78="","",R78+'Weekly Review'!$C$5)</f>
        <v/>
      </c>
      <c r="T78" s="11" t="s">
        <v>180</v>
      </c>
      <c r="U78" s="11" t="s">
        <v>116</v>
      </c>
      <c r="V78" s="11" t="s">
        <v>548</v>
      </c>
      <c r="W78" s="11"/>
      <c r="X78" s="14">
        <v>6.0</v>
      </c>
      <c r="Y78" s="11" t="s">
        <v>329</v>
      </c>
      <c r="Z78" s="14"/>
      <c r="AA78" s="14"/>
      <c r="AB78" s="14" t="s">
        <v>183</v>
      </c>
      <c r="AC78" s="11"/>
      <c r="AD78" s="11" t="str">
        <f t="shared" si="1"/>
        <v/>
      </c>
      <c r="AE78" s="23" t="str">
        <f t="shared" si="2"/>
        <v>Mock interviews|6</v>
      </c>
    </row>
    <row r="79" ht="46.5" customHeight="1">
      <c r="A79" s="24" t="s">
        <v>550</v>
      </c>
      <c r="B79" s="14">
        <v>6.0</v>
      </c>
      <c r="C79" s="14" t="s">
        <v>44</v>
      </c>
      <c r="D79" s="14" t="s">
        <v>44</v>
      </c>
      <c r="E79" s="24" t="s">
        <v>185</v>
      </c>
      <c r="F79" s="14" t="s">
        <v>130</v>
      </c>
      <c r="G79" s="14" t="s">
        <v>83</v>
      </c>
      <c r="H79" s="14"/>
      <c r="I79" s="14" t="s">
        <v>186</v>
      </c>
      <c r="J79" s="25">
        <f>IF('Weekly Review'!$C$4="","",'Weekly Review'!$C$4+(X79-1)*7+6)</f>
        <v>46335</v>
      </c>
      <c r="K79" s="14" t="s">
        <v>50</v>
      </c>
      <c r="L79" s="17">
        <v>0.5</v>
      </c>
      <c r="M79" s="17">
        <v>0.0</v>
      </c>
      <c r="N79" s="14">
        <v>0.0</v>
      </c>
      <c r="O79" s="24" t="s">
        <v>187</v>
      </c>
      <c r="P79" s="24"/>
      <c r="Q79" s="24"/>
      <c r="R79" s="42"/>
      <c r="S79" s="25" t="str">
        <f>IF(R79="","",R79+'Weekly Review'!$C$5)</f>
        <v/>
      </c>
      <c r="T79" s="24" t="s">
        <v>52</v>
      </c>
      <c r="U79" s="26" t="s">
        <v>53</v>
      </c>
      <c r="V79" s="24"/>
      <c r="W79" s="24"/>
      <c r="X79" s="14">
        <v>6.0</v>
      </c>
      <c r="Y79" s="24" t="s">
        <v>188</v>
      </c>
      <c r="Z79" s="14"/>
      <c r="AA79" s="14"/>
      <c r="AB79" s="14"/>
      <c r="AC79" s="24"/>
      <c r="AD79" s="24" t="str">
        <f t="shared" si="1"/>
        <v/>
      </c>
      <c r="AE79" s="30" t="str">
        <f t="shared" si="2"/>
        <v>Review|7</v>
      </c>
    </row>
    <row r="80" ht="36.0" customHeight="1">
      <c r="A80" s="11" t="s">
        <v>553</v>
      </c>
      <c r="B80" s="14">
        <v>7.0</v>
      </c>
      <c r="C80" s="14" t="s">
        <v>6</v>
      </c>
      <c r="D80" s="14" t="s">
        <v>64</v>
      </c>
      <c r="E80" s="11" t="s">
        <v>554</v>
      </c>
      <c r="F80" s="14" t="s">
        <v>130</v>
      </c>
      <c r="G80" s="14" t="s">
        <v>83</v>
      </c>
      <c r="H80" s="14"/>
      <c r="I80" s="14"/>
      <c r="J80" s="16">
        <f>IF('Weekly Review'!$C$4="","",'Weekly Review'!$C$4+(X80-1)*7+6)</f>
        <v>46342</v>
      </c>
      <c r="K80" s="14" t="s">
        <v>50</v>
      </c>
      <c r="L80" s="17">
        <v>0.75</v>
      </c>
      <c r="M80" s="17">
        <v>0.0</v>
      </c>
      <c r="N80" s="14">
        <v>0.0</v>
      </c>
      <c r="O80" s="11" t="s">
        <v>556</v>
      </c>
      <c r="P80" s="11" t="s">
        <v>557</v>
      </c>
      <c r="Q80" s="11"/>
      <c r="R80" s="42"/>
      <c r="S80" s="16" t="str">
        <f>IF(R80="","",R80+'Weekly Review'!$C$5)</f>
        <v/>
      </c>
      <c r="T80" s="11" t="s">
        <v>52</v>
      </c>
      <c r="U80" s="11" t="s">
        <v>116</v>
      </c>
      <c r="V80" s="11" t="s">
        <v>558</v>
      </c>
      <c r="W80" s="11" t="s">
        <v>90</v>
      </c>
      <c r="X80" s="14">
        <v>7.0</v>
      </c>
      <c r="Y80" s="11" t="s">
        <v>91</v>
      </c>
      <c r="Z80" s="14"/>
      <c r="AA80" s="14"/>
      <c r="AB80" s="14"/>
      <c r="AC80" s="11" t="s">
        <v>559</v>
      </c>
      <c r="AD80" s="11" t="str">
        <f t="shared" si="1"/>
        <v/>
      </c>
      <c r="AE80" s="23" t="str">
        <f t="shared" si="2"/>
        <v>CS &amp; SQL|10</v>
      </c>
    </row>
    <row r="81" ht="36.0" customHeight="1">
      <c r="A81" s="24" t="s">
        <v>560</v>
      </c>
      <c r="B81" s="14">
        <v>7.0</v>
      </c>
      <c r="C81" s="14" t="s">
        <v>93</v>
      </c>
      <c r="D81" s="14" t="s">
        <v>64</v>
      </c>
      <c r="E81" s="24" t="s">
        <v>562</v>
      </c>
      <c r="F81" s="14" t="s">
        <v>47</v>
      </c>
      <c r="G81" s="14" t="s">
        <v>83</v>
      </c>
      <c r="H81" s="14"/>
      <c r="I81" s="14"/>
      <c r="J81" s="25">
        <f>IF('Weekly Review'!$C$4="","",'Weekly Review'!$C$4+(X81-1)*7+6)</f>
        <v>46342</v>
      </c>
      <c r="K81" s="14" t="s">
        <v>50</v>
      </c>
      <c r="L81" s="17">
        <v>0.75</v>
      </c>
      <c r="M81" s="17">
        <v>0.0</v>
      </c>
      <c r="N81" s="14">
        <v>0.0</v>
      </c>
      <c r="O81" s="24" t="s">
        <v>563</v>
      </c>
      <c r="P81" s="24" t="s">
        <v>564</v>
      </c>
      <c r="Q81" s="24" t="s">
        <v>56</v>
      </c>
      <c r="R81" s="42"/>
      <c r="S81" s="25" t="str">
        <f>IF(R81="","",R81+'Weekly Review'!$C$5)</f>
        <v/>
      </c>
      <c r="T81" s="24" t="s">
        <v>52</v>
      </c>
      <c r="U81" s="24" t="s">
        <v>116</v>
      </c>
      <c r="V81" s="24" t="s">
        <v>566</v>
      </c>
      <c r="W81" s="24" t="s">
        <v>423</v>
      </c>
      <c r="X81" s="14">
        <v>7.0</v>
      </c>
      <c r="Y81" s="24" t="s">
        <v>320</v>
      </c>
      <c r="Z81" s="14"/>
      <c r="AA81" s="14"/>
      <c r="AB81" s="14"/>
      <c r="AC81" s="24" t="s">
        <v>559</v>
      </c>
      <c r="AD81" s="24" t="str">
        <f t="shared" si="1"/>
        <v/>
      </c>
      <c r="AE81" s="30" t="str">
        <f t="shared" si="2"/>
        <v>Java &amp; Spring|15</v>
      </c>
    </row>
    <row r="82" ht="84.0" customHeight="1">
      <c r="A82" s="11" t="s">
        <v>567</v>
      </c>
      <c r="B82" s="14">
        <v>7.0</v>
      </c>
      <c r="C82" s="14" t="s">
        <v>93</v>
      </c>
      <c r="D82" s="14" t="s">
        <v>64</v>
      </c>
      <c r="E82" s="11" t="s">
        <v>569</v>
      </c>
      <c r="F82" s="14" t="s">
        <v>47</v>
      </c>
      <c r="G82" s="14" t="s">
        <v>83</v>
      </c>
      <c r="H82" s="14"/>
      <c r="I82" s="14"/>
      <c r="J82" s="16">
        <f>IF('Weekly Review'!$C$4="","",'Weekly Review'!$C$4+(X82-1)*7+6)</f>
        <v>46342</v>
      </c>
      <c r="K82" s="14" t="s">
        <v>50</v>
      </c>
      <c r="L82" s="17">
        <v>0.75</v>
      </c>
      <c r="M82" s="17">
        <v>0.0</v>
      </c>
      <c r="N82" s="14">
        <v>0.0</v>
      </c>
      <c r="O82" s="11" t="s">
        <v>570</v>
      </c>
      <c r="P82" s="11" t="s">
        <v>571</v>
      </c>
      <c r="Q82" s="11" t="s">
        <v>56</v>
      </c>
      <c r="R82" s="42"/>
      <c r="S82" s="16" t="str">
        <f>IF(R82="","",R82+'Weekly Review'!$C$5)</f>
        <v/>
      </c>
      <c r="T82" s="11" t="s">
        <v>52</v>
      </c>
      <c r="U82" s="11" t="s">
        <v>76</v>
      </c>
      <c r="V82" s="11" t="s">
        <v>573</v>
      </c>
      <c r="W82" s="11" t="s">
        <v>574</v>
      </c>
      <c r="X82" s="14">
        <v>7.0</v>
      </c>
      <c r="Y82" s="11" t="s">
        <v>320</v>
      </c>
      <c r="Z82" s="14"/>
      <c r="AA82" s="14"/>
      <c r="AB82" s="14"/>
      <c r="AC82" s="11" t="s">
        <v>575</v>
      </c>
      <c r="AD82" s="11" t="str">
        <f t="shared" si="1"/>
        <v/>
      </c>
      <c r="AE82" s="23" t="str">
        <f t="shared" si="2"/>
        <v>Java &amp; Spring|16</v>
      </c>
    </row>
    <row r="83" ht="71.25" customHeight="1">
      <c r="A83" s="24" t="s">
        <v>576</v>
      </c>
      <c r="B83" s="14">
        <v>7.0</v>
      </c>
      <c r="C83" s="14" t="s">
        <v>98</v>
      </c>
      <c r="D83" s="14" t="s">
        <v>64</v>
      </c>
      <c r="E83" s="24" t="s">
        <v>578</v>
      </c>
      <c r="F83" s="14" t="s">
        <v>47</v>
      </c>
      <c r="G83" s="14" t="s">
        <v>83</v>
      </c>
      <c r="H83" s="14"/>
      <c r="I83" s="14"/>
      <c r="J83" s="25">
        <f>IF('Weekly Review'!$C$4="","",'Weekly Review'!$C$4+(X83-1)*7+6)</f>
        <v>46342</v>
      </c>
      <c r="K83" s="14" t="s">
        <v>50</v>
      </c>
      <c r="L83" s="17">
        <v>0.75</v>
      </c>
      <c r="M83" s="17">
        <v>0.0</v>
      </c>
      <c r="N83" s="14">
        <v>0.0</v>
      </c>
      <c r="O83" s="24" t="s">
        <v>579</v>
      </c>
      <c r="P83" s="24" t="s">
        <v>580</v>
      </c>
      <c r="Q83" s="24" t="s">
        <v>56</v>
      </c>
      <c r="R83" s="42"/>
      <c r="S83" s="25" t="str">
        <f>IF(R83="","",R83+'Weekly Review'!$C$5)</f>
        <v/>
      </c>
      <c r="T83" s="24" t="s">
        <v>52</v>
      </c>
      <c r="U83" s="24" t="s">
        <v>76</v>
      </c>
      <c r="V83" s="24" t="s">
        <v>581</v>
      </c>
      <c r="W83" s="24" t="s">
        <v>582</v>
      </c>
      <c r="X83" s="14">
        <v>7.0</v>
      </c>
      <c r="Y83" s="24" t="s">
        <v>272</v>
      </c>
      <c r="Z83" s="14"/>
      <c r="AA83" s="14"/>
      <c r="AB83" s="14"/>
      <c r="AC83" s="24" t="s">
        <v>559</v>
      </c>
      <c r="AD83" s="24" t="str">
        <f t="shared" si="1"/>
        <v/>
      </c>
      <c r="AE83" s="30" t="str">
        <f t="shared" si="2"/>
        <v>TypeScript &amp; UI|17</v>
      </c>
    </row>
    <row r="84" ht="36.0" customHeight="1">
      <c r="A84" s="11" t="s">
        <v>583</v>
      </c>
      <c r="B84" s="14">
        <v>7.0</v>
      </c>
      <c r="C84" s="14" t="s">
        <v>98</v>
      </c>
      <c r="D84" s="14" t="s">
        <v>64</v>
      </c>
      <c r="E84" s="11" t="s">
        <v>584</v>
      </c>
      <c r="F84" s="14" t="s">
        <v>47</v>
      </c>
      <c r="G84" s="14" t="s">
        <v>83</v>
      </c>
      <c r="H84" s="14"/>
      <c r="I84" s="14"/>
      <c r="J84" s="16">
        <f>IF('Weekly Review'!$C$4="","",'Weekly Review'!$C$4+(X84-1)*7+6)</f>
        <v>46342</v>
      </c>
      <c r="K84" s="14" t="s">
        <v>50</v>
      </c>
      <c r="L84" s="17">
        <v>0.75</v>
      </c>
      <c r="M84" s="17">
        <v>0.0</v>
      </c>
      <c r="N84" s="14">
        <v>0.0</v>
      </c>
      <c r="O84" s="11" t="s">
        <v>585</v>
      </c>
      <c r="P84" s="11" t="s">
        <v>586</v>
      </c>
      <c r="Q84" s="11" t="s">
        <v>56</v>
      </c>
      <c r="R84" s="42"/>
      <c r="S84" s="16" t="str">
        <f>IF(R84="","",R84+'Weekly Review'!$C$5)</f>
        <v/>
      </c>
      <c r="T84" s="11" t="s">
        <v>52</v>
      </c>
      <c r="U84" s="11" t="s">
        <v>116</v>
      </c>
      <c r="V84" s="11" t="s">
        <v>587</v>
      </c>
      <c r="W84" s="11" t="s">
        <v>363</v>
      </c>
      <c r="X84" s="14">
        <v>7.0</v>
      </c>
      <c r="Y84" s="11" t="s">
        <v>325</v>
      </c>
      <c r="Z84" s="14"/>
      <c r="AA84" s="14"/>
      <c r="AB84" s="14"/>
      <c r="AC84" s="11" t="s">
        <v>559</v>
      </c>
      <c r="AD84" s="11" t="str">
        <f t="shared" si="1"/>
        <v/>
      </c>
      <c r="AE84" s="23" t="str">
        <f t="shared" si="2"/>
        <v>TypeScript &amp; UI|18</v>
      </c>
    </row>
    <row r="85" ht="84.0" customHeight="1">
      <c r="A85" s="24" t="s">
        <v>588</v>
      </c>
      <c r="B85" s="14">
        <v>7.0</v>
      </c>
      <c r="C85" s="14" t="s">
        <v>121</v>
      </c>
      <c r="D85" s="14" t="s">
        <v>138</v>
      </c>
      <c r="E85" s="24" t="s">
        <v>589</v>
      </c>
      <c r="F85" s="14" t="s">
        <v>130</v>
      </c>
      <c r="G85" s="14" t="s">
        <v>83</v>
      </c>
      <c r="H85" s="14"/>
      <c r="I85" s="14"/>
      <c r="J85" s="25">
        <f>IF('Weekly Review'!$C$4="","",'Weekly Review'!$C$4+(X85-1)*7+6)</f>
        <v>46342</v>
      </c>
      <c r="K85" s="14" t="s">
        <v>50</v>
      </c>
      <c r="L85" s="17">
        <v>2.0</v>
      </c>
      <c r="M85" s="17">
        <v>0.0</v>
      </c>
      <c r="N85" s="14">
        <v>0.0</v>
      </c>
      <c r="O85" s="24" t="s">
        <v>152</v>
      </c>
      <c r="P85" s="24" t="s">
        <v>590</v>
      </c>
      <c r="Q85" s="24" t="s">
        <v>535</v>
      </c>
      <c r="R85" s="42"/>
      <c r="S85" s="25" t="str">
        <f>IF(R85="","",R85+'Weekly Review'!$C$5)</f>
        <v/>
      </c>
      <c r="T85" s="24" t="s">
        <v>52</v>
      </c>
      <c r="U85" s="24" t="s">
        <v>76</v>
      </c>
      <c r="V85" s="24" t="s">
        <v>591</v>
      </c>
      <c r="W85" s="24"/>
      <c r="X85" s="14">
        <v>7.0</v>
      </c>
      <c r="Y85" s="24" t="s">
        <v>304</v>
      </c>
      <c r="Z85" s="14"/>
      <c r="AA85" s="14"/>
      <c r="AB85" s="14"/>
      <c r="AC85" s="24"/>
      <c r="AD85" s="24" t="str">
        <f t="shared" si="1"/>
        <v/>
      </c>
      <c r="AE85" s="30" t="str">
        <f t="shared" si="2"/>
        <v>Projects|7</v>
      </c>
    </row>
    <row r="86" ht="36.0" customHeight="1">
      <c r="A86" s="11" t="s">
        <v>592</v>
      </c>
      <c r="B86" s="14">
        <v>7.0</v>
      </c>
      <c r="C86" s="14" t="s">
        <v>6</v>
      </c>
      <c r="D86" s="14" t="s">
        <v>162</v>
      </c>
      <c r="E86" s="11" t="s">
        <v>593</v>
      </c>
      <c r="F86" s="14" t="s">
        <v>130</v>
      </c>
      <c r="G86" s="14" t="s">
        <v>83</v>
      </c>
      <c r="H86" s="14"/>
      <c r="I86" s="14"/>
      <c r="J86" s="16">
        <f>IF('Weekly Review'!$C$4="","",'Weekly Review'!$C$4+(X86-1)*7+6)</f>
        <v>46342</v>
      </c>
      <c r="K86" s="14" t="s">
        <v>50</v>
      </c>
      <c r="L86" s="17">
        <v>1.0</v>
      </c>
      <c r="M86" s="17">
        <v>0.0</v>
      </c>
      <c r="N86" s="14">
        <v>0.0</v>
      </c>
      <c r="O86" s="11" t="s">
        <v>594</v>
      </c>
      <c r="P86" s="11"/>
      <c r="Q86" s="11" t="s">
        <v>81</v>
      </c>
      <c r="R86" s="42"/>
      <c r="S86" s="16" t="str">
        <f>IF(R86="","",R86+'Weekly Review'!$C$5)</f>
        <v/>
      </c>
      <c r="T86" s="11" t="s">
        <v>52</v>
      </c>
      <c r="U86" s="22" t="s">
        <v>53</v>
      </c>
      <c r="V86" s="11"/>
      <c r="W86" s="11" t="s">
        <v>595</v>
      </c>
      <c r="X86" s="14">
        <v>7.0</v>
      </c>
      <c r="Y86" s="11" t="s">
        <v>54</v>
      </c>
      <c r="Z86" s="14"/>
      <c r="AA86" s="14"/>
      <c r="AB86" s="14"/>
      <c r="AC86" s="11"/>
      <c r="AD86" s="11" t="str">
        <f t="shared" si="1"/>
        <v/>
      </c>
      <c r="AE86" s="23" t="str">
        <f t="shared" si="2"/>
        <v>CS &amp; SQL|11</v>
      </c>
    </row>
    <row r="87" ht="58.5" customHeight="1">
      <c r="A87" s="24" t="s">
        <v>596</v>
      </c>
      <c r="B87" s="14">
        <v>7.0</v>
      </c>
      <c r="C87" s="14" t="s">
        <v>107</v>
      </c>
      <c r="D87" s="14" t="s">
        <v>162</v>
      </c>
      <c r="E87" s="24" t="s">
        <v>163</v>
      </c>
      <c r="F87" s="14" t="s">
        <v>47</v>
      </c>
      <c r="G87" s="14" t="s">
        <v>83</v>
      </c>
      <c r="H87" s="14"/>
      <c r="I87" s="14"/>
      <c r="J87" s="25">
        <f>IF('Weekly Review'!$C$4="","",'Weekly Review'!$C$4+(X87-1)*7+6)</f>
        <v>46342</v>
      </c>
      <c r="K87" s="14" t="s">
        <v>50</v>
      </c>
      <c r="L87" s="17">
        <v>3.0</v>
      </c>
      <c r="M87" s="17">
        <v>0.0</v>
      </c>
      <c r="N87" s="14">
        <v>0.0</v>
      </c>
      <c r="O87" s="24" t="s">
        <v>164</v>
      </c>
      <c r="P87" s="24" t="s">
        <v>598</v>
      </c>
      <c r="Q87" s="24"/>
      <c r="R87" s="42"/>
      <c r="S87" s="25" t="str">
        <f>IF(R87="","",R87+'Weekly Review'!$C$5)</f>
        <v/>
      </c>
      <c r="T87" s="24" t="s">
        <v>52</v>
      </c>
      <c r="U87" s="24" t="s">
        <v>166</v>
      </c>
      <c r="V87" s="24" t="s">
        <v>599</v>
      </c>
      <c r="W87" s="24"/>
      <c r="X87" s="14">
        <v>7.0</v>
      </c>
      <c r="Y87" s="24" t="s">
        <v>168</v>
      </c>
      <c r="Z87" s="14"/>
      <c r="AA87" s="14"/>
      <c r="AB87" s="14"/>
      <c r="AC87" s="24"/>
      <c r="AD87" s="24" t="str">
        <f t="shared" si="1"/>
        <v/>
      </c>
      <c r="AE87" s="30" t="str">
        <f t="shared" si="2"/>
        <v>DSA|7</v>
      </c>
    </row>
    <row r="88" ht="46.5" customHeight="1">
      <c r="A88" s="11" t="s">
        <v>600</v>
      </c>
      <c r="B88" s="14">
        <v>7.0</v>
      </c>
      <c r="C88" s="14" t="s">
        <v>131</v>
      </c>
      <c r="D88" s="14" t="s">
        <v>177</v>
      </c>
      <c r="E88" s="11" t="s">
        <v>601</v>
      </c>
      <c r="F88" s="14" t="s">
        <v>47</v>
      </c>
      <c r="G88" s="14" t="s">
        <v>83</v>
      </c>
      <c r="H88" s="14"/>
      <c r="I88" s="14"/>
      <c r="J88" s="16">
        <f>IF('Weekly Review'!$C$4="","",'Weekly Review'!$C$4+(X88-1)*7+6)</f>
        <v>46342</v>
      </c>
      <c r="K88" s="14" t="s">
        <v>50</v>
      </c>
      <c r="L88" s="17">
        <v>1.0</v>
      </c>
      <c r="M88" s="17">
        <v>0.0</v>
      </c>
      <c r="N88" s="14">
        <v>0.0</v>
      </c>
      <c r="O88" s="11" t="s">
        <v>179</v>
      </c>
      <c r="P88" s="11"/>
      <c r="Q88" s="11"/>
      <c r="R88" s="42"/>
      <c r="S88" s="16" t="str">
        <f>IF(R88="","",R88+'Weekly Review'!$C$5)</f>
        <v/>
      </c>
      <c r="T88" s="11" t="s">
        <v>180</v>
      </c>
      <c r="U88" s="11" t="s">
        <v>116</v>
      </c>
      <c r="V88" s="11" t="s">
        <v>602</v>
      </c>
      <c r="W88" s="11"/>
      <c r="X88" s="14">
        <v>7.0</v>
      </c>
      <c r="Y88" s="11" t="s">
        <v>334</v>
      </c>
      <c r="Z88" s="14"/>
      <c r="AA88" s="14"/>
      <c r="AB88" s="14" t="s">
        <v>183</v>
      </c>
      <c r="AC88" s="11"/>
      <c r="AD88" s="11" t="str">
        <f t="shared" si="1"/>
        <v/>
      </c>
      <c r="AE88" s="23" t="str">
        <f t="shared" si="2"/>
        <v>Mock interviews|7</v>
      </c>
    </row>
    <row r="89" ht="46.5" customHeight="1">
      <c r="A89" s="24" t="s">
        <v>603</v>
      </c>
      <c r="B89" s="14">
        <v>7.0</v>
      </c>
      <c r="C89" s="14" t="s">
        <v>44</v>
      </c>
      <c r="D89" s="14" t="s">
        <v>44</v>
      </c>
      <c r="E89" s="24" t="s">
        <v>185</v>
      </c>
      <c r="F89" s="14" t="s">
        <v>130</v>
      </c>
      <c r="G89" s="14" t="s">
        <v>83</v>
      </c>
      <c r="H89" s="14"/>
      <c r="I89" s="14" t="s">
        <v>186</v>
      </c>
      <c r="J89" s="25">
        <f>IF('Weekly Review'!$C$4="","",'Weekly Review'!$C$4+(X89-1)*7+6)</f>
        <v>46342</v>
      </c>
      <c r="K89" s="14" t="s">
        <v>50</v>
      </c>
      <c r="L89" s="17">
        <v>0.5</v>
      </c>
      <c r="M89" s="17">
        <v>0.0</v>
      </c>
      <c r="N89" s="14">
        <v>0.0</v>
      </c>
      <c r="O89" s="24" t="s">
        <v>187</v>
      </c>
      <c r="P89" s="24"/>
      <c r="Q89" s="24"/>
      <c r="R89" s="42"/>
      <c r="S89" s="25" t="str">
        <f>IF(R89="","",R89+'Weekly Review'!$C$5)</f>
        <v/>
      </c>
      <c r="T89" s="24" t="s">
        <v>52</v>
      </c>
      <c r="U89" s="26" t="s">
        <v>53</v>
      </c>
      <c r="V89" s="24"/>
      <c r="W89" s="24"/>
      <c r="X89" s="14">
        <v>7.0</v>
      </c>
      <c r="Y89" s="24" t="s">
        <v>188</v>
      </c>
      <c r="Z89" s="14"/>
      <c r="AA89" s="14"/>
      <c r="AB89" s="14"/>
      <c r="AC89" s="24"/>
      <c r="AD89" s="24" t="str">
        <f t="shared" si="1"/>
        <v/>
      </c>
      <c r="AE89" s="30" t="str">
        <f t="shared" si="2"/>
        <v>Review|8</v>
      </c>
    </row>
    <row r="90" ht="58.5" customHeight="1">
      <c r="A90" s="11" t="s">
        <v>604</v>
      </c>
      <c r="B90" s="14">
        <v>8.0</v>
      </c>
      <c r="C90" s="14" t="s">
        <v>4</v>
      </c>
      <c r="D90" s="14" t="s">
        <v>64</v>
      </c>
      <c r="E90" s="11" t="s">
        <v>605</v>
      </c>
      <c r="F90" s="14" t="s">
        <v>130</v>
      </c>
      <c r="G90" s="14" t="s">
        <v>83</v>
      </c>
      <c r="H90" s="14"/>
      <c r="I90" s="14"/>
      <c r="J90" s="16">
        <f>IF('Weekly Review'!$C$4="","",'Weekly Review'!$C$4+(X90-1)*7+6)</f>
        <v>46349</v>
      </c>
      <c r="K90" s="14" t="s">
        <v>323</v>
      </c>
      <c r="L90" s="17">
        <v>0.75</v>
      </c>
      <c r="M90" s="17">
        <v>0.0</v>
      </c>
      <c r="N90" s="14">
        <v>0.0</v>
      </c>
      <c r="O90" s="11" t="s">
        <v>606</v>
      </c>
      <c r="P90" s="11" t="s">
        <v>607</v>
      </c>
      <c r="Q90" s="11"/>
      <c r="R90" s="42"/>
      <c r="S90" s="16" t="str">
        <f>IF(R90="","",R90+'Weekly Review'!$C$5)</f>
        <v/>
      </c>
      <c r="T90" s="11" t="s">
        <v>52</v>
      </c>
      <c r="U90" s="11" t="s">
        <v>76</v>
      </c>
      <c r="V90" s="11" t="s">
        <v>608</v>
      </c>
      <c r="W90" s="11" t="s">
        <v>609</v>
      </c>
      <c r="X90" s="14">
        <v>8.0</v>
      </c>
      <c r="Y90" s="11" t="s">
        <v>338</v>
      </c>
      <c r="Z90" s="14"/>
      <c r="AA90" s="14"/>
      <c r="AB90" s="14"/>
      <c r="AC90" s="11" t="s">
        <v>610</v>
      </c>
      <c r="AD90" s="11" t="str">
        <f t="shared" si="1"/>
        <v/>
      </c>
      <c r="AE90" s="23" t="str">
        <f t="shared" si="2"/>
        <v>AI Engineering|3</v>
      </c>
    </row>
    <row r="91" ht="84.0" customHeight="1">
      <c r="A91" s="24" t="s">
        <v>611</v>
      </c>
      <c r="B91" s="14">
        <v>8.0</v>
      </c>
      <c r="C91" s="14" t="s">
        <v>93</v>
      </c>
      <c r="D91" s="14" t="s">
        <v>64</v>
      </c>
      <c r="E91" s="24" t="s">
        <v>612</v>
      </c>
      <c r="F91" s="14" t="s">
        <v>47</v>
      </c>
      <c r="G91" s="14" t="s">
        <v>83</v>
      </c>
      <c r="H91" s="14"/>
      <c r="I91" s="14"/>
      <c r="J91" s="25">
        <f>IF('Weekly Review'!$C$4="","",'Weekly Review'!$C$4+(X91-1)*7+6)</f>
        <v>46349</v>
      </c>
      <c r="K91" s="14" t="s">
        <v>50</v>
      </c>
      <c r="L91" s="17">
        <v>0.75</v>
      </c>
      <c r="M91" s="17">
        <v>0.0</v>
      </c>
      <c r="N91" s="14">
        <v>0.0</v>
      </c>
      <c r="O91" s="24" t="s">
        <v>613</v>
      </c>
      <c r="P91" s="24" t="s">
        <v>614</v>
      </c>
      <c r="Q91" s="24" t="s">
        <v>504</v>
      </c>
      <c r="R91" s="42"/>
      <c r="S91" s="25" t="str">
        <f>IF(R91="","",R91+'Weekly Review'!$C$5)</f>
        <v/>
      </c>
      <c r="T91" s="24" t="s">
        <v>52</v>
      </c>
      <c r="U91" s="24" t="s">
        <v>76</v>
      </c>
      <c r="V91" s="24" t="s">
        <v>615</v>
      </c>
      <c r="W91" s="24" t="s">
        <v>616</v>
      </c>
      <c r="X91" s="14">
        <v>8.0</v>
      </c>
      <c r="Y91" s="24" t="s">
        <v>342</v>
      </c>
      <c r="Z91" s="14"/>
      <c r="AA91" s="14"/>
      <c r="AB91" s="14"/>
      <c r="AC91" s="24" t="s">
        <v>617</v>
      </c>
      <c r="AD91" s="24" t="str">
        <f t="shared" si="1"/>
        <v/>
      </c>
      <c r="AE91" s="30" t="str">
        <f t="shared" si="2"/>
        <v>Java &amp; Spring|17</v>
      </c>
    </row>
    <row r="92" ht="46.5" customHeight="1">
      <c r="A92" s="11" t="s">
        <v>618</v>
      </c>
      <c r="B92" s="14">
        <v>8.0</v>
      </c>
      <c r="C92" s="14" t="s">
        <v>98</v>
      </c>
      <c r="D92" s="14" t="s">
        <v>64</v>
      </c>
      <c r="E92" s="11" t="s">
        <v>619</v>
      </c>
      <c r="F92" s="14" t="s">
        <v>324</v>
      </c>
      <c r="G92" s="14" t="s">
        <v>83</v>
      </c>
      <c r="H92" s="14"/>
      <c r="I92" s="14"/>
      <c r="J92" s="16">
        <f>IF('Weekly Review'!$C$4="","",'Weekly Review'!$C$4+(X92-1)*7+6)</f>
        <v>46349</v>
      </c>
      <c r="K92" s="14" t="s">
        <v>50</v>
      </c>
      <c r="L92" s="17">
        <v>0.75</v>
      </c>
      <c r="M92" s="17">
        <v>0.0</v>
      </c>
      <c r="N92" s="14">
        <v>0.0</v>
      </c>
      <c r="O92" s="11" t="s">
        <v>620</v>
      </c>
      <c r="P92" s="11" t="s">
        <v>621</v>
      </c>
      <c r="Q92" s="11" t="s">
        <v>56</v>
      </c>
      <c r="R92" s="42"/>
      <c r="S92" s="16" t="str">
        <f>IF(R92="","",R92+'Weekly Review'!$C$5)</f>
        <v/>
      </c>
      <c r="T92" s="11" t="s">
        <v>52</v>
      </c>
      <c r="U92" s="11" t="s">
        <v>76</v>
      </c>
      <c r="V92" s="11" t="s">
        <v>622</v>
      </c>
      <c r="W92" s="11" t="s">
        <v>135</v>
      </c>
      <c r="X92" s="14">
        <v>8.0</v>
      </c>
      <c r="Y92" s="11" t="s">
        <v>127</v>
      </c>
      <c r="Z92" s="14"/>
      <c r="AA92" s="14"/>
      <c r="AB92" s="14"/>
      <c r="AC92" s="11" t="s">
        <v>610</v>
      </c>
      <c r="AD92" s="11" t="str">
        <f t="shared" si="1"/>
        <v/>
      </c>
      <c r="AE92" s="23" t="str">
        <f t="shared" si="2"/>
        <v>TypeScript &amp; UI|19</v>
      </c>
    </row>
    <row r="93" ht="36.0" customHeight="1">
      <c r="A93" s="24" t="s">
        <v>623</v>
      </c>
      <c r="B93" s="14">
        <v>8.0</v>
      </c>
      <c r="C93" s="14" t="s">
        <v>98</v>
      </c>
      <c r="D93" s="14" t="s">
        <v>64</v>
      </c>
      <c r="E93" s="24" t="s">
        <v>624</v>
      </c>
      <c r="F93" s="14" t="s">
        <v>130</v>
      </c>
      <c r="G93" s="14" t="s">
        <v>83</v>
      </c>
      <c r="H93" s="14"/>
      <c r="I93" s="14"/>
      <c r="J93" s="25">
        <f>IF('Weekly Review'!$C$4="","",'Weekly Review'!$C$4+(X93-1)*7+6)</f>
        <v>46349</v>
      </c>
      <c r="K93" s="14" t="s">
        <v>50</v>
      </c>
      <c r="L93" s="17">
        <v>0.75</v>
      </c>
      <c r="M93" s="17">
        <v>0.0</v>
      </c>
      <c r="N93" s="14">
        <v>0.0</v>
      </c>
      <c r="O93" s="24" t="s">
        <v>625</v>
      </c>
      <c r="P93" s="24" t="s">
        <v>626</v>
      </c>
      <c r="Q93" s="24" t="s">
        <v>56</v>
      </c>
      <c r="R93" s="42"/>
      <c r="S93" s="25" t="str">
        <f>IF(R93="","",R93+'Weekly Review'!$C$5)</f>
        <v/>
      </c>
      <c r="T93" s="24" t="s">
        <v>52</v>
      </c>
      <c r="U93" s="24" t="s">
        <v>116</v>
      </c>
      <c r="V93" s="24" t="s">
        <v>627</v>
      </c>
      <c r="W93" s="24" t="s">
        <v>135</v>
      </c>
      <c r="X93" s="14">
        <v>8.0</v>
      </c>
      <c r="Y93" s="24" t="s">
        <v>136</v>
      </c>
      <c r="Z93" s="14"/>
      <c r="AA93" s="14"/>
      <c r="AB93" s="14"/>
      <c r="AC93" s="24" t="s">
        <v>610</v>
      </c>
      <c r="AD93" s="24" t="str">
        <f t="shared" si="1"/>
        <v/>
      </c>
      <c r="AE93" s="30" t="str">
        <f t="shared" si="2"/>
        <v>TypeScript &amp; UI|20</v>
      </c>
    </row>
    <row r="94" ht="46.5" customHeight="1">
      <c r="A94" s="11" t="s">
        <v>628</v>
      </c>
      <c r="B94" s="14">
        <v>8.0</v>
      </c>
      <c r="C94" s="14" t="s">
        <v>57</v>
      </c>
      <c r="D94" s="14" t="s">
        <v>138</v>
      </c>
      <c r="E94" s="11" t="s">
        <v>629</v>
      </c>
      <c r="F94" s="14" t="s">
        <v>130</v>
      </c>
      <c r="G94" s="14" t="s">
        <v>83</v>
      </c>
      <c r="H94" s="14"/>
      <c r="I94" s="14"/>
      <c r="J94" s="16">
        <f>IF('Weekly Review'!$C$4="","",'Weekly Review'!$C$4+(X94-1)*7+6)</f>
        <v>46349</v>
      </c>
      <c r="K94" s="14" t="s">
        <v>50</v>
      </c>
      <c r="L94" s="17">
        <v>1.5</v>
      </c>
      <c r="M94" s="17">
        <v>0.0</v>
      </c>
      <c r="N94" s="14">
        <v>0.0</v>
      </c>
      <c r="O94" s="11" t="s">
        <v>630</v>
      </c>
      <c r="P94" s="11"/>
      <c r="Q94" s="11" t="s">
        <v>611</v>
      </c>
      <c r="R94" s="42"/>
      <c r="S94" s="16" t="str">
        <f>IF(R94="","",R94+'Weekly Review'!$C$5)</f>
        <v/>
      </c>
      <c r="T94" s="11" t="s">
        <v>52</v>
      </c>
      <c r="U94" s="22" t="s">
        <v>53</v>
      </c>
      <c r="V94" s="11"/>
      <c r="W94" s="11" t="s">
        <v>631</v>
      </c>
      <c r="X94" s="14">
        <v>8.0</v>
      </c>
      <c r="Y94" s="11" t="s">
        <v>54</v>
      </c>
      <c r="Z94" s="14"/>
      <c r="AA94" s="14"/>
      <c r="AB94" s="14"/>
      <c r="AC94" s="11"/>
      <c r="AD94" s="11" t="str">
        <f t="shared" si="1"/>
        <v/>
      </c>
      <c r="AE94" s="23" t="str">
        <f t="shared" si="2"/>
        <v>Engineering|5</v>
      </c>
    </row>
    <row r="95" ht="108.75" customHeight="1">
      <c r="A95" s="24" t="s">
        <v>632</v>
      </c>
      <c r="B95" s="14">
        <v>8.0</v>
      </c>
      <c r="C95" s="14" t="s">
        <v>121</v>
      </c>
      <c r="D95" s="14" t="s">
        <v>138</v>
      </c>
      <c r="E95" s="24" t="s">
        <v>633</v>
      </c>
      <c r="F95" s="14" t="s">
        <v>130</v>
      </c>
      <c r="G95" s="14" t="s">
        <v>83</v>
      </c>
      <c r="H95" s="14"/>
      <c r="I95" s="14"/>
      <c r="J95" s="25">
        <f>IF('Weekly Review'!$C$4="","",'Weekly Review'!$C$4+(X95-1)*7+6)</f>
        <v>46349</v>
      </c>
      <c r="K95" s="14" t="s">
        <v>50</v>
      </c>
      <c r="L95" s="17">
        <v>2.0</v>
      </c>
      <c r="M95" s="17">
        <v>0.0</v>
      </c>
      <c r="N95" s="14">
        <v>0.0</v>
      </c>
      <c r="O95" s="24" t="s">
        <v>152</v>
      </c>
      <c r="P95" s="24" t="s">
        <v>634</v>
      </c>
      <c r="Q95" s="24" t="s">
        <v>588</v>
      </c>
      <c r="R95" s="42"/>
      <c r="S95" s="25" t="str">
        <f>IF(R95="","",R95+'Weekly Review'!$C$5)</f>
        <v/>
      </c>
      <c r="T95" s="24" t="s">
        <v>52</v>
      </c>
      <c r="U95" s="24" t="s">
        <v>76</v>
      </c>
      <c r="V95" s="24" t="s">
        <v>635</v>
      </c>
      <c r="W95" s="24"/>
      <c r="X95" s="14">
        <v>8.0</v>
      </c>
      <c r="Y95" s="24" t="s">
        <v>304</v>
      </c>
      <c r="Z95" s="14"/>
      <c r="AA95" s="14"/>
      <c r="AB95" s="14"/>
      <c r="AC95" s="24"/>
      <c r="AD95" s="24" t="str">
        <f t="shared" si="1"/>
        <v/>
      </c>
      <c r="AE95" s="30" t="str">
        <f t="shared" si="2"/>
        <v>Projects|8</v>
      </c>
    </row>
    <row r="96" ht="46.5" customHeight="1">
      <c r="A96" s="11" t="s">
        <v>636</v>
      </c>
      <c r="B96" s="14">
        <v>8.0</v>
      </c>
      <c r="C96" s="14" t="s">
        <v>107</v>
      </c>
      <c r="D96" s="14" t="s">
        <v>162</v>
      </c>
      <c r="E96" s="11" t="s">
        <v>163</v>
      </c>
      <c r="F96" s="14" t="s">
        <v>47</v>
      </c>
      <c r="G96" s="14" t="s">
        <v>83</v>
      </c>
      <c r="H96" s="14"/>
      <c r="I96" s="14"/>
      <c r="J96" s="16">
        <f>IF('Weekly Review'!$C$4="","",'Weekly Review'!$C$4+(X96-1)*7+6)</f>
        <v>46349</v>
      </c>
      <c r="K96" s="14" t="s">
        <v>50</v>
      </c>
      <c r="L96" s="17">
        <v>3.0</v>
      </c>
      <c r="M96" s="17">
        <v>0.0</v>
      </c>
      <c r="N96" s="14">
        <v>0.0</v>
      </c>
      <c r="O96" s="11" t="s">
        <v>164</v>
      </c>
      <c r="P96" s="11" t="s">
        <v>637</v>
      </c>
      <c r="Q96" s="11"/>
      <c r="R96" s="42"/>
      <c r="S96" s="16" t="str">
        <f>IF(R96="","",R96+'Weekly Review'!$C$5)</f>
        <v/>
      </c>
      <c r="T96" s="11" t="s">
        <v>52</v>
      </c>
      <c r="U96" s="11" t="s">
        <v>166</v>
      </c>
      <c r="V96" s="11" t="s">
        <v>638</v>
      </c>
      <c r="W96" s="11"/>
      <c r="X96" s="14">
        <v>8.0</v>
      </c>
      <c r="Y96" s="11" t="s">
        <v>168</v>
      </c>
      <c r="Z96" s="14"/>
      <c r="AA96" s="14"/>
      <c r="AB96" s="14"/>
      <c r="AC96" s="11"/>
      <c r="AD96" s="11" t="str">
        <f t="shared" si="1"/>
        <v/>
      </c>
      <c r="AE96" s="23" t="str">
        <f t="shared" si="2"/>
        <v>DSA|8</v>
      </c>
    </row>
    <row r="97" ht="46.5" customHeight="1">
      <c r="A97" s="24" t="s">
        <v>639</v>
      </c>
      <c r="B97" s="14">
        <v>8.0</v>
      </c>
      <c r="C97" s="14" t="s">
        <v>131</v>
      </c>
      <c r="D97" s="14" t="s">
        <v>177</v>
      </c>
      <c r="E97" s="24" t="s">
        <v>640</v>
      </c>
      <c r="F97" s="14" t="s">
        <v>47</v>
      </c>
      <c r="G97" s="14" t="s">
        <v>83</v>
      </c>
      <c r="H97" s="14"/>
      <c r="I97" s="14"/>
      <c r="J97" s="25">
        <f>IF('Weekly Review'!$C$4="","",'Weekly Review'!$C$4+(X97-1)*7+6)</f>
        <v>46349</v>
      </c>
      <c r="K97" s="14" t="s">
        <v>50</v>
      </c>
      <c r="L97" s="17">
        <v>1.0</v>
      </c>
      <c r="M97" s="17">
        <v>0.0</v>
      </c>
      <c r="N97" s="14">
        <v>0.0</v>
      </c>
      <c r="O97" s="24" t="s">
        <v>179</v>
      </c>
      <c r="P97" s="24"/>
      <c r="Q97" s="24"/>
      <c r="R97" s="42"/>
      <c r="S97" s="25" t="str">
        <f>IF(R97="","",R97+'Weekly Review'!$C$5)</f>
        <v/>
      </c>
      <c r="T97" s="24" t="s">
        <v>641</v>
      </c>
      <c r="U97" s="24" t="s">
        <v>116</v>
      </c>
      <c r="V97" s="24" t="s">
        <v>642</v>
      </c>
      <c r="W97" s="24"/>
      <c r="X97" s="14">
        <v>8.0</v>
      </c>
      <c r="Y97" s="24" t="s">
        <v>347</v>
      </c>
      <c r="Z97" s="14"/>
      <c r="AA97" s="14"/>
      <c r="AB97" s="14" t="s">
        <v>183</v>
      </c>
      <c r="AC97" s="24"/>
      <c r="AD97" s="24" t="str">
        <f t="shared" si="1"/>
        <v/>
      </c>
      <c r="AE97" s="30" t="str">
        <f t="shared" si="2"/>
        <v>Mock interviews|8</v>
      </c>
    </row>
    <row r="98" ht="46.5" customHeight="1">
      <c r="A98" s="11" t="s">
        <v>643</v>
      </c>
      <c r="B98" s="14">
        <v>8.0</v>
      </c>
      <c r="C98" s="14" t="s">
        <v>44</v>
      </c>
      <c r="D98" s="14" t="s">
        <v>44</v>
      </c>
      <c r="E98" s="11" t="s">
        <v>185</v>
      </c>
      <c r="F98" s="14" t="s">
        <v>130</v>
      </c>
      <c r="G98" s="14" t="s">
        <v>83</v>
      </c>
      <c r="H98" s="14"/>
      <c r="I98" s="14" t="s">
        <v>186</v>
      </c>
      <c r="J98" s="16">
        <f>IF('Weekly Review'!$C$4="","",'Weekly Review'!$C$4+(X98-1)*7+6)</f>
        <v>46349</v>
      </c>
      <c r="K98" s="14" t="s">
        <v>50</v>
      </c>
      <c r="L98" s="17">
        <v>0.5</v>
      </c>
      <c r="M98" s="17">
        <v>0.0</v>
      </c>
      <c r="N98" s="14">
        <v>0.0</v>
      </c>
      <c r="O98" s="11" t="s">
        <v>187</v>
      </c>
      <c r="P98" s="11"/>
      <c r="Q98" s="11"/>
      <c r="R98" s="42"/>
      <c r="S98" s="16" t="str">
        <f>IF(R98="","",R98+'Weekly Review'!$C$5)</f>
        <v/>
      </c>
      <c r="T98" s="11" t="s">
        <v>52</v>
      </c>
      <c r="U98" s="22" t="s">
        <v>53</v>
      </c>
      <c r="V98" s="11"/>
      <c r="W98" s="11"/>
      <c r="X98" s="14">
        <v>8.0</v>
      </c>
      <c r="Y98" s="11" t="s">
        <v>188</v>
      </c>
      <c r="Z98" s="14"/>
      <c r="AA98" s="14"/>
      <c r="AB98" s="14"/>
      <c r="AC98" s="11"/>
      <c r="AD98" s="11" t="str">
        <f t="shared" si="1"/>
        <v/>
      </c>
      <c r="AE98" s="23" t="str">
        <f t="shared" si="2"/>
        <v>Review|9</v>
      </c>
    </row>
    <row r="99" ht="36.0" customHeight="1">
      <c r="A99" s="24" t="s">
        <v>644</v>
      </c>
      <c r="B99" s="14">
        <v>9.0</v>
      </c>
      <c r="C99" s="14" t="s">
        <v>6</v>
      </c>
      <c r="D99" s="14" t="s">
        <v>64</v>
      </c>
      <c r="E99" s="24" t="s">
        <v>645</v>
      </c>
      <c r="F99" s="14" t="s">
        <v>47</v>
      </c>
      <c r="G99" s="14" t="s">
        <v>83</v>
      </c>
      <c r="H99" s="14"/>
      <c r="I99" s="14"/>
      <c r="J99" s="25">
        <f>IF('Weekly Review'!$C$4="","",'Weekly Review'!$C$4+(X99-1)*7+6)</f>
        <v>46356</v>
      </c>
      <c r="K99" s="14" t="s">
        <v>50</v>
      </c>
      <c r="L99" s="17">
        <v>0.75</v>
      </c>
      <c r="M99" s="17">
        <v>0.0</v>
      </c>
      <c r="N99" s="14">
        <v>0.0</v>
      </c>
      <c r="O99" s="24" t="s">
        <v>646</v>
      </c>
      <c r="P99" s="24" t="s">
        <v>647</v>
      </c>
      <c r="Q99" s="24"/>
      <c r="R99" s="42"/>
      <c r="S99" s="25" t="str">
        <f>IF(R99="","",R99+'Weekly Review'!$C$5)</f>
        <v/>
      </c>
      <c r="T99" s="24" t="s">
        <v>52</v>
      </c>
      <c r="U99" s="24" t="s">
        <v>76</v>
      </c>
      <c r="V99" s="24" t="s">
        <v>648</v>
      </c>
      <c r="W99" s="24" t="s">
        <v>649</v>
      </c>
      <c r="X99" s="14">
        <v>9.0</v>
      </c>
      <c r="Y99" s="24" t="s">
        <v>247</v>
      </c>
      <c r="Z99" s="14"/>
      <c r="AA99" s="14"/>
      <c r="AB99" s="14"/>
      <c r="AC99" s="24" t="s">
        <v>650</v>
      </c>
      <c r="AD99" s="24" t="str">
        <f t="shared" si="1"/>
        <v/>
      </c>
      <c r="AE99" s="30" t="str">
        <f t="shared" si="2"/>
        <v>CS &amp; SQL|12</v>
      </c>
    </row>
    <row r="100" ht="36.0" customHeight="1">
      <c r="A100" s="11" t="s">
        <v>651</v>
      </c>
      <c r="B100" s="14">
        <v>9.0</v>
      </c>
      <c r="C100" s="14" t="s">
        <v>93</v>
      </c>
      <c r="D100" s="14" t="s">
        <v>64</v>
      </c>
      <c r="E100" s="11" t="s">
        <v>652</v>
      </c>
      <c r="F100" s="14" t="s">
        <v>47</v>
      </c>
      <c r="G100" s="14" t="s">
        <v>83</v>
      </c>
      <c r="H100" s="14"/>
      <c r="I100" s="14"/>
      <c r="J100" s="16">
        <f>IF('Weekly Review'!$C$4="","",'Weekly Review'!$C$4+(X100-1)*7+6)</f>
        <v>46356</v>
      </c>
      <c r="K100" s="14" t="s">
        <v>50</v>
      </c>
      <c r="L100" s="17">
        <v>0.75</v>
      </c>
      <c r="M100" s="17">
        <v>0.0</v>
      </c>
      <c r="N100" s="14">
        <v>0.0</v>
      </c>
      <c r="O100" s="11" t="s">
        <v>653</v>
      </c>
      <c r="P100" s="11" t="s">
        <v>654</v>
      </c>
      <c r="Q100" s="11" t="s">
        <v>56</v>
      </c>
      <c r="R100" s="42"/>
      <c r="S100" s="16" t="str">
        <f>IF(R100="","",R100+'Weekly Review'!$C$5)</f>
        <v/>
      </c>
      <c r="T100" s="11" t="s">
        <v>52</v>
      </c>
      <c r="U100" s="11" t="s">
        <v>116</v>
      </c>
      <c r="V100" s="11" t="s">
        <v>655</v>
      </c>
      <c r="W100" s="11" t="s">
        <v>656</v>
      </c>
      <c r="X100" s="14">
        <v>9.0</v>
      </c>
      <c r="Y100" s="11" t="s">
        <v>342</v>
      </c>
      <c r="Z100" s="14"/>
      <c r="AA100" s="14"/>
      <c r="AB100" s="14"/>
      <c r="AC100" s="11" t="s">
        <v>650</v>
      </c>
      <c r="AD100" s="11" t="str">
        <f t="shared" si="1"/>
        <v/>
      </c>
      <c r="AE100" s="23" t="str">
        <f t="shared" si="2"/>
        <v>Java &amp; Spring|18</v>
      </c>
    </row>
    <row r="101" ht="71.25" customHeight="1">
      <c r="A101" s="24" t="s">
        <v>657</v>
      </c>
      <c r="B101" s="14">
        <v>9.0</v>
      </c>
      <c r="C101" s="14" t="s">
        <v>98</v>
      </c>
      <c r="D101" s="14" t="s">
        <v>64</v>
      </c>
      <c r="E101" s="24" t="s">
        <v>658</v>
      </c>
      <c r="F101" s="14" t="s">
        <v>47</v>
      </c>
      <c r="G101" s="14" t="s">
        <v>83</v>
      </c>
      <c r="H101" s="14"/>
      <c r="I101" s="14"/>
      <c r="J101" s="25">
        <f>IF('Weekly Review'!$C$4="","",'Weekly Review'!$C$4+(X101-1)*7+6)</f>
        <v>46356</v>
      </c>
      <c r="K101" s="14" t="s">
        <v>50</v>
      </c>
      <c r="L101" s="17">
        <v>0.75</v>
      </c>
      <c r="M101" s="17">
        <v>0.0</v>
      </c>
      <c r="N101" s="14">
        <v>0.0</v>
      </c>
      <c r="O101" s="24" t="s">
        <v>659</v>
      </c>
      <c r="P101" s="24" t="s">
        <v>660</v>
      </c>
      <c r="Q101" s="24" t="s">
        <v>56</v>
      </c>
      <c r="R101" s="42"/>
      <c r="S101" s="25" t="str">
        <f>IF(R101="","",R101+'Weekly Review'!$C$5)</f>
        <v/>
      </c>
      <c r="T101" s="24" t="s">
        <v>52</v>
      </c>
      <c r="U101" s="24" t="s">
        <v>76</v>
      </c>
      <c r="V101" s="24" t="s">
        <v>661</v>
      </c>
      <c r="W101" s="24" t="s">
        <v>445</v>
      </c>
      <c r="X101" s="14">
        <v>9.0</v>
      </c>
      <c r="Y101" s="24" t="s">
        <v>352</v>
      </c>
      <c r="Z101" s="14"/>
      <c r="AA101" s="14"/>
      <c r="AB101" s="14"/>
      <c r="AC101" s="24" t="s">
        <v>662</v>
      </c>
      <c r="AD101" s="24" t="str">
        <f t="shared" si="1"/>
        <v/>
      </c>
      <c r="AE101" s="30" t="str">
        <f t="shared" si="2"/>
        <v>TypeScript &amp; UI|21</v>
      </c>
    </row>
    <row r="102" ht="84.0" customHeight="1">
      <c r="A102" s="11" t="s">
        <v>663</v>
      </c>
      <c r="B102" s="14">
        <v>9.0</v>
      </c>
      <c r="C102" s="14" t="s">
        <v>121</v>
      </c>
      <c r="D102" s="14" t="s">
        <v>138</v>
      </c>
      <c r="E102" s="11" t="s">
        <v>664</v>
      </c>
      <c r="F102" s="14" t="s">
        <v>130</v>
      </c>
      <c r="G102" s="14" t="s">
        <v>83</v>
      </c>
      <c r="H102" s="14"/>
      <c r="I102" s="14"/>
      <c r="J102" s="16">
        <f>IF('Weekly Review'!$C$4="","",'Weekly Review'!$C$4+(X102-1)*7+6)</f>
        <v>46356</v>
      </c>
      <c r="K102" s="14" t="s">
        <v>50</v>
      </c>
      <c r="L102" s="17">
        <v>2.0</v>
      </c>
      <c r="M102" s="17">
        <v>0.0</v>
      </c>
      <c r="N102" s="14">
        <v>0.0</v>
      </c>
      <c r="O102" s="11" t="s">
        <v>152</v>
      </c>
      <c r="P102" s="11" t="s">
        <v>665</v>
      </c>
      <c r="Q102" s="11" t="s">
        <v>632</v>
      </c>
      <c r="R102" s="42"/>
      <c r="S102" s="16" t="str">
        <f>IF(R102="","",R102+'Weekly Review'!$C$5)</f>
        <v/>
      </c>
      <c r="T102" s="11" t="s">
        <v>52</v>
      </c>
      <c r="U102" s="11" t="s">
        <v>76</v>
      </c>
      <c r="V102" s="11" t="s">
        <v>666</v>
      </c>
      <c r="W102" s="11"/>
      <c r="X102" s="14">
        <v>9.0</v>
      </c>
      <c r="Y102" s="11" t="s">
        <v>356</v>
      </c>
      <c r="Z102" s="14"/>
      <c r="AA102" s="14"/>
      <c r="AB102" s="14"/>
      <c r="AC102" s="11"/>
      <c r="AD102" s="11" t="str">
        <f t="shared" si="1"/>
        <v/>
      </c>
      <c r="AE102" s="23" t="str">
        <f t="shared" si="2"/>
        <v>Projects|9</v>
      </c>
    </row>
    <row r="103" ht="46.5" customHeight="1">
      <c r="A103" s="24" t="s">
        <v>667</v>
      </c>
      <c r="B103" s="14">
        <v>9.0</v>
      </c>
      <c r="C103" s="14" t="s">
        <v>107</v>
      </c>
      <c r="D103" s="14" t="s">
        <v>162</v>
      </c>
      <c r="E103" s="24" t="s">
        <v>163</v>
      </c>
      <c r="F103" s="14" t="s">
        <v>47</v>
      </c>
      <c r="G103" s="14" t="s">
        <v>83</v>
      </c>
      <c r="H103" s="14"/>
      <c r="I103" s="14"/>
      <c r="J103" s="25">
        <f>IF('Weekly Review'!$C$4="","",'Weekly Review'!$C$4+(X103-1)*7+6)</f>
        <v>46356</v>
      </c>
      <c r="K103" s="14" t="s">
        <v>50</v>
      </c>
      <c r="L103" s="17">
        <v>3.0</v>
      </c>
      <c r="M103" s="17">
        <v>0.0</v>
      </c>
      <c r="N103" s="14">
        <v>0.0</v>
      </c>
      <c r="O103" s="24" t="s">
        <v>164</v>
      </c>
      <c r="P103" s="24" t="s">
        <v>668</v>
      </c>
      <c r="Q103" s="24"/>
      <c r="R103" s="42"/>
      <c r="S103" s="25" t="str">
        <f>IF(R103="","",R103+'Weekly Review'!$C$5)</f>
        <v/>
      </c>
      <c r="T103" s="24" t="s">
        <v>52</v>
      </c>
      <c r="U103" s="24" t="s">
        <v>166</v>
      </c>
      <c r="V103" s="24" t="s">
        <v>669</v>
      </c>
      <c r="W103" s="24"/>
      <c r="X103" s="14">
        <v>9.0</v>
      </c>
      <c r="Y103" s="24" t="s">
        <v>168</v>
      </c>
      <c r="Z103" s="14"/>
      <c r="AA103" s="14"/>
      <c r="AB103" s="14"/>
      <c r="AC103" s="24"/>
      <c r="AD103" s="24" t="str">
        <f t="shared" si="1"/>
        <v/>
      </c>
      <c r="AE103" s="30" t="str">
        <f t="shared" si="2"/>
        <v>DSA|9</v>
      </c>
    </row>
    <row r="104" ht="71.25" customHeight="1">
      <c r="A104" s="11" t="s">
        <v>670</v>
      </c>
      <c r="B104" s="14">
        <v>9.0</v>
      </c>
      <c r="C104" s="14" t="s">
        <v>57</v>
      </c>
      <c r="D104" s="14" t="s">
        <v>162</v>
      </c>
      <c r="E104" s="11" t="s">
        <v>671</v>
      </c>
      <c r="F104" s="14" t="s">
        <v>47</v>
      </c>
      <c r="G104" s="14" t="s">
        <v>83</v>
      </c>
      <c r="H104" s="14"/>
      <c r="I104" s="14"/>
      <c r="J104" s="16">
        <f>IF('Weekly Review'!$C$4="","",'Weekly Review'!$C$4+(X104-1)*7+6)</f>
        <v>46356</v>
      </c>
      <c r="K104" s="14" t="s">
        <v>50</v>
      </c>
      <c r="L104" s="17">
        <v>1.0</v>
      </c>
      <c r="M104" s="17">
        <v>0.0</v>
      </c>
      <c r="N104" s="14">
        <v>0.0</v>
      </c>
      <c r="O104" s="11" t="s">
        <v>672</v>
      </c>
      <c r="P104" s="11" t="s">
        <v>673</v>
      </c>
      <c r="Q104" s="11"/>
      <c r="R104" s="42"/>
      <c r="S104" s="16" t="str">
        <f>IF(R104="","",R104+'Weekly Review'!$C$5)</f>
        <v/>
      </c>
      <c r="T104" s="11" t="s">
        <v>52</v>
      </c>
      <c r="U104" s="11" t="s">
        <v>76</v>
      </c>
      <c r="V104" s="11" t="s">
        <v>674</v>
      </c>
      <c r="W104" s="11" t="s">
        <v>174</v>
      </c>
      <c r="X104" s="14">
        <v>9.0</v>
      </c>
      <c r="Y104" s="11" t="s">
        <v>359</v>
      </c>
      <c r="Z104" s="14"/>
      <c r="AA104" s="14"/>
      <c r="AB104" s="14"/>
      <c r="AC104" s="11" t="s">
        <v>675</v>
      </c>
      <c r="AD104" s="11" t="str">
        <f t="shared" si="1"/>
        <v/>
      </c>
      <c r="AE104" s="23" t="str">
        <f t="shared" si="2"/>
        <v>Engineering|6</v>
      </c>
    </row>
    <row r="105" ht="46.5" customHeight="1">
      <c r="A105" s="24" t="s">
        <v>676</v>
      </c>
      <c r="B105" s="14">
        <v>9.0</v>
      </c>
      <c r="C105" s="14" t="s">
        <v>131</v>
      </c>
      <c r="D105" s="14" t="s">
        <v>177</v>
      </c>
      <c r="E105" s="24" t="s">
        <v>677</v>
      </c>
      <c r="F105" s="14" t="s">
        <v>47</v>
      </c>
      <c r="G105" s="14" t="s">
        <v>83</v>
      </c>
      <c r="H105" s="14"/>
      <c r="I105" s="14"/>
      <c r="J105" s="25">
        <f>IF('Weekly Review'!$C$4="","",'Weekly Review'!$C$4+(X105-1)*7+6)</f>
        <v>46356</v>
      </c>
      <c r="K105" s="14" t="s">
        <v>50</v>
      </c>
      <c r="L105" s="17">
        <v>1.0</v>
      </c>
      <c r="M105" s="17">
        <v>0.0</v>
      </c>
      <c r="N105" s="14">
        <v>0.0</v>
      </c>
      <c r="O105" s="24" t="s">
        <v>179</v>
      </c>
      <c r="P105" s="24"/>
      <c r="Q105" s="24"/>
      <c r="R105" s="42"/>
      <c r="S105" s="25" t="str">
        <f>IF(R105="","",R105+'Weekly Review'!$C$5)</f>
        <v/>
      </c>
      <c r="T105" s="24" t="s">
        <v>180</v>
      </c>
      <c r="U105" s="24" t="s">
        <v>116</v>
      </c>
      <c r="V105" s="24" t="s">
        <v>678</v>
      </c>
      <c r="W105" s="24"/>
      <c r="X105" s="14">
        <v>9.0</v>
      </c>
      <c r="Y105" s="24" t="s">
        <v>365</v>
      </c>
      <c r="Z105" s="14"/>
      <c r="AA105" s="14"/>
      <c r="AB105" s="14" t="s">
        <v>183</v>
      </c>
      <c r="AC105" s="24"/>
      <c r="AD105" s="24" t="str">
        <f t="shared" si="1"/>
        <v/>
      </c>
      <c r="AE105" s="30" t="str">
        <f t="shared" si="2"/>
        <v>Mock interviews|9</v>
      </c>
    </row>
    <row r="106" ht="46.5" customHeight="1">
      <c r="A106" s="11" t="s">
        <v>679</v>
      </c>
      <c r="B106" s="14">
        <v>9.0</v>
      </c>
      <c r="C106" s="14" t="s">
        <v>131</v>
      </c>
      <c r="D106" s="14" t="s">
        <v>177</v>
      </c>
      <c r="E106" s="11" t="s">
        <v>680</v>
      </c>
      <c r="F106" s="14" t="s">
        <v>47</v>
      </c>
      <c r="G106" s="14" t="s">
        <v>83</v>
      </c>
      <c r="H106" s="14"/>
      <c r="I106" s="14"/>
      <c r="J106" s="16">
        <f>IF('Weekly Review'!$C$4="","",'Weekly Review'!$C$4+(X106-1)*7+6)</f>
        <v>46356</v>
      </c>
      <c r="K106" s="14" t="s">
        <v>50</v>
      </c>
      <c r="L106" s="17">
        <v>1.0</v>
      </c>
      <c r="M106" s="17">
        <v>0.0</v>
      </c>
      <c r="N106" s="14">
        <v>0.0</v>
      </c>
      <c r="O106" s="11" t="s">
        <v>179</v>
      </c>
      <c r="P106" s="11"/>
      <c r="Q106" s="11"/>
      <c r="R106" s="42"/>
      <c r="S106" s="16" t="str">
        <f>IF(R106="","",R106+'Weekly Review'!$C$5)</f>
        <v/>
      </c>
      <c r="T106" s="11" t="s">
        <v>681</v>
      </c>
      <c r="U106" s="11" t="s">
        <v>116</v>
      </c>
      <c r="V106" s="11" t="s">
        <v>682</v>
      </c>
      <c r="W106" s="11"/>
      <c r="X106" s="14">
        <v>9.0</v>
      </c>
      <c r="Y106" s="11" t="s">
        <v>369</v>
      </c>
      <c r="Z106" s="14"/>
      <c r="AA106" s="14"/>
      <c r="AB106" s="14" t="s">
        <v>183</v>
      </c>
      <c r="AC106" s="11"/>
      <c r="AD106" s="11" t="str">
        <f t="shared" si="1"/>
        <v/>
      </c>
      <c r="AE106" s="23" t="str">
        <f t="shared" si="2"/>
        <v>Mock interviews|10</v>
      </c>
    </row>
    <row r="107" ht="46.5" customHeight="1">
      <c r="A107" s="24" t="s">
        <v>683</v>
      </c>
      <c r="B107" s="14">
        <v>9.0</v>
      </c>
      <c r="C107" s="14" t="s">
        <v>44</v>
      </c>
      <c r="D107" s="14" t="s">
        <v>44</v>
      </c>
      <c r="E107" s="24" t="s">
        <v>185</v>
      </c>
      <c r="F107" s="14" t="s">
        <v>130</v>
      </c>
      <c r="G107" s="14" t="s">
        <v>83</v>
      </c>
      <c r="H107" s="14"/>
      <c r="I107" s="14" t="s">
        <v>186</v>
      </c>
      <c r="J107" s="25">
        <f>IF('Weekly Review'!$C$4="","",'Weekly Review'!$C$4+(X107-1)*7+6)</f>
        <v>46356</v>
      </c>
      <c r="K107" s="14" t="s">
        <v>50</v>
      </c>
      <c r="L107" s="17">
        <v>0.5</v>
      </c>
      <c r="M107" s="17">
        <v>0.0</v>
      </c>
      <c r="N107" s="14">
        <v>0.0</v>
      </c>
      <c r="O107" s="24" t="s">
        <v>187</v>
      </c>
      <c r="P107" s="24"/>
      <c r="Q107" s="24"/>
      <c r="R107" s="42"/>
      <c r="S107" s="25" t="str">
        <f>IF(R107="","",R107+'Weekly Review'!$C$5)</f>
        <v/>
      </c>
      <c r="T107" s="24" t="s">
        <v>52</v>
      </c>
      <c r="U107" s="26" t="s">
        <v>53</v>
      </c>
      <c r="V107" s="24"/>
      <c r="W107" s="24"/>
      <c r="X107" s="14">
        <v>9.0</v>
      </c>
      <c r="Y107" s="24" t="s">
        <v>188</v>
      </c>
      <c r="Z107" s="14"/>
      <c r="AA107" s="14"/>
      <c r="AB107" s="14"/>
      <c r="AC107" s="24"/>
      <c r="AD107" s="24" t="str">
        <f t="shared" si="1"/>
        <v/>
      </c>
      <c r="AE107" s="30" t="str">
        <f t="shared" si="2"/>
        <v>Review|10</v>
      </c>
    </row>
    <row r="108" ht="36.0" customHeight="1">
      <c r="A108" s="11" t="s">
        <v>684</v>
      </c>
      <c r="B108" s="14">
        <v>10.0</v>
      </c>
      <c r="C108" s="14" t="s">
        <v>6</v>
      </c>
      <c r="D108" s="14" t="s">
        <v>64</v>
      </c>
      <c r="E108" s="11" t="s">
        <v>685</v>
      </c>
      <c r="F108" s="14" t="s">
        <v>47</v>
      </c>
      <c r="G108" s="14" t="s">
        <v>83</v>
      </c>
      <c r="H108" s="14"/>
      <c r="I108" s="14"/>
      <c r="J108" s="16">
        <f>IF('Weekly Review'!$C$4="","",'Weekly Review'!$C$4+(X108-1)*7+6)</f>
        <v>46363</v>
      </c>
      <c r="K108" s="14" t="s">
        <v>50</v>
      </c>
      <c r="L108" s="17">
        <v>0.75</v>
      </c>
      <c r="M108" s="17">
        <v>0.0</v>
      </c>
      <c r="N108" s="14">
        <v>0.0</v>
      </c>
      <c r="O108" s="11" t="s">
        <v>686</v>
      </c>
      <c r="P108" s="11" t="s">
        <v>687</v>
      </c>
      <c r="Q108" s="11"/>
      <c r="R108" s="42"/>
      <c r="S108" s="16" t="str">
        <f>IF(R108="","",R108+'Weekly Review'!$C$5)</f>
        <v/>
      </c>
      <c r="T108" s="11" t="s">
        <v>52</v>
      </c>
      <c r="U108" s="11" t="s">
        <v>76</v>
      </c>
      <c r="V108" s="11" t="s">
        <v>688</v>
      </c>
      <c r="W108" s="11" t="s">
        <v>174</v>
      </c>
      <c r="X108" s="14">
        <v>10.0</v>
      </c>
      <c r="Y108" s="11" t="s">
        <v>247</v>
      </c>
      <c r="Z108" s="14"/>
      <c r="AA108" s="14"/>
      <c r="AB108" s="14"/>
      <c r="AC108" s="11" t="s">
        <v>689</v>
      </c>
      <c r="AD108" s="11" t="str">
        <f t="shared" si="1"/>
        <v/>
      </c>
      <c r="AE108" s="23" t="str">
        <f t="shared" si="2"/>
        <v>CS &amp; SQL|13</v>
      </c>
    </row>
    <row r="109" ht="36.0" customHeight="1">
      <c r="A109" s="24" t="s">
        <v>690</v>
      </c>
      <c r="B109" s="14">
        <v>10.0</v>
      </c>
      <c r="C109" s="14" t="s">
        <v>6</v>
      </c>
      <c r="D109" s="14" t="s">
        <v>64</v>
      </c>
      <c r="E109" s="24" t="s">
        <v>691</v>
      </c>
      <c r="F109" s="14" t="s">
        <v>130</v>
      </c>
      <c r="G109" s="14" t="s">
        <v>83</v>
      </c>
      <c r="H109" s="14"/>
      <c r="I109" s="14"/>
      <c r="J109" s="25">
        <f>IF('Weekly Review'!$C$4="","",'Weekly Review'!$C$4+(X109-1)*7+6)</f>
        <v>46363</v>
      </c>
      <c r="K109" s="14" t="s">
        <v>50</v>
      </c>
      <c r="L109" s="17">
        <v>0.75</v>
      </c>
      <c r="M109" s="17">
        <v>0.0</v>
      </c>
      <c r="N109" s="14">
        <v>0.0</v>
      </c>
      <c r="O109" s="24" t="s">
        <v>692</v>
      </c>
      <c r="P109" s="24" t="s">
        <v>693</v>
      </c>
      <c r="Q109" s="24"/>
      <c r="R109" s="42"/>
      <c r="S109" s="25" t="str">
        <f>IF(R109="","",R109+'Weekly Review'!$C$5)</f>
        <v/>
      </c>
      <c r="T109" s="24" t="s">
        <v>52</v>
      </c>
      <c r="U109" s="24" t="s">
        <v>76</v>
      </c>
      <c r="V109" s="24" t="s">
        <v>694</v>
      </c>
      <c r="W109" s="24" t="s">
        <v>174</v>
      </c>
      <c r="X109" s="14">
        <v>10.0</v>
      </c>
      <c r="Y109" s="24" t="s">
        <v>247</v>
      </c>
      <c r="Z109" s="14"/>
      <c r="AA109" s="14"/>
      <c r="AB109" s="14"/>
      <c r="AC109" s="24" t="s">
        <v>689</v>
      </c>
      <c r="AD109" s="24" t="str">
        <f t="shared" si="1"/>
        <v/>
      </c>
      <c r="AE109" s="30" t="str">
        <f t="shared" si="2"/>
        <v>CS &amp; SQL|14</v>
      </c>
    </row>
    <row r="110" ht="84.0" customHeight="1">
      <c r="A110" s="11" t="s">
        <v>695</v>
      </c>
      <c r="B110" s="14">
        <v>10.0</v>
      </c>
      <c r="C110" s="14" t="s">
        <v>93</v>
      </c>
      <c r="D110" s="14" t="s">
        <v>64</v>
      </c>
      <c r="E110" s="11" t="s">
        <v>696</v>
      </c>
      <c r="F110" s="14" t="s">
        <v>130</v>
      </c>
      <c r="G110" s="14" t="s">
        <v>83</v>
      </c>
      <c r="H110" s="14"/>
      <c r="I110" s="14"/>
      <c r="J110" s="16">
        <f>IF('Weekly Review'!$C$4="","",'Weekly Review'!$C$4+(X110-1)*7+6)</f>
        <v>46363</v>
      </c>
      <c r="K110" s="14" t="s">
        <v>50</v>
      </c>
      <c r="L110" s="17">
        <v>0.75</v>
      </c>
      <c r="M110" s="17">
        <v>0.0</v>
      </c>
      <c r="N110" s="14">
        <v>0.0</v>
      </c>
      <c r="O110" s="11" t="s">
        <v>697</v>
      </c>
      <c r="P110" s="11" t="s">
        <v>698</v>
      </c>
      <c r="Q110" s="11" t="s">
        <v>56</v>
      </c>
      <c r="R110" s="42"/>
      <c r="S110" s="16" t="str">
        <f>IF(R110="","",R110+'Weekly Review'!$C$5)</f>
        <v/>
      </c>
      <c r="T110" s="11" t="s">
        <v>52</v>
      </c>
      <c r="U110" s="11" t="s">
        <v>76</v>
      </c>
      <c r="V110" s="11" t="s">
        <v>699</v>
      </c>
      <c r="W110" s="11" t="s">
        <v>700</v>
      </c>
      <c r="X110" s="14">
        <v>10.0</v>
      </c>
      <c r="Y110" s="11" t="s">
        <v>371</v>
      </c>
      <c r="Z110" s="14"/>
      <c r="AA110" s="14"/>
      <c r="AB110" s="14"/>
      <c r="AC110" s="11" t="s">
        <v>689</v>
      </c>
      <c r="AD110" s="11" t="str">
        <f t="shared" si="1"/>
        <v/>
      </c>
      <c r="AE110" s="23" t="str">
        <f t="shared" si="2"/>
        <v>Java &amp; Spring|19</v>
      </c>
    </row>
    <row r="111" ht="71.25" customHeight="1">
      <c r="A111" s="24" t="s">
        <v>701</v>
      </c>
      <c r="B111" s="14">
        <v>10.0</v>
      </c>
      <c r="C111" s="14" t="s">
        <v>93</v>
      </c>
      <c r="D111" s="14" t="s">
        <v>64</v>
      </c>
      <c r="E111" s="24" t="s">
        <v>702</v>
      </c>
      <c r="F111" s="14" t="s">
        <v>47</v>
      </c>
      <c r="G111" s="14" t="s">
        <v>83</v>
      </c>
      <c r="H111" s="14"/>
      <c r="I111" s="14"/>
      <c r="J111" s="25">
        <f>IF('Weekly Review'!$C$4="","",'Weekly Review'!$C$4+(X111-1)*7+6)</f>
        <v>46363</v>
      </c>
      <c r="K111" s="14" t="s">
        <v>50</v>
      </c>
      <c r="L111" s="17">
        <v>0.75</v>
      </c>
      <c r="M111" s="17">
        <v>0.0</v>
      </c>
      <c r="N111" s="14">
        <v>0.0</v>
      </c>
      <c r="O111" s="24" t="s">
        <v>703</v>
      </c>
      <c r="P111" s="24" t="s">
        <v>704</v>
      </c>
      <c r="Q111" s="24" t="s">
        <v>611</v>
      </c>
      <c r="R111" s="42"/>
      <c r="S111" s="25" t="str">
        <f>IF(R111="","",R111+'Weekly Review'!$C$5)</f>
        <v/>
      </c>
      <c r="T111" s="24" t="s">
        <v>52</v>
      </c>
      <c r="U111" s="24" t="s">
        <v>76</v>
      </c>
      <c r="V111" s="24" t="s">
        <v>705</v>
      </c>
      <c r="W111" s="24" t="s">
        <v>706</v>
      </c>
      <c r="X111" s="14">
        <v>10.0</v>
      </c>
      <c r="Y111" s="24" t="s">
        <v>342</v>
      </c>
      <c r="Z111" s="14"/>
      <c r="AA111" s="14"/>
      <c r="AB111" s="14"/>
      <c r="AC111" s="24" t="s">
        <v>707</v>
      </c>
      <c r="AD111" s="24" t="str">
        <f t="shared" si="1"/>
        <v/>
      </c>
      <c r="AE111" s="30" t="str">
        <f t="shared" si="2"/>
        <v>Java &amp; Spring|20</v>
      </c>
    </row>
    <row r="112" ht="133.5" customHeight="1">
      <c r="A112" s="11" t="s">
        <v>708</v>
      </c>
      <c r="B112" s="14">
        <v>10.0</v>
      </c>
      <c r="C112" s="14" t="s">
        <v>93</v>
      </c>
      <c r="D112" s="14" t="s">
        <v>64</v>
      </c>
      <c r="E112" s="11" t="s">
        <v>709</v>
      </c>
      <c r="F112" s="14" t="s">
        <v>47</v>
      </c>
      <c r="G112" s="14" t="s">
        <v>83</v>
      </c>
      <c r="H112" s="14"/>
      <c r="I112" s="14"/>
      <c r="J112" s="16">
        <f>IF('Weekly Review'!$C$4="","",'Weekly Review'!$C$4+(X112-1)*7+6)</f>
        <v>46363</v>
      </c>
      <c r="K112" s="14" t="s">
        <v>50</v>
      </c>
      <c r="L112" s="17">
        <v>0.75</v>
      </c>
      <c r="M112" s="17">
        <v>0.0</v>
      </c>
      <c r="N112" s="14">
        <v>0.0</v>
      </c>
      <c r="O112" s="11" t="s">
        <v>710</v>
      </c>
      <c r="P112" s="11" t="s">
        <v>711</v>
      </c>
      <c r="Q112" s="11" t="s">
        <v>701</v>
      </c>
      <c r="R112" s="42"/>
      <c r="S112" s="16" t="str">
        <f>IF(R112="","",R112+'Weekly Review'!$C$5)</f>
        <v/>
      </c>
      <c r="T112" s="11" t="s">
        <v>52</v>
      </c>
      <c r="U112" s="11" t="s">
        <v>76</v>
      </c>
      <c r="V112" s="11" t="s">
        <v>712</v>
      </c>
      <c r="W112" s="11" t="s">
        <v>713</v>
      </c>
      <c r="X112" s="14">
        <v>10.0</v>
      </c>
      <c r="Y112" s="11" t="s">
        <v>342</v>
      </c>
      <c r="Z112" s="14"/>
      <c r="AA112" s="14"/>
      <c r="AB112" s="14"/>
      <c r="AC112" s="11" t="s">
        <v>707</v>
      </c>
      <c r="AD112" s="11" t="str">
        <f t="shared" si="1"/>
        <v/>
      </c>
      <c r="AE112" s="23" t="str">
        <f t="shared" si="2"/>
        <v>Java &amp; Spring|21</v>
      </c>
    </row>
    <row r="113" ht="96.0" customHeight="1">
      <c r="A113" s="24" t="s">
        <v>714</v>
      </c>
      <c r="B113" s="14">
        <v>10.0</v>
      </c>
      <c r="C113" s="14" t="s">
        <v>121</v>
      </c>
      <c r="D113" s="14" t="s">
        <v>138</v>
      </c>
      <c r="E113" s="24" t="s">
        <v>715</v>
      </c>
      <c r="F113" s="14" t="s">
        <v>130</v>
      </c>
      <c r="G113" s="14" t="s">
        <v>83</v>
      </c>
      <c r="H113" s="14"/>
      <c r="I113" s="14"/>
      <c r="J113" s="25">
        <f>IF('Weekly Review'!$C$4="","",'Weekly Review'!$C$4+(X113-1)*7+6)</f>
        <v>46363</v>
      </c>
      <c r="K113" s="14" t="s">
        <v>50</v>
      </c>
      <c r="L113" s="17">
        <v>2.0</v>
      </c>
      <c r="M113" s="17">
        <v>0.0</v>
      </c>
      <c r="N113" s="14">
        <v>0.0</v>
      </c>
      <c r="O113" s="24" t="s">
        <v>152</v>
      </c>
      <c r="P113" s="24" t="s">
        <v>716</v>
      </c>
      <c r="Q113" s="24" t="s">
        <v>663</v>
      </c>
      <c r="R113" s="42"/>
      <c r="S113" s="25" t="str">
        <f>IF(R113="","",R113+'Weekly Review'!$C$5)</f>
        <v/>
      </c>
      <c r="T113" s="24" t="s">
        <v>52</v>
      </c>
      <c r="U113" s="24" t="s">
        <v>76</v>
      </c>
      <c r="V113" s="24" t="s">
        <v>717</v>
      </c>
      <c r="W113" s="24"/>
      <c r="X113" s="14">
        <v>10.0</v>
      </c>
      <c r="Y113" s="24" t="s">
        <v>356</v>
      </c>
      <c r="Z113" s="14"/>
      <c r="AA113" s="14"/>
      <c r="AB113" s="14"/>
      <c r="AC113" s="24"/>
      <c r="AD113" s="24" t="str">
        <f t="shared" si="1"/>
        <v/>
      </c>
      <c r="AE113" s="30" t="str">
        <f t="shared" si="2"/>
        <v>Projects|10</v>
      </c>
    </row>
    <row r="114" ht="46.5" customHeight="1">
      <c r="A114" s="11" t="s">
        <v>718</v>
      </c>
      <c r="B114" s="14">
        <v>10.0</v>
      </c>
      <c r="C114" s="14" t="s">
        <v>107</v>
      </c>
      <c r="D114" s="14" t="s">
        <v>162</v>
      </c>
      <c r="E114" s="11" t="s">
        <v>719</v>
      </c>
      <c r="F114" s="14" t="s">
        <v>47</v>
      </c>
      <c r="G114" s="14" t="s">
        <v>83</v>
      </c>
      <c r="H114" s="14"/>
      <c r="I114" s="14"/>
      <c r="J114" s="16">
        <f>IF('Weekly Review'!$C$4="","",'Weekly Review'!$C$4+(X114-1)*7+6)</f>
        <v>46363</v>
      </c>
      <c r="K114" s="14" t="s">
        <v>50</v>
      </c>
      <c r="L114" s="17">
        <v>3.0</v>
      </c>
      <c r="M114" s="17">
        <v>0.0</v>
      </c>
      <c r="N114" s="14">
        <v>0.0</v>
      </c>
      <c r="O114" s="11" t="s">
        <v>720</v>
      </c>
      <c r="P114" s="11" t="s">
        <v>721</v>
      </c>
      <c r="Q114" s="11"/>
      <c r="R114" s="42"/>
      <c r="S114" s="16" t="str">
        <f>IF(R114="","",R114+'Weekly Review'!$C$5)</f>
        <v/>
      </c>
      <c r="T114" s="11" t="s">
        <v>52</v>
      </c>
      <c r="U114" s="11" t="s">
        <v>116</v>
      </c>
      <c r="V114" s="11" t="s">
        <v>722</v>
      </c>
      <c r="W114" s="11"/>
      <c r="X114" s="14">
        <v>10.0</v>
      </c>
      <c r="Y114" s="11" t="s">
        <v>168</v>
      </c>
      <c r="Z114" s="14"/>
      <c r="AA114" s="14"/>
      <c r="AB114" s="14"/>
      <c r="AC114" s="11"/>
      <c r="AD114" s="11" t="str">
        <f t="shared" si="1"/>
        <v/>
      </c>
      <c r="AE114" s="23" t="str">
        <f t="shared" si="2"/>
        <v>DSA|10</v>
      </c>
    </row>
    <row r="115" ht="46.5" customHeight="1">
      <c r="A115" s="24" t="s">
        <v>723</v>
      </c>
      <c r="B115" s="14">
        <v>10.0</v>
      </c>
      <c r="C115" s="14" t="s">
        <v>131</v>
      </c>
      <c r="D115" s="14" t="s">
        <v>177</v>
      </c>
      <c r="E115" s="24" t="s">
        <v>724</v>
      </c>
      <c r="F115" s="14" t="s">
        <v>47</v>
      </c>
      <c r="G115" s="14" t="s">
        <v>83</v>
      </c>
      <c r="H115" s="14"/>
      <c r="I115" s="14"/>
      <c r="J115" s="25">
        <f>IF('Weekly Review'!$C$4="","",'Weekly Review'!$C$4+(X115-1)*7+6)</f>
        <v>46363</v>
      </c>
      <c r="K115" s="14" t="s">
        <v>50</v>
      </c>
      <c r="L115" s="17">
        <v>1.0</v>
      </c>
      <c r="M115" s="17">
        <v>0.0</v>
      </c>
      <c r="N115" s="14">
        <v>0.0</v>
      </c>
      <c r="O115" s="24" t="s">
        <v>179</v>
      </c>
      <c r="P115" s="24"/>
      <c r="Q115" s="24"/>
      <c r="R115" s="42"/>
      <c r="S115" s="25" t="str">
        <f>IF(R115="","",R115+'Weekly Review'!$C$5)</f>
        <v/>
      </c>
      <c r="T115" s="24" t="s">
        <v>180</v>
      </c>
      <c r="U115" s="24" t="s">
        <v>116</v>
      </c>
      <c r="V115" s="24" t="s">
        <v>725</v>
      </c>
      <c r="W115" s="24"/>
      <c r="X115" s="14">
        <v>10.0</v>
      </c>
      <c r="Y115" s="24" t="s">
        <v>375</v>
      </c>
      <c r="Z115" s="14"/>
      <c r="AA115" s="14"/>
      <c r="AB115" s="14" t="s">
        <v>183</v>
      </c>
      <c r="AC115" s="24"/>
      <c r="AD115" s="24" t="str">
        <f t="shared" si="1"/>
        <v/>
      </c>
      <c r="AE115" s="30" t="str">
        <f t="shared" si="2"/>
        <v>Mock interviews|11</v>
      </c>
    </row>
    <row r="116" ht="46.5" customHeight="1">
      <c r="A116" s="11" t="s">
        <v>726</v>
      </c>
      <c r="B116" s="14">
        <v>10.0</v>
      </c>
      <c r="C116" s="14" t="s">
        <v>131</v>
      </c>
      <c r="D116" s="14" t="s">
        <v>177</v>
      </c>
      <c r="E116" s="11" t="s">
        <v>727</v>
      </c>
      <c r="F116" s="14" t="s">
        <v>47</v>
      </c>
      <c r="G116" s="14" t="s">
        <v>83</v>
      </c>
      <c r="H116" s="14"/>
      <c r="I116" s="14"/>
      <c r="J116" s="16">
        <f>IF('Weekly Review'!$C$4="","",'Weekly Review'!$C$4+(X116-1)*7+6)</f>
        <v>46363</v>
      </c>
      <c r="K116" s="14" t="s">
        <v>50</v>
      </c>
      <c r="L116" s="17">
        <v>1.0</v>
      </c>
      <c r="M116" s="17">
        <v>0.0</v>
      </c>
      <c r="N116" s="14">
        <v>0.0</v>
      </c>
      <c r="O116" s="11" t="s">
        <v>179</v>
      </c>
      <c r="P116" s="11"/>
      <c r="Q116" s="11"/>
      <c r="R116" s="42"/>
      <c r="S116" s="16" t="str">
        <f>IF(R116="","",R116+'Weekly Review'!$C$5)</f>
        <v/>
      </c>
      <c r="T116" s="11" t="s">
        <v>180</v>
      </c>
      <c r="U116" s="11" t="s">
        <v>116</v>
      </c>
      <c r="V116" s="11" t="s">
        <v>728</v>
      </c>
      <c r="W116" s="11"/>
      <c r="X116" s="14">
        <v>10.0</v>
      </c>
      <c r="Y116" s="11" t="s">
        <v>378</v>
      </c>
      <c r="Z116" s="14"/>
      <c r="AA116" s="14"/>
      <c r="AB116" s="14" t="s">
        <v>183</v>
      </c>
      <c r="AC116" s="11"/>
      <c r="AD116" s="11" t="str">
        <f t="shared" si="1"/>
        <v/>
      </c>
      <c r="AE116" s="23" t="str">
        <f t="shared" si="2"/>
        <v>Mock interviews|12</v>
      </c>
    </row>
    <row r="117" ht="46.5" customHeight="1">
      <c r="A117" s="24" t="s">
        <v>729</v>
      </c>
      <c r="B117" s="14">
        <v>10.0</v>
      </c>
      <c r="C117" s="14" t="s">
        <v>44</v>
      </c>
      <c r="D117" s="14" t="s">
        <v>44</v>
      </c>
      <c r="E117" s="24" t="s">
        <v>185</v>
      </c>
      <c r="F117" s="14" t="s">
        <v>130</v>
      </c>
      <c r="G117" s="14" t="s">
        <v>83</v>
      </c>
      <c r="H117" s="14"/>
      <c r="I117" s="14" t="s">
        <v>186</v>
      </c>
      <c r="J117" s="25">
        <f>IF('Weekly Review'!$C$4="","",'Weekly Review'!$C$4+(X117-1)*7+6)</f>
        <v>46363</v>
      </c>
      <c r="K117" s="14" t="s">
        <v>50</v>
      </c>
      <c r="L117" s="17">
        <v>0.5</v>
      </c>
      <c r="M117" s="17">
        <v>0.0</v>
      </c>
      <c r="N117" s="14">
        <v>0.0</v>
      </c>
      <c r="O117" s="24" t="s">
        <v>187</v>
      </c>
      <c r="P117" s="24"/>
      <c r="Q117" s="24"/>
      <c r="R117" s="42"/>
      <c r="S117" s="25" t="str">
        <f>IF(R117="","",R117+'Weekly Review'!$C$5)</f>
        <v/>
      </c>
      <c r="T117" s="24" t="s">
        <v>52</v>
      </c>
      <c r="U117" s="26" t="s">
        <v>53</v>
      </c>
      <c r="V117" s="24"/>
      <c r="W117" s="24"/>
      <c r="X117" s="14">
        <v>10.0</v>
      </c>
      <c r="Y117" s="24" t="s">
        <v>188</v>
      </c>
      <c r="Z117" s="14"/>
      <c r="AA117" s="14"/>
      <c r="AB117" s="14"/>
      <c r="AC117" s="24"/>
      <c r="AD117" s="24" t="str">
        <f t="shared" si="1"/>
        <v/>
      </c>
      <c r="AE117" s="30" t="str">
        <f t="shared" si="2"/>
        <v>Review|11</v>
      </c>
    </row>
    <row r="118" ht="36.0" customHeight="1">
      <c r="A118" s="11" t="s">
        <v>730</v>
      </c>
      <c r="B118" s="14">
        <v>11.0</v>
      </c>
      <c r="C118" s="14" t="s">
        <v>4</v>
      </c>
      <c r="D118" s="14" t="s">
        <v>64</v>
      </c>
      <c r="E118" s="11" t="s">
        <v>731</v>
      </c>
      <c r="F118" s="14" t="s">
        <v>130</v>
      </c>
      <c r="G118" s="14" t="s">
        <v>83</v>
      </c>
      <c r="H118" s="14"/>
      <c r="I118" s="14"/>
      <c r="J118" s="16">
        <f>IF('Weekly Review'!$C$4="","",'Weekly Review'!$C$4+(X118-1)*7+6)</f>
        <v>46370</v>
      </c>
      <c r="K118" s="14" t="s">
        <v>50</v>
      </c>
      <c r="L118" s="17">
        <v>0.75</v>
      </c>
      <c r="M118" s="17">
        <v>0.0</v>
      </c>
      <c r="N118" s="14">
        <v>0.0</v>
      </c>
      <c r="O118" s="11" t="s">
        <v>732</v>
      </c>
      <c r="P118" s="11" t="s">
        <v>733</v>
      </c>
      <c r="Q118" s="11"/>
      <c r="R118" s="42"/>
      <c r="S118" s="16" t="str">
        <f>IF(R118="","",R118+'Weekly Review'!$C$5)</f>
        <v/>
      </c>
      <c r="T118" s="11" t="s">
        <v>52</v>
      </c>
      <c r="U118" s="11" t="s">
        <v>76</v>
      </c>
      <c r="V118" s="11" t="s">
        <v>734</v>
      </c>
      <c r="W118" s="11" t="s">
        <v>735</v>
      </c>
      <c r="X118" s="14">
        <v>11.0</v>
      </c>
      <c r="Y118" s="11" t="s">
        <v>381</v>
      </c>
      <c r="Z118" s="14"/>
      <c r="AA118" s="14"/>
      <c r="AB118" s="14"/>
      <c r="AC118" s="11" t="s">
        <v>736</v>
      </c>
      <c r="AD118" s="11" t="str">
        <f t="shared" si="1"/>
        <v/>
      </c>
      <c r="AE118" s="23" t="str">
        <f t="shared" si="2"/>
        <v>AI Engineering|4</v>
      </c>
    </row>
    <row r="119" ht="36.0" customHeight="1">
      <c r="A119" s="24" t="s">
        <v>737</v>
      </c>
      <c r="B119" s="14">
        <v>11.0</v>
      </c>
      <c r="C119" s="14" t="s">
        <v>6</v>
      </c>
      <c r="D119" s="14" t="s">
        <v>64</v>
      </c>
      <c r="E119" s="24" t="s">
        <v>738</v>
      </c>
      <c r="F119" s="14" t="s">
        <v>47</v>
      </c>
      <c r="G119" s="14" t="s">
        <v>83</v>
      </c>
      <c r="H119" s="14"/>
      <c r="I119" s="14"/>
      <c r="J119" s="25">
        <f>IF('Weekly Review'!$C$4="","",'Weekly Review'!$C$4+(X119-1)*7+6)</f>
        <v>46370</v>
      </c>
      <c r="K119" s="14" t="s">
        <v>50</v>
      </c>
      <c r="L119" s="17">
        <v>0.75</v>
      </c>
      <c r="M119" s="17">
        <v>0.0</v>
      </c>
      <c r="N119" s="14">
        <v>0.0</v>
      </c>
      <c r="O119" s="24" t="s">
        <v>739</v>
      </c>
      <c r="P119" s="24" t="s">
        <v>740</v>
      </c>
      <c r="Q119" s="24"/>
      <c r="R119" s="42"/>
      <c r="S119" s="25" t="str">
        <f>IF(R119="","",R119+'Weekly Review'!$C$5)</f>
        <v/>
      </c>
      <c r="T119" s="24" t="s">
        <v>52</v>
      </c>
      <c r="U119" s="24" t="s">
        <v>116</v>
      </c>
      <c r="V119" s="24" t="s">
        <v>741</v>
      </c>
      <c r="W119" s="24" t="s">
        <v>494</v>
      </c>
      <c r="X119" s="14">
        <v>11.0</v>
      </c>
      <c r="Y119" s="24" t="s">
        <v>384</v>
      </c>
      <c r="Z119" s="14"/>
      <c r="AA119" s="14"/>
      <c r="AB119" s="14"/>
      <c r="AC119" s="24" t="s">
        <v>736</v>
      </c>
      <c r="AD119" s="24" t="str">
        <f t="shared" si="1"/>
        <v/>
      </c>
      <c r="AE119" s="30" t="str">
        <f t="shared" si="2"/>
        <v>CS &amp; SQL|15</v>
      </c>
    </row>
    <row r="120" ht="84.0" customHeight="1">
      <c r="A120" s="11" t="s">
        <v>742</v>
      </c>
      <c r="B120" s="14">
        <v>11.0</v>
      </c>
      <c r="C120" s="14" t="s">
        <v>93</v>
      </c>
      <c r="D120" s="14" t="s">
        <v>64</v>
      </c>
      <c r="E120" s="11" t="s">
        <v>743</v>
      </c>
      <c r="F120" s="14" t="s">
        <v>47</v>
      </c>
      <c r="G120" s="14" t="s">
        <v>83</v>
      </c>
      <c r="H120" s="14"/>
      <c r="I120" s="14"/>
      <c r="J120" s="16">
        <f>IF('Weekly Review'!$C$4="","",'Weekly Review'!$C$4+(X120-1)*7+6)</f>
        <v>46370</v>
      </c>
      <c r="K120" s="14" t="s">
        <v>50</v>
      </c>
      <c r="L120" s="17">
        <v>0.75</v>
      </c>
      <c r="M120" s="17">
        <v>0.0</v>
      </c>
      <c r="N120" s="14">
        <v>0.0</v>
      </c>
      <c r="O120" s="11" t="s">
        <v>744</v>
      </c>
      <c r="P120" s="11" t="s">
        <v>745</v>
      </c>
      <c r="Q120" s="11" t="s">
        <v>56</v>
      </c>
      <c r="R120" s="42"/>
      <c r="S120" s="16" t="str">
        <f>IF(R120="","",R120+'Weekly Review'!$C$5)</f>
        <v/>
      </c>
      <c r="T120" s="11" t="s">
        <v>52</v>
      </c>
      <c r="U120" s="11" t="s">
        <v>76</v>
      </c>
      <c r="V120" s="11" t="s">
        <v>746</v>
      </c>
      <c r="W120" s="11" t="s">
        <v>747</v>
      </c>
      <c r="X120" s="14">
        <v>11.0</v>
      </c>
      <c r="Y120" s="11" t="s">
        <v>385</v>
      </c>
      <c r="Z120" s="14"/>
      <c r="AA120" s="14"/>
      <c r="AB120" s="14"/>
      <c r="AC120" s="11" t="s">
        <v>736</v>
      </c>
      <c r="AD120" s="11" t="str">
        <f t="shared" si="1"/>
        <v/>
      </c>
      <c r="AE120" s="23" t="str">
        <f t="shared" si="2"/>
        <v>Java &amp; Spring|22</v>
      </c>
    </row>
    <row r="121" ht="84.0" customHeight="1">
      <c r="A121" s="24" t="s">
        <v>748</v>
      </c>
      <c r="B121" s="14">
        <v>11.0</v>
      </c>
      <c r="C121" s="14" t="s">
        <v>93</v>
      </c>
      <c r="D121" s="14" t="s">
        <v>64</v>
      </c>
      <c r="E121" s="24" t="s">
        <v>749</v>
      </c>
      <c r="F121" s="14" t="s">
        <v>47</v>
      </c>
      <c r="G121" s="14" t="s">
        <v>83</v>
      </c>
      <c r="H121" s="14"/>
      <c r="I121" s="14"/>
      <c r="J121" s="25">
        <f>IF('Weekly Review'!$C$4="","",'Weekly Review'!$C$4+(X121-1)*7+6)</f>
        <v>46370</v>
      </c>
      <c r="K121" s="14" t="s">
        <v>50</v>
      </c>
      <c r="L121" s="17">
        <v>0.75</v>
      </c>
      <c r="M121" s="17">
        <v>0.0</v>
      </c>
      <c r="N121" s="14">
        <v>0.0</v>
      </c>
      <c r="O121" s="24" t="s">
        <v>750</v>
      </c>
      <c r="P121" s="24" t="s">
        <v>751</v>
      </c>
      <c r="Q121" s="24" t="s">
        <v>56</v>
      </c>
      <c r="R121" s="42"/>
      <c r="S121" s="25" t="str">
        <f>IF(R121="","",R121+'Weekly Review'!$C$5)</f>
        <v/>
      </c>
      <c r="T121" s="24" t="s">
        <v>52</v>
      </c>
      <c r="U121" s="24" t="s">
        <v>76</v>
      </c>
      <c r="V121" s="24" t="s">
        <v>752</v>
      </c>
      <c r="W121" s="24" t="s">
        <v>753</v>
      </c>
      <c r="X121" s="14">
        <v>11.0</v>
      </c>
      <c r="Y121" s="24" t="s">
        <v>385</v>
      </c>
      <c r="Z121" s="14"/>
      <c r="AA121" s="14"/>
      <c r="AB121" s="14"/>
      <c r="AC121" s="24" t="s">
        <v>754</v>
      </c>
      <c r="AD121" s="24" t="str">
        <f t="shared" si="1"/>
        <v/>
      </c>
      <c r="AE121" s="30" t="str">
        <f t="shared" si="2"/>
        <v>Java &amp; Spring|23</v>
      </c>
    </row>
    <row r="122" ht="84.0" customHeight="1">
      <c r="A122" s="11" t="s">
        <v>755</v>
      </c>
      <c r="B122" s="14">
        <v>11.0</v>
      </c>
      <c r="C122" s="14" t="s">
        <v>98</v>
      </c>
      <c r="D122" s="14" t="s">
        <v>64</v>
      </c>
      <c r="E122" s="11" t="s">
        <v>756</v>
      </c>
      <c r="F122" s="14" t="s">
        <v>47</v>
      </c>
      <c r="G122" s="14" t="s">
        <v>83</v>
      </c>
      <c r="H122" s="14"/>
      <c r="I122" s="14"/>
      <c r="J122" s="16">
        <f>IF('Weekly Review'!$C$4="","",'Weekly Review'!$C$4+(X122-1)*7+6)</f>
        <v>46370</v>
      </c>
      <c r="K122" s="14" t="s">
        <v>50</v>
      </c>
      <c r="L122" s="17">
        <v>0.75</v>
      </c>
      <c r="M122" s="17">
        <v>0.0</v>
      </c>
      <c r="N122" s="14">
        <v>0.0</v>
      </c>
      <c r="O122" s="11" t="s">
        <v>757</v>
      </c>
      <c r="P122" s="11" t="s">
        <v>758</v>
      </c>
      <c r="Q122" s="11" t="s">
        <v>56</v>
      </c>
      <c r="R122" s="42"/>
      <c r="S122" s="16" t="str">
        <f>IF(R122="","",R122+'Weekly Review'!$C$5)</f>
        <v/>
      </c>
      <c r="T122" s="11" t="s">
        <v>52</v>
      </c>
      <c r="U122" s="11" t="s">
        <v>76</v>
      </c>
      <c r="V122" s="11" t="s">
        <v>759</v>
      </c>
      <c r="W122" s="11" t="s">
        <v>760</v>
      </c>
      <c r="X122" s="14">
        <v>11.0</v>
      </c>
      <c r="Y122" s="11" t="s">
        <v>385</v>
      </c>
      <c r="Z122" s="14"/>
      <c r="AA122" s="14"/>
      <c r="AB122" s="14"/>
      <c r="AC122" s="11" t="s">
        <v>736</v>
      </c>
      <c r="AD122" s="11" t="str">
        <f t="shared" si="1"/>
        <v/>
      </c>
      <c r="AE122" s="23" t="str">
        <f t="shared" si="2"/>
        <v>TypeScript &amp; UI|22</v>
      </c>
    </row>
    <row r="123" ht="96.0" customHeight="1">
      <c r="A123" s="24" t="s">
        <v>761</v>
      </c>
      <c r="B123" s="14">
        <v>11.0</v>
      </c>
      <c r="C123" s="14" t="s">
        <v>121</v>
      </c>
      <c r="D123" s="14" t="s">
        <v>138</v>
      </c>
      <c r="E123" s="24" t="s">
        <v>762</v>
      </c>
      <c r="F123" s="14" t="s">
        <v>130</v>
      </c>
      <c r="G123" s="14" t="s">
        <v>83</v>
      </c>
      <c r="H123" s="14"/>
      <c r="I123" s="14"/>
      <c r="J123" s="25">
        <f>IF('Weekly Review'!$C$4="","",'Weekly Review'!$C$4+(X123-1)*7+6)</f>
        <v>46370</v>
      </c>
      <c r="K123" s="14" t="s">
        <v>50</v>
      </c>
      <c r="L123" s="17">
        <v>2.0</v>
      </c>
      <c r="M123" s="17">
        <v>0.0</v>
      </c>
      <c r="N123" s="14">
        <v>0.0</v>
      </c>
      <c r="O123" s="24" t="s">
        <v>152</v>
      </c>
      <c r="P123" s="24" t="s">
        <v>763</v>
      </c>
      <c r="Q123" s="24" t="s">
        <v>714</v>
      </c>
      <c r="R123" s="42"/>
      <c r="S123" s="25" t="str">
        <f>IF(R123="","",R123+'Weekly Review'!$C$5)</f>
        <v/>
      </c>
      <c r="T123" s="24" t="s">
        <v>52</v>
      </c>
      <c r="U123" s="24" t="s">
        <v>76</v>
      </c>
      <c r="V123" s="24" t="s">
        <v>764</v>
      </c>
      <c r="W123" s="24"/>
      <c r="X123" s="14">
        <v>11.0</v>
      </c>
      <c r="Y123" s="24" t="s">
        <v>356</v>
      </c>
      <c r="Z123" s="14"/>
      <c r="AA123" s="14"/>
      <c r="AB123" s="14"/>
      <c r="AC123" s="24"/>
      <c r="AD123" s="24" t="str">
        <f t="shared" si="1"/>
        <v/>
      </c>
      <c r="AE123" s="30" t="str">
        <f t="shared" si="2"/>
        <v>Projects|11</v>
      </c>
    </row>
    <row r="124" ht="58.5" customHeight="1">
      <c r="A124" s="11" t="s">
        <v>765</v>
      </c>
      <c r="B124" s="14">
        <v>11.0</v>
      </c>
      <c r="C124" s="14" t="s">
        <v>107</v>
      </c>
      <c r="D124" s="14" t="s">
        <v>162</v>
      </c>
      <c r="E124" s="11" t="s">
        <v>719</v>
      </c>
      <c r="F124" s="14" t="s">
        <v>47</v>
      </c>
      <c r="G124" s="14" t="s">
        <v>83</v>
      </c>
      <c r="H124" s="14"/>
      <c r="I124" s="14"/>
      <c r="J124" s="16">
        <f>IF('Weekly Review'!$C$4="","",'Weekly Review'!$C$4+(X124-1)*7+6)</f>
        <v>46370</v>
      </c>
      <c r="K124" s="14" t="s">
        <v>50</v>
      </c>
      <c r="L124" s="17">
        <v>3.0</v>
      </c>
      <c r="M124" s="17">
        <v>0.0</v>
      </c>
      <c r="N124" s="14">
        <v>0.0</v>
      </c>
      <c r="O124" s="11" t="s">
        <v>720</v>
      </c>
      <c r="P124" s="11" t="s">
        <v>766</v>
      </c>
      <c r="Q124" s="11"/>
      <c r="R124" s="42"/>
      <c r="S124" s="16" t="str">
        <f>IF(R124="","",R124+'Weekly Review'!$C$5)</f>
        <v/>
      </c>
      <c r="T124" s="11" t="s">
        <v>52</v>
      </c>
      <c r="U124" s="11" t="s">
        <v>116</v>
      </c>
      <c r="V124" s="11" t="s">
        <v>767</v>
      </c>
      <c r="W124" s="11"/>
      <c r="X124" s="14">
        <v>11.0</v>
      </c>
      <c r="Y124" s="11" t="s">
        <v>168</v>
      </c>
      <c r="Z124" s="14"/>
      <c r="AA124" s="14"/>
      <c r="AB124" s="14"/>
      <c r="AC124" s="11"/>
      <c r="AD124" s="11" t="str">
        <f t="shared" si="1"/>
        <v/>
      </c>
      <c r="AE124" s="23" t="str">
        <f t="shared" si="2"/>
        <v>DSA|11</v>
      </c>
    </row>
    <row r="125" ht="46.5" customHeight="1">
      <c r="A125" s="24" t="s">
        <v>768</v>
      </c>
      <c r="B125" s="14">
        <v>11.0</v>
      </c>
      <c r="C125" s="14" t="s">
        <v>131</v>
      </c>
      <c r="D125" s="14" t="s">
        <v>177</v>
      </c>
      <c r="E125" s="24" t="s">
        <v>769</v>
      </c>
      <c r="F125" s="14" t="s">
        <v>47</v>
      </c>
      <c r="G125" s="14" t="s">
        <v>83</v>
      </c>
      <c r="H125" s="14"/>
      <c r="I125" s="14"/>
      <c r="J125" s="25">
        <f>IF('Weekly Review'!$C$4="","",'Weekly Review'!$C$4+(X125-1)*7+6)</f>
        <v>46370</v>
      </c>
      <c r="K125" s="14" t="s">
        <v>50</v>
      </c>
      <c r="L125" s="17">
        <v>1.0</v>
      </c>
      <c r="M125" s="17">
        <v>0.0</v>
      </c>
      <c r="N125" s="14">
        <v>0.0</v>
      </c>
      <c r="O125" s="24" t="s">
        <v>179</v>
      </c>
      <c r="P125" s="24"/>
      <c r="Q125" s="24"/>
      <c r="R125" s="42"/>
      <c r="S125" s="25" t="str">
        <f>IF(R125="","",R125+'Weekly Review'!$C$5)</f>
        <v/>
      </c>
      <c r="T125" s="24" t="s">
        <v>180</v>
      </c>
      <c r="U125" s="24" t="s">
        <v>116</v>
      </c>
      <c r="V125" s="24" t="s">
        <v>770</v>
      </c>
      <c r="W125" s="24"/>
      <c r="X125" s="14">
        <v>11.0</v>
      </c>
      <c r="Y125" s="24" t="s">
        <v>385</v>
      </c>
      <c r="Z125" s="14"/>
      <c r="AA125" s="14"/>
      <c r="AB125" s="14" t="s">
        <v>183</v>
      </c>
      <c r="AC125" s="24"/>
      <c r="AD125" s="24" t="str">
        <f t="shared" si="1"/>
        <v/>
      </c>
      <c r="AE125" s="30" t="str">
        <f t="shared" si="2"/>
        <v>Mock interviews|13</v>
      </c>
    </row>
    <row r="126" ht="46.5" customHeight="1">
      <c r="A126" s="11" t="s">
        <v>771</v>
      </c>
      <c r="B126" s="14">
        <v>11.0</v>
      </c>
      <c r="C126" s="14" t="s">
        <v>131</v>
      </c>
      <c r="D126" s="14" t="s">
        <v>177</v>
      </c>
      <c r="E126" s="11" t="s">
        <v>772</v>
      </c>
      <c r="F126" s="14" t="s">
        <v>47</v>
      </c>
      <c r="G126" s="14" t="s">
        <v>83</v>
      </c>
      <c r="H126" s="14"/>
      <c r="I126" s="14"/>
      <c r="J126" s="16">
        <f>IF('Weekly Review'!$C$4="","",'Weekly Review'!$C$4+(X126-1)*7+6)</f>
        <v>46370</v>
      </c>
      <c r="K126" s="14" t="s">
        <v>50</v>
      </c>
      <c r="L126" s="17">
        <v>1.0</v>
      </c>
      <c r="M126" s="17">
        <v>0.0</v>
      </c>
      <c r="N126" s="14">
        <v>0.0</v>
      </c>
      <c r="O126" s="11" t="s">
        <v>179</v>
      </c>
      <c r="P126" s="11"/>
      <c r="Q126" s="11"/>
      <c r="R126" s="42"/>
      <c r="S126" s="16" t="str">
        <f>IF(R126="","",R126+'Weekly Review'!$C$5)</f>
        <v/>
      </c>
      <c r="T126" s="11" t="s">
        <v>773</v>
      </c>
      <c r="U126" s="11" t="s">
        <v>116</v>
      </c>
      <c r="V126" s="11" t="s">
        <v>774</v>
      </c>
      <c r="W126" s="11"/>
      <c r="X126" s="14">
        <v>11.0</v>
      </c>
      <c r="Y126" s="11" t="s">
        <v>389</v>
      </c>
      <c r="Z126" s="14"/>
      <c r="AA126" s="14"/>
      <c r="AB126" s="14" t="s">
        <v>183</v>
      </c>
      <c r="AC126" s="11"/>
      <c r="AD126" s="11" t="str">
        <f t="shared" si="1"/>
        <v/>
      </c>
      <c r="AE126" s="23" t="str">
        <f t="shared" si="2"/>
        <v>Mock interviews|14</v>
      </c>
    </row>
    <row r="127" ht="46.5" customHeight="1">
      <c r="A127" s="24" t="s">
        <v>775</v>
      </c>
      <c r="B127" s="14">
        <v>11.0</v>
      </c>
      <c r="C127" s="14" t="s">
        <v>44</v>
      </c>
      <c r="D127" s="14" t="s">
        <v>44</v>
      </c>
      <c r="E127" s="24" t="s">
        <v>185</v>
      </c>
      <c r="F127" s="14" t="s">
        <v>130</v>
      </c>
      <c r="G127" s="14" t="s">
        <v>83</v>
      </c>
      <c r="H127" s="14"/>
      <c r="I127" s="14" t="s">
        <v>186</v>
      </c>
      <c r="J127" s="25">
        <f>IF('Weekly Review'!$C$4="","",'Weekly Review'!$C$4+(X127-1)*7+6)</f>
        <v>46370</v>
      </c>
      <c r="K127" s="14" t="s">
        <v>50</v>
      </c>
      <c r="L127" s="17">
        <v>0.5</v>
      </c>
      <c r="M127" s="17">
        <v>0.0</v>
      </c>
      <c r="N127" s="14">
        <v>0.0</v>
      </c>
      <c r="O127" s="24" t="s">
        <v>187</v>
      </c>
      <c r="P127" s="24"/>
      <c r="Q127" s="24"/>
      <c r="R127" s="42"/>
      <c r="S127" s="25" t="str">
        <f>IF(R127="","",R127+'Weekly Review'!$C$5)</f>
        <v/>
      </c>
      <c r="T127" s="24" t="s">
        <v>52</v>
      </c>
      <c r="U127" s="26" t="s">
        <v>53</v>
      </c>
      <c r="V127" s="24"/>
      <c r="W127" s="24"/>
      <c r="X127" s="14">
        <v>11.0</v>
      </c>
      <c r="Y127" s="24" t="s">
        <v>188</v>
      </c>
      <c r="Z127" s="14"/>
      <c r="AA127" s="14"/>
      <c r="AB127" s="14"/>
      <c r="AC127" s="24"/>
      <c r="AD127" s="24" t="str">
        <f t="shared" si="1"/>
        <v/>
      </c>
      <c r="AE127" s="30" t="str">
        <f t="shared" si="2"/>
        <v>Review|12</v>
      </c>
    </row>
    <row r="128" ht="36.0" customHeight="1">
      <c r="A128" s="11" t="s">
        <v>776</v>
      </c>
      <c r="B128" s="14">
        <v>12.0</v>
      </c>
      <c r="C128" s="14" t="s">
        <v>98</v>
      </c>
      <c r="D128" s="14" t="s">
        <v>64</v>
      </c>
      <c r="E128" s="11" t="s">
        <v>777</v>
      </c>
      <c r="F128" s="14" t="s">
        <v>324</v>
      </c>
      <c r="G128" s="14" t="s">
        <v>83</v>
      </c>
      <c r="H128" s="14"/>
      <c r="I128" s="14"/>
      <c r="J128" s="16">
        <f>IF('Weekly Review'!$C$4="","",'Weekly Review'!$C$4+(X128-1)*7+6)</f>
        <v>46377</v>
      </c>
      <c r="K128" s="14" t="s">
        <v>50</v>
      </c>
      <c r="L128" s="17">
        <v>0.75</v>
      </c>
      <c r="M128" s="17">
        <v>0.0</v>
      </c>
      <c r="N128" s="14">
        <v>0.0</v>
      </c>
      <c r="O128" s="11" t="s">
        <v>778</v>
      </c>
      <c r="P128" s="11"/>
      <c r="Q128" s="11"/>
      <c r="R128" s="42"/>
      <c r="S128" s="16" t="str">
        <f>IF(R128="","",R128+'Weekly Review'!$C$5)</f>
        <v/>
      </c>
      <c r="T128" s="11" t="s">
        <v>52</v>
      </c>
      <c r="U128" s="11" t="s">
        <v>116</v>
      </c>
      <c r="V128" s="11" t="s">
        <v>779</v>
      </c>
      <c r="W128" s="11" t="s">
        <v>437</v>
      </c>
      <c r="X128" s="14">
        <v>12.0</v>
      </c>
      <c r="Y128" s="11" t="s">
        <v>298</v>
      </c>
      <c r="Z128" s="14"/>
      <c r="AA128" s="14"/>
      <c r="AB128" s="14"/>
      <c r="AC128" s="11" t="s">
        <v>780</v>
      </c>
      <c r="AD128" s="11" t="str">
        <f t="shared" si="1"/>
        <v/>
      </c>
      <c r="AE128" s="23" t="str">
        <f t="shared" si="2"/>
        <v>TypeScript &amp; UI|23</v>
      </c>
    </row>
    <row r="129" ht="36.0" customHeight="1">
      <c r="A129" s="24" t="s">
        <v>781</v>
      </c>
      <c r="B129" s="14">
        <v>12.0</v>
      </c>
      <c r="C129" s="14" t="s">
        <v>98</v>
      </c>
      <c r="D129" s="14" t="s">
        <v>64</v>
      </c>
      <c r="E129" s="24" t="s">
        <v>782</v>
      </c>
      <c r="F129" s="14" t="s">
        <v>47</v>
      </c>
      <c r="G129" s="14" t="s">
        <v>83</v>
      </c>
      <c r="H129" s="14"/>
      <c r="I129" s="14"/>
      <c r="J129" s="25">
        <f>IF('Weekly Review'!$C$4="","",'Weekly Review'!$C$4+(X129-1)*7+6)</f>
        <v>46377</v>
      </c>
      <c r="K129" s="14" t="s">
        <v>50</v>
      </c>
      <c r="L129" s="17">
        <v>0.75</v>
      </c>
      <c r="M129" s="17">
        <v>0.0</v>
      </c>
      <c r="N129" s="14">
        <v>0.0</v>
      </c>
      <c r="O129" s="24" t="s">
        <v>783</v>
      </c>
      <c r="P129" s="24" t="s">
        <v>784</v>
      </c>
      <c r="Q129" s="24" t="s">
        <v>56</v>
      </c>
      <c r="R129" s="42"/>
      <c r="S129" s="25" t="str">
        <f>IF(R129="","",R129+'Weekly Review'!$C$5)</f>
        <v/>
      </c>
      <c r="T129" s="24" t="s">
        <v>52</v>
      </c>
      <c r="U129" s="24" t="s">
        <v>116</v>
      </c>
      <c r="V129" s="24" t="s">
        <v>785</v>
      </c>
      <c r="W129" s="24" t="s">
        <v>445</v>
      </c>
      <c r="X129" s="14">
        <v>12.0</v>
      </c>
      <c r="Y129" s="24" t="s">
        <v>352</v>
      </c>
      <c r="Z129" s="14"/>
      <c r="AA129" s="14"/>
      <c r="AB129" s="14"/>
      <c r="AC129" s="24" t="s">
        <v>780</v>
      </c>
      <c r="AD129" s="24" t="str">
        <f t="shared" si="1"/>
        <v/>
      </c>
      <c r="AE129" s="30" t="str">
        <f t="shared" si="2"/>
        <v>TypeScript &amp; UI|24</v>
      </c>
    </row>
    <row r="130" ht="36.0" customHeight="1">
      <c r="A130" s="11" t="s">
        <v>786</v>
      </c>
      <c r="B130" s="14">
        <v>12.0</v>
      </c>
      <c r="C130" s="14" t="s">
        <v>98</v>
      </c>
      <c r="D130" s="14" t="s">
        <v>64</v>
      </c>
      <c r="E130" s="11" t="s">
        <v>787</v>
      </c>
      <c r="F130" s="14" t="s">
        <v>130</v>
      </c>
      <c r="G130" s="14" t="s">
        <v>83</v>
      </c>
      <c r="H130" s="14"/>
      <c r="I130" s="14"/>
      <c r="J130" s="16">
        <f>IF('Weekly Review'!$C$4="","",'Weekly Review'!$C$4+(X130-1)*7+6)</f>
        <v>46377</v>
      </c>
      <c r="K130" s="14" t="s">
        <v>50</v>
      </c>
      <c r="L130" s="17">
        <v>0.75</v>
      </c>
      <c r="M130" s="17">
        <v>0.0</v>
      </c>
      <c r="N130" s="14">
        <v>0.0</v>
      </c>
      <c r="O130" s="11" t="s">
        <v>788</v>
      </c>
      <c r="P130" s="11" t="s">
        <v>789</v>
      </c>
      <c r="Q130" s="11" t="s">
        <v>56</v>
      </c>
      <c r="R130" s="42"/>
      <c r="S130" s="16" t="str">
        <f>IF(R130="","",R130+'Weekly Review'!$C$5)</f>
        <v/>
      </c>
      <c r="T130" s="11" t="s">
        <v>52</v>
      </c>
      <c r="U130" s="11" t="s">
        <v>76</v>
      </c>
      <c r="V130" s="11" t="s">
        <v>790</v>
      </c>
      <c r="W130" s="11" t="s">
        <v>791</v>
      </c>
      <c r="X130" s="14">
        <v>12.0</v>
      </c>
      <c r="Y130" s="11" t="s">
        <v>352</v>
      </c>
      <c r="Z130" s="14"/>
      <c r="AA130" s="14"/>
      <c r="AB130" s="14"/>
      <c r="AC130" s="11" t="s">
        <v>780</v>
      </c>
      <c r="AD130" s="11" t="str">
        <f t="shared" si="1"/>
        <v/>
      </c>
      <c r="AE130" s="23" t="str">
        <f t="shared" si="2"/>
        <v>TypeScript &amp; UI|25</v>
      </c>
    </row>
    <row r="131" ht="108.75" customHeight="1">
      <c r="A131" s="24" t="s">
        <v>792</v>
      </c>
      <c r="B131" s="14">
        <v>12.0</v>
      </c>
      <c r="C131" s="14" t="s">
        <v>121</v>
      </c>
      <c r="D131" s="14" t="s">
        <v>138</v>
      </c>
      <c r="E131" s="24" t="s">
        <v>793</v>
      </c>
      <c r="F131" s="14" t="s">
        <v>130</v>
      </c>
      <c r="G131" s="14" t="s">
        <v>83</v>
      </c>
      <c r="H131" s="14"/>
      <c r="I131" s="14"/>
      <c r="J131" s="25">
        <f>IF('Weekly Review'!$C$4="","",'Weekly Review'!$C$4+(X131-1)*7+6)</f>
        <v>46377</v>
      </c>
      <c r="K131" s="14" t="s">
        <v>50</v>
      </c>
      <c r="L131" s="17">
        <v>2.0</v>
      </c>
      <c r="M131" s="17">
        <v>0.0</v>
      </c>
      <c r="N131" s="14">
        <v>0.0</v>
      </c>
      <c r="O131" s="24" t="s">
        <v>152</v>
      </c>
      <c r="P131" s="24" t="s">
        <v>794</v>
      </c>
      <c r="Q131" s="24" t="s">
        <v>761</v>
      </c>
      <c r="R131" s="42"/>
      <c r="S131" s="25" t="str">
        <f>IF(R131="","",R131+'Weekly Review'!$C$5)</f>
        <v/>
      </c>
      <c r="T131" s="24" t="s">
        <v>52</v>
      </c>
      <c r="U131" s="24" t="s">
        <v>76</v>
      </c>
      <c r="V131" s="24" t="s">
        <v>795</v>
      </c>
      <c r="W131" s="24"/>
      <c r="X131" s="14">
        <v>12.0</v>
      </c>
      <c r="Y131" s="24" t="s">
        <v>356</v>
      </c>
      <c r="Z131" s="14"/>
      <c r="AA131" s="14"/>
      <c r="AB131" s="14"/>
      <c r="AC131" s="24"/>
      <c r="AD131" s="24" t="str">
        <f t="shared" si="1"/>
        <v/>
      </c>
      <c r="AE131" s="30" t="str">
        <f t="shared" si="2"/>
        <v>Projects|12</v>
      </c>
    </row>
    <row r="132" ht="46.5" customHeight="1">
      <c r="A132" s="11" t="s">
        <v>796</v>
      </c>
      <c r="B132" s="14">
        <v>12.0</v>
      </c>
      <c r="C132" s="14" t="s">
        <v>107</v>
      </c>
      <c r="D132" s="14" t="s">
        <v>162</v>
      </c>
      <c r="E132" s="11" t="s">
        <v>719</v>
      </c>
      <c r="F132" s="14" t="s">
        <v>47</v>
      </c>
      <c r="G132" s="14" t="s">
        <v>83</v>
      </c>
      <c r="H132" s="14"/>
      <c r="I132" s="14"/>
      <c r="J132" s="16">
        <f>IF('Weekly Review'!$C$4="","",'Weekly Review'!$C$4+(X132-1)*7+6)</f>
        <v>46377</v>
      </c>
      <c r="K132" s="14" t="s">
        <v>50</v>
      </c>
      <c r="L132" s="17">
        <v>3.0</v>
      </c>
      <c r="M132" s="17">
        <v>0.0</v>
      </c>
      <c r="N132" s="14">
        <v>0.0</v>
      </c>
      <c r="O132" s="11" t="s">
        <v>720</v>
      </c>
      <c r="P132" s="11" t="s">
        <v>797</v>
      </c>
      <c r="Q132" s="11"/>
      <c r="R132" s="42"/>
      <c r="S132" s="16" t="str">
        <f>IF(R132="","",R132+'Weekly Review'!$C$5)</f>
        <v/>
      </c>
      <c r="T132" s="11" t="s">
        <v>52</v>
      </c>
      <c r="U132" s="11" t="s">
        <v>116</v>
      </c>
      <c r="V132" s="11" t="s">
        <v>798</v>
      </c>
      <c r="W132" s="11"/>
      <c r="X132" s="14">
        <v>12.0</v>
      </c>
      <c r="Y132" s="11" t="s">
        <v>168</v>
      </c>
      <c r="Z132" s="14"/>
      <c r="AA132" s="14"/>
      <c r="AB132" s="14"/>
      <c r="AC132" s="11"/>
      <c r="AD132" s="11" t="str">
        <f t="shared" si="1"/>
        <v/>
      </c>
      <c r="AE132" s="23" t="str">
        <f t="shared" si="2"/>
        <v>DSA|12</v>
      </c>
    </row>
    <row r="133" ht="46.5" customHeight="1">
      <c r="A133" s="24" t="s">
        <v>799</v>
      </c>
      <c r="B133" s="14">
        <v>12.0</v>
      </c>
      <c r="C133" s="14" t="s">
        <v>142</v>
      </c>
      <c r="D133" s="14" t="s">
        <v>142</v>
      </c>
      <c r="E133" s="24" t="s">
        <v>800</v>
      </c>
      <c r="F133" s="14" t="s">
        <v>130</v>
      </c>
      <c r="G133" s="14" t="s">
        <v>83</v>
      </c>
      <c r="H133" s="14"/>
      <c r="I133" s="14"/>
      <c r="J133" s="25">
        <f>IF('Weekly Review'!$C$4="","",'Weekly Review'!$C$4+(X133-1)*7+6)</f>
        <v>46377</v>
      </c>
      <c r="K133" s="14" t="s">
        <v>50</v>
      </c>
      <c r="L133" s="17">
        <v>1.0</v>
      </c>
      <c r="M133" s="17">
        <v>0.0</v>
      </c>
      <c r="N133" s="14">
        <v>0.0</v>
      </c>
      <c r="O133" s="24" t="s">
        <v>801</v>
      </c>
      <c r="P133" s="24"/>
      <c r="Q133" s="24" t="s">
        <v>374</v>
      </c>
      <c r="R133" s="42"/>
      <c r="S133" s="25" t="str">
        <f>IF(R133="","",R133+'Weekly Review'!$C$5)</f>
        <v/>
      </c>
      <c r="T133" s="24" t="s">
        <v>52</v>
      </c>
      <c r="U133" s="26" t="s">
        <v>53</v>
      </c>
      <c r="V133" s="24"/>
      <c r="W133" s="24"/>
      <c r="X133" s="14">
        <v>12.0</v>
      </c>
      <c r="Y133" s="24" t="s">
        <v>54</v>
      </c>
      <c r="Z133" s="14"/>
      <c r="AA133" s="14"/>
      <c r="AB133" s="14"/>
      <c r="AC133" s="24"/>
      <c r="AD133" s="24" t="str">
        <f t="shared" si="1"/>
        <v/>
      </c>
      <c r="AE133" s="30" t="str">
        <f t="shared" si="2"/>
        <v>Career|3</v>
      </c>
    </row>
    <row r="134" ht="46.5" customHeight="1">
      <c r="A134" s="11" t="s">
        <v>802</v>
      </c>
      <c r="B134" s="14">
        <v>12.0</v>
      </c>
      <c r="C134" s="14" t="s">
        <v>131</v>
      </c>
      <c r="D134" s="14" t="s">
        <v>177</v>
      </c>
      <c r="E134" s="11" t="s">
        <v>803</v>
      </c>
      <c r="F134" s="14" t="s">
        <v>47</v>
      </c>
      <c r="G134" s="14" t="s">
        <v>83</v>
      </c>
      <c r="H134" s="14"/>
      <c r="I134" s="14"/>
      <c r="J134" s="16">
        <f>IF('Weekly Review'!$C$4="","",'Weekly Review'!$C$4+(X134-1)*7+6)</f>
        <v>46377</v>
      </c>
      <c r="K134" s="14" t="s">
        <v>50</v>
      </c>
      <c r="L134" s="17">
        <v>1.0</v>
      </c>
      <c r="M134" s="17">
        <v>0.0</v>
      </c>
      <c r="N134" s="14">
        <v>0.0</v>
      </c>
      <c r="O134" s="11" t="s">
        <v>179</v>
      </c>
      <c r="P134" s="11"/>
      <c r="Q134" s="11"/>
      <c r="R134" s="42"/>
      <c r="S134" s="16" t="str">
        <f>IF(R134="","",R134+'Weekly Review'!$C$5)</f>
        <v/>
      </c>
      <c r="T134" s="11" t="s">
        <v>180</v>
      </c>
      <c r="U134" s="11" t="s">
        <v>116</v>
      </c>
      <c r="V134" s="11" t="s">
        <v>804</v>
      </c>
      <c r="W134" s="11"/>
      <c r="X134" s="14">
        <v>12.0</v>
      </c>
      <c r="Y134" s="11" t="s">
        <v>352</v>
      </c>
      <c r="Z134" s="14"/>
      <c r="AA134" s="14"/>
      <c r="AB134" s="14" t="s">
        <v>183</v>
      </c>
      <c r="AC134" s="11"/>
      <c r="AD134" s="11" t="str">
        <f t="shared" si="1"/>
        <v/>
      </c>
      <c r="AE134" s="23" t="str">
        <f t="shared" si="2"/>
        <v>Mock interviews|15</v>
      </c>
    </row>
    <row r="135" ht="46.5" customHeight="1">
      <c r="A135" s="24" t="s">
        <v>805</v>
      </c>
      <c r="B135" s="14">
        <v>12.0</v>
      </c>
      <c r="C135" s="14" t="s">
        <v>131</v>
      </c>
      <c r="D135" s="14" t="s">
        <v>177</v>
      </c>
      <c r="E135" s="24" t="s">
        <v>806</v>
      </c>
      <c r="F135" s="14" t="s">
        <v>47</v>
      </c>
      <c r="G135" s="14" t="s">
        <v>83</v>
      </c>
      <c r="H135" s="14"/>
      <c r="I135" s="14"/>
      <c r="J135" s="25">
        <f>IF('Weekly Review'!$C$4="","",'Weekly Review'!$C$4+(X135-1)*7+6)</f>
        <v>46377</v>
      </c>
      <c r="K135" s="14" t="s">
        <v>50</v>
      </c>
      <c r="L135" s="17">
        <v>1.0</v>
      </c>
      <c r="M135" s="17">
        <v>0.0</v>
      </c>
      <c r="N135" s="14">
        <v>0.0</v>
      </c>
      <c r="O135" s="24" t="s">
        <v>179</v>
      </c>
      <c r="P135" s="24"/>
      <c r="Q135" s="24"/>
      <c r="R135" s="42"/>
      <c r="S135" s="25" t="str">
        <f>IF(R135="","",R135+'Weekly Review'!$C$5)</f>
        <v/>
      </c>
      <c r="T135" s="24" t="s">
        <v>681</v>
      </c>
      <c r="U135" s="24" t="s">
        <v>116</v>
      </c>
      <c r="V135" s="24" t="s">
        <v>807</v>
      </c>
      <c r="W135" s="24"/>
      <c r="X135" s="14">
        <v>12.0</v>
      </c>
      <c r="Y135" s="24" t="s">
        <v>395</v>
      </c>
      <c r="Z135" s="14"/>
      <c r="AA135" s="14"/>
      <c r="AB135" s="14" t="s">
        <v>183</v>
      </c>
      <c r="AC135" s="24"/>
      <c r="AD135" s="24" t="str">
        <f t="shared" si="1"/>
        <v/>
      </c>
      <c r="AE135" s="30" t="str">
        <f t="shared" si="2"/>
        <v>Mock interviews|16</v>
      </c>
    </row>
    <row r="136" ht="71.25" customHeight="1">
      <c r="A136" s="11" t="s">
        <v>808</v>
      </c>
      <c r="B136" s="14">
        <v>12.0</v>
      </c>
      <c r="C136" s="14" t="s">
        <v>121</v>
      </c>
      <c r="D136" s="14" t="s">
        <v>44</v>
      </c>
      <c r="E136" s="11" t="s">
        <v>809</v>
      </c>
      <c r="F136" s="14" t="s">
        <v>130</v>
      </c>
      <c r="G136" s="14" t="s">
        <v>83</v>
      </c>
      <c r="H136" s="14"/>
      <c r="I136" s="14"/>
      <c r="J136" s="16">
        <f>IF('Weekly Review'!$C$4="","",'Weekly Review'!$C$4+(X136-1)*7+6)</f>
        <v>46377</v>
      </c>
      <c r="K136" s="14" t="s">
        <v>323</v>
      </c>
      <c r="L136" s="17">
        <v>0.75</v>
      </c>
      <c r="M136" s="17">
        <v>0.0</v>
      </c>
      <c r="N136" s="14">
        <v>0.0</v>
      </c>
      <c r="O136" s="11" t="s">
        <v>810</v>
      </c>
      <c r="P136" s="11" t="s">
        <v>811</v>
      </c>
      <c r="Q136" s="11" t="s">
        <v>792</v>
      </c>
      <c r="R136" s="42"/>
      <c r="S136" s="16" t="str">
        <f>IF(R136="","",R136+'Weekly Review'!$C$5)</f>
        <v/>
      </c>
      <c r="T136" s="11" t="s">
        <v>52</v>
      </c>
      <c r="U136" s="11" t="s">
        <v>116</v>
      </c>
      <c r="V136" s="11" t="s">
        <v>812</v>
      </c>
      <c r="W136" s="11"/>
      <c r="X136" s="14">
        <v>12.0</v>
      </c>
      <c r="Y136" s="11" t="s">
        <v>400</v>
      </c>
      <c r="Z136" s="14"/>
      <c r="AA136" s="14"/>
      <c r="AB136" s="14"/>
      <c r="AC136" s="11" t="s">
        <v>813</v>
      </c>
      <c r="AD136" s="11" t="str">
        <f t="shared" si="1"/>
        <v/>
      </c>
      <c r="AE136" s="23" t="str">
        <f t="shared" si="2"/>
        <v>Projects|13</v>
      </c>
    </row>
    <row r="137" ht="46.5" customHeight="1">
      <c r="A137" s="24" t="s">
        <v>814</v>
      </c>
      <c r="B137" s="14">
        <v>12.0</v>
      </c>
      <c r="C137" s="14" t="s">
        <v>44</v>
      </c>
      <c r="D137" s="14" t="s">
        <v>44</v>
      </c>
      <c r="E137" s="24" t="s">
        <v>185</v>
      </c>
      <c r="F137" s="14" t="s">
        <v>130</v>
      </c>
      <c r="G137" s="14" t="s">
        <v>83</v>
      </c>
      <c r="H137" s="14"/>
      <c r="I137" s="14" t="s">
        <v>186</v>
      </c>
      <c r="J137" s="25">
        <f>IF('Weekly Review'!$C$4="","",'Weekly Review'!$C$4+(X137-1)*7+6)</f>
        <v>46377</v>
      </c>
      <c r="K137" s="14" t="s">
        <v>50</v>
      </c>
      <c r="L137" s="17">
        <v>0.5</v>
      </c>
      <c r="M137" s="17">
        <v>0.0</v>
      </c>
      <c r="N137" s="14">
        <v>0.0</v>
      </c>
      <c r="O137" s="24" t="s">
        <v>187</v>
      </c>
      <c r="P137" s="24"/>
      <c r="Q137" s="24"/>
      <c r="R137" s="42"/>
      <c r="S137" s="25" t="str">
        <f>IF(R137="","",R137+'Weekly Review'!$C$5)</f>
        <v/>
      </c>
      <c r="T137" s="24" t="s">
        <v>52</v>
      </c>
      <c r="U137" s="26" t="s">
        <v>53</v>
      </c>
      <c r="V137" s="24"/>
      <c r="W137" s="24"/>
      <c r="X137" s="14">
        <v>12.0</v>
      </c>
      <c r="Y137" s="24" t="s">
        <v>188</v>
      </c>
      <c r="Z137" s="14"/>
      <c r="AA137" s="14"/>
      <c r="AB137" s="14"/>
      <c r="AC137" s="24"/>
      <c r="AD137" s="24" t="str">
        <f t="shared" si="1"/>
        <v/>
      </c>
      <c r="AE137" s="30" t="str">
        <f t="shared" si="2"/>
        <v>Review|13</v>
      </c>
    </row>
    <row r="138" ht="84.0" customHeight="1">
      <c r="A138" s="11" t="s">
        <v>815</v>
      </c>
      <c r="B138" s="14">
        <v>13.0</v>
      </c>
      <c r="C138" s="14" t="s">
        <v>93</v>
      </c>
      <c r="D138" s="14" t="s">
        <v>64</v>
      </c>
      <c r="E138" s="11" t="s">
        <v>816</v>
      </c>
      <c r="F138" s="14" t="s">
        <v>47</v>
      </c>
      <c r="G138" s="14" t="s">
        <v>83</v>
      </c>
      <c r="H138" s="14"/>
      <c r="I138" s="14"/>
      <c r="J138" s="16">
        <f>IF('Weekly Review'!$C$4="","",'Weekly Review'!$C$4+(X138-1)*7+6)</f>
        <v>46384</v>
      </c>
      <c r="K138" s="14" t="s">
        <v>50</v>
      </c>
      <c r="L138" s="17">
        <v>0.75</v>
      </c>
      <c r="M138" s="17">
        <v>0.0</v>
      </c>
      <c r="N138" s="14">
        <v>0.0</v>
      </c>
      <c r="O138" s="11" t="s">
        <v>817</v>
      </c>
      <c r="P138" s="11" t="s">
        <v>818</v>
      </c>
      <c r="Q138" s="11" t="s">
        <v>56</v>
      </c>
      <c r="R138" s="42"/>
      <c r="S138" s="16" t="str">
        <f>IF(R138="","",R138+'Weekly Review'!$C$5)</f>
        <v/>
      </c>
      <c r="T138" s="11" t="s">
        <v>52</v>
      </c>
      <c r="U138" s="11" t="s">
        <v>76</v>
      </c>
      <c r="V138" s="11" t="s">
        <v>819</v>
      </c>
      <c r="W138" s="11" t="s">
        <v>820</v>
      </c>
      <c r="X138" s="14">
        <v>13.0</v>
      </c>
      <c r="Y138" s="11" t="s">
        <v>352</v>
      </c>
      <c r="Z138" s="14"/>
      <c r="AA138" s="14"/>
      <c r="AB138" s="14"/>
      <c r="AC138" s="11" t="s">
        <v>821</v>
      </c>
      <c r="AD138" s="11" t="str">
        <f t="shared" si="1"/>
        <v/>
      </c>
      <c r="AE138" s="23" t="str">
        <f t="shared" si="2"/>
        <v>Java &amp; Spring|24</v>
      </c>
    </row>
    <row r="139" ht="84.0" customHeight="1">
      <c r="A139" s="24" t="s">
        <v>822</v>
      </c>
      <c r="B139" s="14">
        <v>13.0</v>
      </c>
      <c r="C139" s="14" t="s">
        <v>93</v>
      </c>
      <c r="D139" s="14" t="s">
        <v>64</v>
      </c>
      <c r="E139" s="24" t="s">
        <v>823</v>
      </c>
      <c r="F139" s="14" t="s">
        <v>47</v>
      </c>
      <c r="G139" s="14" t="s">
        <v>83</v>
      </c>
      <c r="H139" s="14"/>
      <c r="I139" s="14"/>
      <c r="J139" s="25">
        <f>IF('Weekly Review'!$C$4="","",'Weekly Review'!$C$4+(X139-1)*7+6)</f>
        <v>46384</v>
      </c>
      <c r="K139" s="14" t="s">
        <v>50</v>
      </c>
      <c r="L139" s="17">
        <v>0.75</v>
      </c>
      <c r="M139" s="17">
        <v>0.0</v>
      </c>
      <c r="N139" s="14">
        <v>0.0</v>
      </c>
      <c r="O139" s="24" t="s">
        <v>824</v>
      </c>
      <c r="P139" s="24" t="s">
        <v>825</v>
      </c>
      <c r="Q139" s="24" t="s">
        <v>56</v>
      </c>
      <c r="R139" s="42"/>
      <c r="S139" s="25" t="str">
        <f>IF(R139="","",R139+'Weekly Review'!$C$5)</f>
        <v/>
      </c>
      <c r="T139" s="24" t="s">
        <v>52</v>
      </c>
      <c r="U139" s="24" t="s">
        <v>76</v>
      </c>
      <c r="V139" s="24" t="s">
        <v>826</v>
      </c>
      <c r="W139" s="24" t="s">
        <v>827</v>
      </c>
      <c r="X139" s="14">
        <v>13.0</v>
      </c>
      <c r="Y139" s="24" t="s">
        <v>352</v>
      </c>
      <c r="Z139" s="14"/>
      <c r="AA139" s="14"/>
      <c r="AB139" s="14"/>
      <c r="AC139" s="24" t="s">
        <v>821</v>
      </c>
      <c r="AD139" s="24" t="str">
        <f t="shared" si="1"/>
        <v/>
      </c>
      <c r="AE139" s="30" t="str">
        <f t="shared" si="2"/>
        <v>Java &amp; Spring|25</v>
      </c>
    </row>
    <row r="140" ht="84.0" customHeight="1">
      <c r="A140" s="11" t="s">
        <v>828</v>
      </c>
      <c r="B140" s="14">
        <v>13.0</v>
      </c>
      <c r="C140" s="14" t="s">
        <v>121</v>
      </c>
      <c r="D140" s="14" t="s">
        <v>138</v>
      </c>
      <c r="E140" s="11" t="s">
        <v>829</v>
      </c>
      <c r="F140" s="14" t="s">
        <v>130</v>
      </c>
      <c r="G140" s="14" t="s">
        <v>83</v>
      </c>
      <c r="H140" s="14"/>
      <c r="I140" s="14"/>
      <c r="J140" s="16">
        <f>IF('Weekly Review'!$C$4="","",'Weekly Review'!$C$4+(X140-1)*7+6)</f>
        <v>46384</v>
      </c>
      <c r="K140" s="14" t="s">
        <v>50</v>
      </c>
      <c r="L140" s="17">
        <v>2.0</v>
      </c>
      <c r="M140" s="17">
        <v>0.0</v>
      </c>
      <c r="N140" s="14">
        <v>0.0</v>
      </c>
      <c r="O140" s="11" t="s">
        <v>152</v>
      </c>
      <c r="P140" s="11" t="s">
        <v>830</v>
      </c>
      <c r="Q140" s="11" t="s">
        <v>792</v>
      </c>
      <c r="R140" s="42"/>
      <c r="S140" s="16" t="str">
        <f>IF(R140="","",R140+'Weekly Review'!$C$5)</f>
        <v/>
      </c>
      <c r="T140" s="11" t="s">
        <v>52</v>
      </c>
      <c r="U140" s="11" t="s">
        <v>76</v>
      </c>
      <c r="V140" s="11" t="s">
        <v>831</v>
      </c>
      <c r="W140" s="11"/>
      <c r="X140" s="14">
        <v>13.0</v>
      </c>
      <c r="Y140" s="11" t="s">
        <v>404</v>
      </c>
      <c r="Z140" s="14"/>
      <c r="AA140" s="14"/>
      <c r="AB140" s="14"/>
      <c r="AC140" s="11"/>
      <c r="AD140" s="11" t="str">
        <f t="shared" si="1"/>
        <v/>
      </c>
      <c r="AE140" s="23" t="str">
        <f t="shared" si="2"/>
        <v>Projects|14</v>
      </c>
    </row>
    <row r="141" ht="46.5" customHeight="1">
      <c r="A141" s="24" t="s">
        <v>832</v>
      </c>
      <c r="B141" s="14">
        <v>13.0</v>
      </c>
      <c r="C141" s="14" t="s">
        <v>107</v>
      </c>
      <c r="D141" s="14" t="s">
        <v>162</v>
      </c>
      <c r="E141" s="24" t="s">
        <v>719</v>
      </c>
      <c r="F141" s="14" t="s">
        <v>47</v>
      </c>
      <c r="G141" s="14" t="s">
        <v>83</v>
      </c>
      <c r="H141" s="14"/>
      <c r="I141" s="14"/>
      <c r="J141" s="25">
        <f>IF('Weekly Review'!$C$4="","",'Weekly Review'!$C$4+(X141-1)*7+6)</f>
        <v>46384</v>
      </c>
      <c r="K141" s="14" t="s">
        <v>50</v>
      </c>
      <c r="L141" s="17">
        <v>3.0</v>
      </c>
      <c r="M141" s="17">
        <v>0.0</v>
      </c>
      <c r="N141" s="14">
        <v>0.0</v>
      </c>
      <c r="O141" s="24" t="s">
        <v>720</v>
      </c>
      <c r="P141" s="24" t="s">
        <v>833</v>
      </c>
      <c r="Q141" s="24"/>
      <c r="R141" s="42"/>
      <c r="S141" s="25" t="str">
        <f>IF(R141="","",R141+'Weekly Review'!$C$5)</f>
        <v/>
      </c>
      <c r="T141" s="24" t="s">
        <v>52</v>
      </c>
      <c r="U141" s="24" t="s">
        <v>116</v>
      </c>
      <c r="V141" s="24" t="s">
        <v>834</v>
      </c>
      <c r="W141" s="24"/>
      <c r="X141" s="14">
        <v>13.0</v>
      </c>
      <c r="Y141" s="24" t="s">
        <v>168</v>
      </c>
      <c r="Z141" s="14"/>
      <c r="AA141" s="14"/>
      <c r="AB141" s="14"/>
      <c r="AC141" s="24"/>
      <c r="AD141" s="24" t="str">
        <f t="shared" si="1"/>
        <v/>
      </c>
      <c r="AE141" s="30" t="str">
        <f t="shared" si="2"/>
        <v>DSA|13</v>
      </c>
    </row>
    <row r="142" ht="36.0" customHeight="1">
      <c r="A142" s="11" t="s">
        <v>835</v>
      </c>
      <c r="B142" s="14">
        <v>13.0</v>
      </c>
      <c r="C142" s="14" t="s">
        <v>57</v>
      </c>
      <c r="D142" s="14" t="s">
        <v>162</v>
      </c>
      <c r="E142" s="11" t="s">
        <v>836</v>
      </c>
      <c r="F142" s="14" t="s">
        <v>130</v>
      </c>
      <c r="G142" s="14" t="s">
        <v>83</v>
      </c>
      <c r="H142" s="14"/>
      <c r="I142" s="14"/>
      <c r="J142" s="16">
        <f>IF('Weekly Review'!$C$4="","",'Weekly Review'!$C$4+(X142-1)*7+6)</f>
        <v>46384</v>
      </c>
      <c r="K142" s="14" t="s">
        <v>50</v>
      </c>
      <c r="L142" s="17">
        <v>1.0</v>
      </c>
      <c r="M142" s="17">
        <v>0.0</v>
      </c>
      <c r="N142" s="14">
        <v>0.0</v>
      </c>
      <c r="O142" s="11" t="s">
        <v>837</v>
      </c>
      <c r="P142" s="11" t="s">
        <v>838</v>
      </c>
      <c r="Q142" s="11"/>
      <c r="R142" s="42"/>
      <c r="S142" s="16" t="str">
        <f>IF(R142="","",R142+'Weekly Review'!$C$5)</f>
        <v/>
      </c>
      <c r="T142" s="11" t="s">
        <v>52</v>
      </c>
      <c r="U142" s="11" t="s">
        <v>76</v>
      </c>
      <c r="V142" s="11" t="s">
        <v>839</v>
      </c>
      <c r="W142" s="11" t="s">
        <v>840</v>
      </c>
      <c r="X142" s="14">
        <v>13.0</v>
      </c>
      <c r="Y142" s="11" t="s">
        <v>836</v>
      </c>
      <c r="Z142" s="14"/>
      <c r="AA142" s="14"/>
      <c r="AB142" s="14"/>
      <c r="AC142" s="11" t="s">
        <v>821</v>
      </c>
      <c r="AD142" s="11" t="str">
        <f t="shared" si="1"/>
        <v/>
      </c>
      <c r="AE142" s="23" t="str">
        <f t="shared" si="2"/>
        <v>Engineering|7</v>
      </c>
    </row>
    <row r="143" ht="46.5" customHeight="1">
      <c r="A143" s="24" t="s">
        <v>841</v>
      </c>
      <c r="B143" s="14">
        <v>13.0</v>
      </c>
      <c r="C143" s="14" t="s">
        <v>131</v>
      </c>
      <c r="D143" s="14" t="s">
        <v>177</v>
      </c>
      <c r="E143" s="24" t="s">
        <v>842</v>
      </c>
      <c r="F143" s="14" t="s">
        <v>47</v>
      </c>
      <c r="G143" s="14" t="s">
        <v>83</v>
      </c>
      <c r="H143" s="14"/>
      <c r="I143" s="14"/>
      <c r="J143" s="25">
        <f>IF('Weekly Review'!$C$4="","",'Weekly Review'!$C$4+(X143-1)*7+6)</f>
        <v>46384</v>
      </c>
      <c r="K143" s="14" t="s">
        <v>50</v>
      </c>
      <c r="L143" s="17">
        <v>1.0</v>
      </c>
      <c r="M143" s="17">
        <v>0.0</v>
      </c>
      <c r="N143" s="14">
        <v>0.0</v>
      </c>
      <c r="O143" s="24" t="s">
        <v>179</v>
      </c>
      <c r="P143" s="24"/>
      <c r="Q143" s="24"/>
      <c r="R143" s="42"/>
      <c r="S143" s="25" t="str">
        <f>IF(R143="","",R143+'Weekly Review'!$C$5)</f>
        <v/>
      </c>
      <c r="T143" s="24" t="s">
        <v>180</v>
      </c>
      <c r="U143" s="24" t="s">
        <v>116</v>
      </c>
      <c r="V143" s="24" t="s">
        <v>843</v>
      </c>
      <c r="W143" s="24"/>
      <c r="X143" s="14">
        <v>13.0</v>
      </c>
      <c r="Y143" s="24" t="s">
        <v>413</v>
      </c>
      <c r="Z143" s="14"/>
      <c r="AA143" s="14"/>
      <c r="AB143" s="14" t="s">
        <v>183</v>
      </c>
      <c r="AC143" s="24"/>
      <c r="AD143" s="24" t="str">
        <f t="shared" si="1"/>
        <v/>
      </c>
      <c r="AE143" s="30" t="str">
        <f t="shared" si="2"/>
        <v>Mock interviews|17</v>
      </c>
    </row>
    <row r="144" ht="46.5" customHeight="1">
      <c r="A144" s="11" t="s">
        <v>844</v>
      </c>
      <c r="B144" s="14">
        <v>13.0</v>
      </c>
      <c r="C144" s="14" t="s">
        <v>131</v>
      </c>
      <c r="D144" s="14" t="s">
        <v>177</v>
      </c>
      <c r="E144" s="11" t="s">
        <v>845</v>
      </c>
      <c r="F144" s="14" t="s">
        <v>47</v>
      </c>
      <c r="G144" s="14" t="s">
        <v>83</v>
      </c>
      <c r="H144" s="14"/>
      <c r="I144" s="14"/>
      <c r="J144" s="16">
        <f>IF('Weekly Review'!$C$4="","",'Weekly Review'!$C$4+(X144-1)*7+6)</f>
        <v>46384</v>
      </c>
      <c r="K144" s="14" t="s">
        <v>50</v>
      </c>
      <c r="L144" s="17">
        <v>1.0</v>
      </c>
      <c r="M144" s="17">
        <v>0.0</v>
      </c>
      <c r="N144" s="14">
        <v>0.0</v>
      </c>
      <c r="O144" s="11" t="s">
        <v>179</v>
      </c>
      <c r="P144" s="11"/>
      <c r="Q144" s="11"/>
      <c r="R144" s="42"/>
      <c r="S144" s="16" t="str">
        <f>IF(R144="","",R144+'Weekly Review'!$C$5)</f>
        <v/>
      </c>
      <c r="T144" s="11" t="s">
        <v>773</v>
      </c>
      <c r="U144" s="11" t="s">
        <v>116</v>
      </c>
      <c r="V144" s="11" t="s">
        <v>846</v>
      </c>
      <c r="W144" s="11"/>
      <c r="X144" s="14">
        <v>13.0</v>
      </c>
      <c r="Y144" s="11" t="s">
        <v>408</v>
      </c>
      <c r="Z144" s="14"/>
      <c r="AA144" s="14"/>
      <c r="AB144" s="14" t="s">
        <v>183</v>
      </c>
      <c r="AC144" s="11"/>
      <c r="AD144" s="11" t="str">
        <f t="shared" si="1"/>
        <v/>
      </c>
      <c r="AE144" s="23" t="str">
        <f t="shared" si="2"/>
        <v>Mock interviews|18</v>
      </c>
    </row>
    <row r="145" ht="71.25" customHeight="1">
      <c r="A145" s="24" t="s">
        <v>847</v>
      </c>
      <c r="B145" s="14">
        <v>13.0</v>
      </c>
      <c r="C145" s="14" t="s">
        <v>44</v>
      </c>
      <c r="D145" s="14" t="s">
        <v>44</v>
      </c>
      <c r="E145" s="24" t="s">
        <v>185</v>
      </c>
      <c r="F145" s="14" t="s">
        <v>130</v>
      </c>
      <c r="G145" s="14" t="s">
        <v>83</v>
      </c>
      <c r="H145" s="14"/>
      <c r="I145" s="14" t="s">
        <v>186</v>
      </c>
      <c r="J145" s="25">
        <f>IF('Weekly Review'!$C$4="","",'Weekly Review'!$C$4+(X145-1)*7+6)</f>
        <v>46384</v>
      </c>
      <c r="K145" s="14" t="s">
        <v>50</v>
      </c>
      <c r="L145" s="17">
        <v>0.5</v>
      </c>
      <c r="M145" s="17">
        <v>0.0</v>
      </c>
      <c r="N145" s="14">
        <v>0.0</v>
      </c>
      <c r="O145" s="24" t="s">
        <v>848</v>
      </c>
      <c r="P145" s="24"/>
      <c r="Q145" s="24"/>
      <c r="R145" s="42"/>
      <c r="S145" s="25" t="str">
        <f>IF(R145="","",R145+'Weekly Review'!$C$5)</f>
        <v/>
      </c>
      <c r="T145" s="24" t="s">
        <v>52</v>
      </c>
      <c r="U145" s="26" t="s">
        <v>53</v>
      </c>
      <c r="V145" s="24"/>
      <c r="W145" s="24"/>
      <c r="X145" s="14">
        <v>13.0</v>
      </c>
      <c r="Y145" s="24" t="s">
        <v>188</v>
      </c>
      <c r="Z145" s="14"/>
      <c r="AA145" s="14"/>
      <c r="AB145" s="14"/>
      <c r="AC145" s="24"/>
      <c r="AD145" s="24" t="str">
        <f t="shared" si="1"/>
        <v/>
      </c>
      <c r="AE145" s="30" t="str">
        <f t="shared" si="2"/>
        <v>Review|14</v>
      </c>
    </row>
    <row r="146" ht="84.0" customHeight="1">
      <c r="A146" s="11" t="s">
        <v>849</v>
      </c>
      <c r="B146" s="14">
        <v>14.0</v>
      </c>
      <c r="C146" s="14" t="s">
        <v>93</v>
      </c>
      <c r="D146" s="14" t="s">
        <v>64</v>
      </c>
      <c r="E146" s="11" t="s">
        <v>850</v>
      </c>
      <c r="F146" s="14" t="s">
        <v>130</v>
      </c>
      <c r="G146" s="14" t="s">
        <v>83</v>
      </c>
      <c r="H146" s="14"/>
      <c r="I146" s="14"/>
      <c r="J146" s="16">
        <f>IF('Weekly Review'!$C$4="","",'Weekly Review'!$C$4+(X146-1)*7+6)</f>
        <v>46391</v>
      </c>
      <c r="K146" s="14" t="s">
        <v>50</v>
      </c>
      <c r="L146" s="17">
        <v>0.75</v>
      </c>
      <c r="M146" s="17">
        <v>0.0</v>
      </c>
      <c r="N146" s="14">
        <v>0.0</v>
      </c>
      <c r="O146" s="11" t="s">
        <v>851</v>
      </c>
      <c r="P146" s="11" t="s">
        <v>852</v>
      </c>
      <c r="Q146" s="11" t="s">
        <v>56</v>
      </c>
      <c r="R146" s="42"/>
      <c r="S146" s="16" t="str">
        <f>IF(R146="","",R146+'Weekly Review'!$C$5)</f>
        <v/>
      </c>
      <c r="T146" s="11" t="s">
        <v>52</v>
      </c>
      <c r="U146" s="11" t="s">
        <v>76</v>
      </c>
      <c r="V146" s="11" t="s">
        <v>853</v>
      </c>
      <c r="W146" s="11" t="s">
        <v>854</v>
      </c>
      <c r="X146" s="14">
        <v>14.0</v>
      </c>
      <c r="Y146" s="11" t="s">
        <v>352</v>
      </c>
      <c r="Z146" s="14"/>
      <c r="AA146" s="14"/>
      <c r="AB146" s="14"/>
      <c r="AC146" s="11" t="s">
        <v>855</v>
      </c>
      <c r="AD146" s="11" t="str">
        <f t="shared" si="1"/>
        <v/>
      </c>
      <c r="AE146" s="23" t="str">
        <f t="shared" si="2"/>
        <v>Java &amp; Spring|26</v>
      </c>
    </row>
    <row r="147" ht="84.0" customHeight="1">
      <c r="A147" s="24" t="s">
        <v>856</v>
      </c>
      <c r="B147" s="14">
        <v>14.0</v>
      </c>
      <c r="C147" s="14" t="s">
        <v>93</v>
      </c>
      <c r="D147" s="14" t="s">
        <v>64</v>
      </c>
      <c r="E147" s="24" t="s">
        <v>857</v>
      </c>
      <c r="F147" s="14" t="s">
        <v>130</v>
      </c>
      <c r="G147" s="14" t="s">
        <v>83</v>
      </c>
      <c r="H147" s="14"/>
      <c r="I147" s="14"/>
      <c r="J147" s="25">
        <f>IF('Weekly Review'!$C$4="","",'Weekly Review'!$C$4+(X147-1)*7+6)</f>
        <v>46391</v>
      </c>
      <c r="K147" s="14" t="s">
        <v>50</v>
      </c>
      <c r="L147" s="17">
        <v>0.75</v>
      </c>
      <c r="M147" s="17">
        <v>0.0</v>
      </c>
      <c r="N147" s="14">
        <v>0.0</v>
      </c>
      <c r="O147" s="24" t="s">
        <v>858</v>
      </c>
      <c r="P147" s="24" t="s">
        <v>859</v>
      </c>
      <c r="Q147" s="24" t="s">
        <v>56</v>
      </c>
      <c r="R147" s="42"/>
      <c r="S147" s="25" t="str">
        <f>IF(R147="","",R147+'Weekly Review'!$C$5)</f>
        <v/>
      </c>
      <c r="T147" s="24" t="s">
        <v>52</v>
      </c>
      <c r="U147" s="24" t="s">
        <v>76</v>
      </c>
      <c r="V147" s="24" t="s">
        <v>860</v>
      </c>
      <c r="W147" s="24" t="s">
        <v>502</v>
      </c>
      <c r="X147" s="14">
        <v>14.0</v>
      </c>
      <c r="Y147" s="24" t="s">
        <v>418</v>
      </c>
      <c r="Z147" s="14"/>
      <c r="AA147" s="14"/>
      <c r="AB147" s="14"/>
      <c r="AC147" s="24" t="s">
        <v>855</v>
      </c>
      <c r="AD147" s="24" t="str">
        <f t="shared" si="1"/>
        <v/>
      </c>
      <c r="AE147" s="30" t="str">
        <f t="shared" si="2"/>
        <v>Java &amp; Spring|27</v>
      </c>
    </row>
    <row r="148" ht="71.25" customHeight="1">
      <c r="A148" s="11" t="s">
        <v>861</v>
      </c>
      <c r="B148" s="14">
        <v>14.0</v>
      </c>
      <c r="C148" s="14" t="s">
        <v>93</v>
      </c>
      <c r="D148" s="14" t="s">
        <v>64</v>
      </c>
      <c r="E148" s="11" t="s">
        <v>862</v>
      </c>
      <c r="F148" s="14" t="s">
        <v>130</v>
      </c>
      <c r="G148" s="14" t="s">
        <v>83</v>
      </c>
      <c r="H148" s="14"/>
      <c r="I148" s="14"/>
      <c r="J148" s="16">
        <f>IF('Weekly Review'!$C$4="","",'Weekly Review'!$C$4+(X148-1)*7+6)</f>
        <v>46391</v>
      </c>
      <c r="K148" s="14" t="s">
        <v>50</v>
      </c>
      <c r="L148" s="17">
        <v>0.75</v>
      </c>
      <c r="M148" s="17">
        <v>0.0</v>
      </c>
      <c r="N148" s="14">
        <v>0.0</v>
      </c>
      <c r="O148" s="11" t="s">
        <v>863</v>
      </c>
      <c r="P148" s="11" t="s">
        <v>864</v>
      </c>
      <c r="Q148" s="11" t="s">
        <v>56</v>
      </c>
      <c r="R148" s="42"/>
      <c r="S148" s="16" t="str">
        <f>IF(R148="","",R148+'Weekly Review'!$C$5)</f>
        <v/>
      </c>
      <c r="T148" s="11" t="s">
        <v>52</v>
      </c>
      <c r="U148" s="11" t="s">
        <v>76</v>
      </c>
      <c r="V148" s="11" t="s">
        <v>865</v>
      </c>
      <c r="W148" s="11" t="s">
        <v>866</v>
      </c>
      <c r="X148" s="14">
        <v>14.0</v>
      </c>
      <c r="Y148" s="11" t="s">
        <v>422</v>
      </c>
      <c r="Z148" s="14"/>
      <c r="AA148" s="14"/>
      <c r="AB148" s="14"/>
      <c r="AC148" s="11" t="s">
        <v>867</v>
      </c>
      <c r="AD148" s="11" t="str">
        <f t="shared" si="1"/>
        <v/>
      </c>
      <c r="AE148" s="23" t="str">
        <f t="shared" si="2"/>
        <v>Java &amp; Spring|28</v>
      </c>
    </row>
    <row r="149" ht="46.5" customHeight="1">
      <c r="A149" s="24" t="s">
        <v>868</v>
      </c>
      <c r="B149" s="14">
        <v>14.0</v>
      </c>
      <c r="C149" s="14" t="s">
        <v>57</v>
      </c>
      <c r="D149" s="14" t="s">
        <v>138</v>
      </c>
      <c r="E149" s="24" t="s">
        <v>869</v>
      </c>
      <c r="F149" s="14" t="s">
        <v>130</v>
      </c>
      <c r="G149" s="14" t="s">
        <v>83</v>
      </c>
      <c r="H149" s="14"/>
      <c r="I149" s="14"/>
      <c r="J149" s="25">
        <f>IF('Weekly Review'!$C$4="","",'Weekly Review'!$C$4+(X149-1)*7+6)</f>
        <v>46391</v>
      </c>
      <c r="K149" s="14" t="s">
        <v>50</v>
      </c>
      <c r="L149" s="17">
        <v>1.0</v>
      </c>
      <c r="M149" s="17">
        <v>0.0</v>
      </c>
      <c r="N149" s="14">
        <v>0.0</v>
      </c>
      <c r="O149" s="24" t="s">
        <v>870</v>
      </c>
      <c r="P149" s="24" t="s">
        <v>871</v>
      </c>
      <c r="Q149" s="24"/>
      <c r="R149" s="42"/>
      <c r="S149" s="25" t="str">
        <f>IF(R149="","",R149+'Weekly Review'!$C$5)</f>
        <v/>
      </c>
      <c r="T149" s="24" t="s">
        <v>52</v>
      </c>
      <c r="U149" s="24" t="s">
        <v>76</v>
      </c>
      <c r="V149" s="24" t="s">
        <v>872</v>
      </c>
      <c r="W149" s="24" t="s">
        <v>144</v>
      </c>
      <c r="X149" s="14">
        <v>14.0</v>
      </c>
      <c r="Y149" s="24" t="s">
        <v>136</v>
      </c>
      <c r="Z149" s="14"/>
      <c r="AA149" s="14"/>
      <c r="AB149" s="14"/>
      <c r="AC149" s="24" t="s">
        <v>855</v>
      </c>
      <c r="AD149" s="24" t="str">
        <f t="shared" si="1"/>
        <v/>
      </c>
      <c r="AE149" s="30" t="str">
        <f t="shared" si="2"/>
        <v>Engineering|8</v>
      </c>
    </row>
    <row r="150" ht="108.75" customHeight="1">
      <c r="A150" s="11" t="s">
        <v>873</v>
      </c>
      <c r="B150" s="14">
        <v>14.0</v>
      </c>
      <c r="C150" s="14" t="s">
        <v>121</v>
      </c>
      <c r="D150" s="14" t="s">
        <v>138</v>
      </c>
      <c r="E150" s="11" t="s">
        <v>874</v>
      </c>
      <c r="F150" s="14" t="s">
        <v>130</v>
      </c>
      <c r="G150" s="14" t="s">
        <v>83</v>
      </c>
      <c r="H150" s="14"/>
      <c r="I150" s="14"/>
      <c r="J150" s="16">
        <f>IF('Weekly Review'!$C$4="","",'Weekly Review'!$C$4+(X150-1)*7+6)</f>
        <v>46391</v>
      </c>
      <c r="K150" s="14" t="s">
        <v>50</v>
      </c>
      <c r="L150" s="17">
        <v>2.0</v>
      </c>
      <c r="M150" s="17">
        <v>0.0</v>
      </c>
      <c r="N150" s="14">
        <v>0.0</v>
      </c>
      <c r="O150" s="11" t="s">
        <v>152</v>
      </c>
      <c r="P150" s="11" t="s">
        <v>875</v>
      </c>
      <c r="Q150" s="11" t="s">
        <v>828</v>
      </c>
      <c r="R150" s="42"/>
      <c r="S150" s="16" t="str">
        <f>IF(R150="","",R150+'Weekly Review'!$C$5)</f>
        <v/>
      </c>
      <c r="T150" s="11" t="s">
        <v>52</v>
      </c>
      <c r="U150" s="11" t="s">
        <v>76</v>
      </c>
      <c r="V150" s="11" t="s">
        <v>876</v>
      </c>
      <c r="W150" s="11"/>
      <c r="X150" s="14">
        <v>14.0</v>
      </c>
      <c r="Y150" s="11" t="s">
        <v>404</v>
      </c>
      <c r="Z150" s="14"/>
      <c r="AA150" s="14"/>
      <c r="AB150" s="14"/>
      <c r="AC150" s="11"/>
      <c r="AD150" s="11" t="str">
        <f t="shared" si="1"/>
        <v/>
      </c>
      <c r="AE150" s="23" t="str">
        <f t="shared" si="2"/>
        <v>Projects|15</v>
      </c>
    </row>
    <row r="151" ht="46.5" customHeight="1">
      <c r="A151" s="24" t="s">
        <v>877</v>
      </c>
      <c r="B151" s="14">
        <v>14.0</v>
      </c>
      <c r="C151" s="14" t="s">
        <v>107</v>
      </c>
      <c r="D151" s="14" t="s">
        <v>162</v>
      </c>
      <c r="E151" s="24" t="s">
        <v>719</v>
      </c>
      <c r="F151" s="14" t="s">
        <v>47</v>
      </c>
      <c r="G151" s="14" t="s">
        <v>83</v>
      </c>
      <c r="H151" s="14"/>
      <c r="I151" s="14"/>
      <c r="J151" s="25">
        <f>IF('Weekly Review'!$C$4="","",'Weekly Review'!$C$4+(X151-1)*7+6)</f>
        <v>46391</v>
      </c>
      <c r="K151" s="14" t="s">
        <v>50</v>
      </c>
      <c r="L151" s="17">
        <v>3.0</v>
      </c>
      <c r="M151" s="17">
        <v>0.0</v>
      </c>
      <c r="N151" s="14">
        <v>0.0</v>
      </c>
      <c r="O151" s="24" t="s">
        <v>720</v>
      </c>
      <c r="P151" s="24" t="s">
        <v>878</v>
      </c>
      <c r="Q151" s="24"/>
      <c r="R151" s="42"/>
      <c r="S151" s="25" t="str">
        <f>IF(R151="","",R151+'Weekly Review'!$C$5)</f>
        <v/>
      </c>
      <c r="T151" s="24" t="s">
        <v>52</v>
      </c>
      <c r="U151" s="24" t="s">
        <v>116</v>
      </c>
      <c r="V151" s="24" t="s">
        <v>879</v>
      </c>
      <c r="W151" s="24"/>
      <c r="X151" s="14">
        <v>14.0</v>
      </c>
      <c r="Y151" s="24" t="s">
        <v>168</v>
      </c>
      <c r="Z151" s="14"/>
      <c r="AA151" s="14"/>
      <c r="AB151" s="14"/>
      <c r="AC151" s="24"/>
      <c r="AD151" s="24" t="str">
        <f t="shared" si="1"/>
        <v/>
      </c>
      <c r="AE151" s="30" t="str">
        <f t="shared" si="2"/>
        <v>DSA|14</v>
      </c>
    </row>
    <row r="152" ht="46.5" customHeight="1">
      <c r="A152" s="11" t="s">
        <v>880</v>
      </c>
      <c r="B152" s="14">
        <v>14.0</v>
      </c>
      <c r="C152" s="14" t="s">
        <v>57</v>
      </c>
      <c r="D152" s="14" t="s">
        <v>162</v>
      </c>
      <c r="E152" s="11" t="s">
        <v>426</v>
      </c>
      <c r="F152" s="14" t="s">
        <v>130</v>
      </c>
      <c r="G152" s="14" t="s">
        <v>83</v>
      </c>
      <c r="H152" s="14"/>
      <c r="I152" s="14"/>
      <c r="J152" s="16">
        <f>IF('Weekly Review'!$C$4="","",'Weekly Review'!$C$4+(X152-1)*7+6)</f>
        <v>46391</v>
      </c>
      <c r="K152" s="14" t="s">
        <v>50</v>
      </c>
      <c r="L152" s="17">
        <v>1.0</v>
      </c>
      <c r="M152" s="17">
        <v>0.0</v>
      </c>
      <c r="N152" s="14">
        <v>0.0</v>
      </c>
      <c r="O152" s="11" t="s">
        <v>881</v>
      </c>
      <c r="P152" s="11" t="s">
        <v>882</v>
      </c>
      <c r="Q152" s="11"/>
      <c r="R152" s="42"/>
      <c r="S152" s="16" t="str">
        <f>IF(R152="","",R152+'Weekly Review'!$C$5)</f>
        <v/>
      </c>
      <c r="T152" s="11" t="s">
        <v>52</v>
      </c>
      <c r="U152" s="11" t="s">
        <v>76</v>
      </c>
      <c r="V152" s="11" t="s">
        <v>883</v>
      </c>
      <c r="W152" s="11" t="s">
        <v>840</v>
      </c>
      <c r="X152" s="14">
        <v>14.0</v>
      </c>
      <c r="Y152" s="11" t="s">
        <v>426</v>
      </c>
      <c r="Z152" s="14"/>
      <c r="AA152" s="14"/>
      <c r="AB152" s="14"/>
      <c r="AC152" s="11" t="s">
        <v>884</v>
      </c>
      <c r="AD152" s="11" t="str">
        <f t="shared" si="1"/>
        <v/>
      </c>
      <c r="AE152" s="23" t="str">
        <f t="shared" si="2"/>
        <v>Engineering|9</v>
      </c>
    </row>
    <row r="153" ht="96.0" customHeight="1">
      <c r="A153" s="24" t="s">
        <v>885</v>
      </c>
      <c r="B153" s="14">
        <v>14.0</v>
      </c>
      <c r="C153" s="14" t="s">
        <v>113</v>
      </c>
      <c r="D153" s="14" t="s">
        <v>162</v>
      </c>
      <c r="E153" s="24" t="s">
        <v>886</v>
      </c>
      <c r="F153" s="14" t="s">
        <v>130</v>
      </c>
      <c r="G153" s="14" t="s">
        <v>83</v>
      </c>
      <c r="H153" s="14"/>
      <c r="I153" s="14"/>
      <c r="J153" s="25">
        <f>IF('Weekly Review'!$C$4="","",'Weekly Review'!$C$4+(X153-1)*7+6)</f>
        <v>46391</v>
      </c>
      <c r="K153" s="14" t="s">
        <v>50</v>
      </c>
      <c r="L153" s="17">
        <v>1.0</v>
      </c>
      <c r="M153" s="17">
        <v>0.0</v>
      </c>
      <c r="N153" s="14">
        <v>0.0</v>
      </c>
      <c r="O153" s="24" t="s">
        <v>887</v>
      </c>
      <c r="P153" s="24" t="s">
        <v>888</v>
      </c>
      <c r="Q153" s="24"/>
      <c r="R153" s="42"/>
      <c r="S153" s="25" t="str">
        <f>IF(R153="","",R153+'Weekly Review'!$C$5)</f>
        <v/>
      </c>
      <c r="T153" s="24" t="s">
        <v>52</v>
      </c>
      <c r="U153" s="24" t="s">
        <v>76</v>
      </c>
      <c r="V153" s="24" t="s">
        <v>889</v>
      </c>
      <c r="W153" s="24" t="s">
        <v>890</v>
      </c>
      <c r="X153" s="14">
        <v>14.0</v>
      </c>
      <c r="Y153" s="24" t="s">
        <v>431</v>
      </c>
      <c r="Z153" s="14"/>
      <c r="AA153" s="14"/>
      <c r="AB153" s="14"/>
      <c r="AC153" s="24" t="s">
        <v>891</v>
      </c>
      <c r="AD153" s="24" t="str">
        <f t="shared" si="1"/>
        <v/>
      </c>
      <c r="AE153" s="30" t="str">
        <f t="shared" si="2"/>
        <v>System design|3</v>
      </c>
    </row>
    <row r="154" ht="46.5" customHeight="1">
      <c r="A154" s="11" t="s">
        <v>892</v>
      </c>
      <c r="B154" s="14">
        <v>14.0</v>
      </c>
      <c r="C154" s="14" t="s">
        <v>131</v>
      </c>
      <c r="D154" s="14" t="s">
        <v>177</v>
      </c>
      <c r="E154" s="11" t="s">
        <v>893</v>
      </c>
      <c r="F154" s="14" t="s">
        <v>47</v>
      </c>
      <c r="G154" s="14" t="s">
        <v>83</v>
      </c>
      <c r="H154" s="14"/>
      <c r="I154" s="14"/>
      <c r="J154" s="16">
        <f>IF('Weekly Review'!$C$4="","",'Weekly Review'!$C$4+(X154-1)*7+6)</f>
        <v>46391</v>
      </c>
      <c r="K154" s="14" t="s">
        <v>50</v>
      </c>
      <c r="L154" s="17">
        <v>1.0</v>
      </c>
      <c r="M154" s="17">
        <v>0.0</v>
      </c>
      <c r="N154" s="14">
        <v>0.0</v>
      </c>
      <c r="O154" s="11" t="s">
        <v>179</v>
      </c>
      <c r="P154" s="11"/>
      <c r="Q154" s="11"/>
      <c r="R154" s="42"/>
      <c r="S154" s="16" t="str">
        <f>IF(R154="","",R154+'Weekly Review'!$C$5)</f>
        <v/>
      </c>
      <c r="T154" s="11" t="s">
        <v>180</v>
      </c>
      <c r="U154" s="11" t="s">
        <v>116</v>
      </c>
      <c r="V154" s="11" t="s">
        <v>894</v>
      </c>
      <c r="W154" s="11"/>
      <c r="X154" s="14">
        <v>14.0</v>
      </c>
      <c r="Y154" s="11" t="s">
        <v>434</v>
      </c>
      <c r="Z154" s="14"/>
      <c r="AA154" s="14"/>
      <c r="AB154" s="14" t="s">
        <v>183</v>
      </c>
      <c r="AC154" s="11"/>
      <c r="AD154" s="11" t="str">
        <f t="shared" si="1"/>
        <v/>
      </c>
      <c r="AE154" s="23" t="str">
        <f t="shared" si="2"/>
        <v>Mock interviews|19</v>
      </c>
    </row>
    <row r="155" ht="46.5" customHeight="1">
      <c r="A155" s="24" t="s">
        <v>895</v>
      </c>
      <c r="B155" s="14">
        <v>14.0</v>
      </c>
      <c r="C155" s="14" t="s">
        <v>131</v>
      </c>
      <c r="D155" s="14" t="s">
        <v>177</v>
      </c>
      <c r="E155" s="24" t="s">
        <v>896</v>
      </c>
      <c r="F155" s="14" t="s">
        <v>47</v>
      </c>
      <c r="G155" s="14" t="s">
        <v>83</v>
      </c>
      <c r="H155" s="14"/>
      <c r="I155" s="14"/>
      <c r="J155" s="25">
        <f>IF('Weekly Review'!$C$4="","",'Weekly Review'!$C$4+(X155-1)*7+6)</f>
        <v>46391</v>
      </c>
      <c r="K155" s="14" t="s">
        <v>50</v>
      </c>
      <c r="L155" s="17">
        <v>1.0</v>
      </c>
      <c r="M155" s="17">
        <v>0.0</v>
      </c>
      <c r="N155" s="14">
        <v>0.0</v>
      </c>
      <c r="O155" s="24" t="s">
        <v>179</v>
      </c>
      <c r="P155" s="24"/>
      <c r="Q155" s="24"/>
      <c r="R155" s="42"/>
      <c r="S155" s="25" t="str">
        <f>IF(R155="","",R155+'Weekly Review'!$C$5)</f>
        <v/>
      </c>
      <c r="T155" s="24" t="s">
        <v>180</v>
      </c>
      <c r="U155" s="24" t="s">
        <v>116</v>
      </c>
      <c r="V155" s="24" t="s">
        <v>897</v>
      </c>
      <c r="W155" s="24"/>
      <c r="X155" s="14">
        <v>14.0</v>
      </c>
      <c r="Y155" s="24" t="s">
        <v>239</v>
      </c>
      <c r="Z155" s="14"/>
      <c r="AA155" s="14"/>
      <c r="AB155" s="14" t="s">
        <v>183</v>
      </c>
      <c r="AC155" s="24"/>
      <c r="AD155" s="24" t="str">
        <f t="shared" si="1"/>
        <v/>
      </c>
      <c r="AE155" s="30" t="str">
        <f t="shared" si="2"/>
        <v>Mock interviews|20</v>
      </c>
    </row>
    <row r="156" ht="71.25" customHeight="1">
      <c r="A156" s="11" t="s">
        <v>898</v>
      </c>
      <c r="B156" s="14">
        <v>14.0</v>
      </c>
      <c r="C156" s="14" t="s">
        <v>44</v>
      </c>
      <c r="D156" s="14" t="s">
        <v>44</v>
      </c>
      <c r="E156" s="11" t="s">
        <v>185</v>
      </c>
      <c r="F156" s="14" t="s">
        <v>130</v>
      </c>
      <c r="G156" s="14" t="s">
        <v>83</v>
      </c>
      <c r="H156" s="14"/>
      <c r="I156" s="14" t="s">
        <v>186</v>
      </c>
      <c r="J156" s="16">
        <f>IF('Weekly Review'!$C$4="","",'Weekly Review'!$C$4+(X156-1)*7+6)</f>
        <v>46391</v>
      </c>
      <c r="K156" s="14" t="s">
        <v>50</v>
      </c>
      <c r="L156" s="17">
        <v>0.5</v>
      </c>
      <c r="M156" s="17">
        <v>0.0</v>
      </c>
      <c r="N156" s="14">
        <v>0.0</v>
      </c>
      <c r="O156" s="11" t="s">
        <v>848</v>
      </c>
      <c r="P156" s="11"/>
      <c r="Q156" s="11"/>
      <c r="R156" s="42"/>
      <c r="S156" s="16" t="str">
        <f>IF(R156="","",R156+'Weekly Review'!$C$5)</f>
        <v/>
      </c>
      <c r="T156" s="11" t="s">
        <v>52</v>
      </c>
      <c r="U156" s="22" t="s">
        <v>53</v>
      </c>
      <c r="V156" s="11"/>
      <c r="W156" s="11"/>
      <c r="X156" s="14">
        <v>14.0</v>
      </c>
      <c r="Y156" s="11" t="s">
        <v>188</v>
      </c>
      <c r="Z156" s="14"/>
      <c r="AA156" s="14"/>
      <c r="AB156" s="14"/>
      <c r="AC156" s="11"/>
      <c r="AD156" s="11" t="str">
        <f t="shared" si="1"/>
        <v/>
      </c>
      <c r="AE156" s="23" t="str">
        <f t="shared" si="2"/>
        <v>Review|15</v>
      </c>
    </row>
    <row r="157" ht="108.75" customHeight="1">
      <c r="A157" s="24" t="s">
        <v>899</v>
      </c>
      <c r="B157" s="14">
        <v>15.0</v>
      </c>
      <c r="C157" s="14" t="s">
        <v>93</v>
      </c>
      <c r="D157" s="14" t="s">
        <v>64</v>
      </c>
      <c r="E157" s="24" t="s">
        <v>900</v>
      </c>
      <c r="F157" s="14" t="s">
        <v>130</v>
      </c>
      <c r="G157" s="14" t="s">
        <v>83</v>
      </c>
      <c r="H157" s="14"/>
      <c r="I157" s="14"/>
      <c r="J157" s="25">
        <f>IF('Weekly Review'!$C$4="","",'Weekly Review'!$C$4+(X157-1)*7+6)</f>
        <v>46398</v>
      </c>
      <c r="K157" s="14" t="s">
        <v>50</v>
      </c>
      <c r="L157" s="17">
        <v>0.75</v>
      </c>
      <c r="M157" s="17">
        <v>0.0</v>
      </c>
      <c r="N157" s="14">
        <v>0.0</v>
      </c>
      <c r="O157" s="24" t="s">
        <v>901</v>
      </c>
      <c r="P157" s="24" t="s">
        <v>902</v>
      </c>
      <c r="Q157" s="24" t="s">
        <v>56</v>
      </c>
      <c r="R157" s="42"/>
      <c r="S157" s="25" t="str">
        <f>IF(R157="","",R157+'Weekly Review'!$C$5)</f>
        <v/>
      </c>
      <c r="T157" s="24" t="s">
        <v>52</v>
      </c>
      <c r="U157" s="24" t="s">
        <v>76</v>
      </c>
      <c r="V157" s="24" t="s">
        <v>903</v>
      </c>
      <c r="W157" s="24" t="s">
        <v>904</v>
      </c>
      <c r="X157" s="14">
        <v>15.0</v>
      </c>
      <c r="Y157" s="24" t="s">
        <v>422</v>
      </c>
      <c r="Z157" s="14"/>
      <c r="AA157" s="14"/>
      <c r="AB157" s="14"/>
      <c r="AC157" s="24" t="s">
        <v>905</v>
      </c>
      <c r="AD157" s="24" t="str">
        <f t="shared" si="1"/>
        <v/>
      </c>
      <c r="AE157" s="30" t="str">
        <f t="shared" si="2"/>
        <v>Java &amp; Spring|29</v>
      </c>
    </row>
    <row r="158" ht="121.5" customHeight="1">
      <c r="A158" s="11" t="s">
        <v>906</v>
      </c>
      <c r="B158" s="14">
        <v>15.0</v>
      </c>
      <c r="C158" s="14" t="s">
        <v>121</v>
      </c>
      <c r="D158" s="14" t="s">
        <v>138</v>
      </c>
      <c r="E158" s="11" t="s">
        <v>907</v>
      </c>
      <c r="F158" s="14" t="s">
        <v>130</v>
      </c>
      <c r="G158" s="14" t="s">
        <v>83</v>
      </c>
      <c r="H158" s="14"/>
      <c r="I158" s="14"/>
      <c r="J158" s="16">
        <f>IF('Weekly Review'!$C$4="","",'Weekly Review'!$C$4+(X158-1)*7+6)</f>
        <v>46398</v>
      </c>
      <c r="K158" s="14" t="s">
        <v>50</v>
      </c>
      <c r="L158" s="17">
        <v>2.0</v>
      </c>
      <c r="M158" s="17">
        <v>0.0</v>
      </c>
      <c r="N158" s="14">
        <v>0.0</v>
      </c>
      <c r="O158" s="11" t="s">
        <v>152</v>
      </c>
      <c r="P158" s="11" t="s">
        <v>908</v>
      </c>
      <c r="Q158" s="11" t="s">
        <v>873</v>
      </c>
      <c r="R158" s="42"/>
      <c r="S158" s="16" t="str">
        <f>IF(R158="","",R158+'Weekly Review'!$C$5)</f>
        <v/>
      </c>
      <c r="T158" s="11" t="s">
        <v>52</v>
      </c>
      <c r="U158" s="11" t="s">
        <v>76</v>
      </c>
      <c r="V158" s="11" t="s">
        <v>909</v>
      </c>
      <c r="W158" s="11"/>
      <c r="X158" s="14">
        <v>15.0</v>
      </c>
      <c r="Y158" s="11" t="s">
        <v>404</v>
      </c>
      <c r="Z158" s="14"/>
      <c r="AA158" s="14"/>
      <c r="AB158" s="14"/>
      <c r="AC158" s="11"/>
      <c r="AD158" s="11" t="str">
        <f t="shared" si="1"/>
        <v/>
      </c>
      <c r="AE158" s="23" t="str">
        <f t="shared" si="2"/>
        <v>Projects|16</v>
      </c>
    </row>
    <row r="159" ht="46.5" customHeight="1">
      <c r="A159" s="24" t="s">
        <v>910</v>
      </c>
      <c r="B159" s="14">
        <v>15.0</v>
      </c>
      <c r="C159" s="14" t="s">
        <v>107</v>
      </c>
      <c r="D159" s="14" t="s">
        <v>162</v>
      </c>
      <c r="E159" s="24" t="s">
        <v>719</v>
      </c>
      <c r="F159" s="14" t="s">
        <v>47</v>
      </c>
      <c r="G159" s="14" t="s">
        <v>83</v>
      </c>
      <c r="H159" s="14"/>
      <c r="I159" s="14"/>
      <c r="J159" s="25">
        <f>IF('Weekly Review'!$C$4="","",'Weekly Review'!$C$4+(X159-1)*7+6)</f>
        <v>46398</v>
      </c>
      <c r="K159" s="14" t="s">
        <v>50</v>
      </c>
      <c r="L159" s="17">
        <v>3.0</v>
      </c>
      <c r="M159" s="17">
        <v>0.0</v>
      </c>
      <c r="N159" s="14">
        <v>0.0</v>
      </c>
      <c r="O159" s="24" t="s">
        <v>720</v>
      </c>
      <c r="P159" s="24" t="s">
        <v>911</v>
      </c>
      <c r="Q159" s="24"/>
      <c r="R159" s="42"/>
      <c r="S159" s="25" t="str">
        <f>IF(R159="","",R159+'Weekly Review'!$C$5)</f>
        <v/>
      </c>
      <c r="T159" s="24" t="s">
        <v>52</v>
      </c>
      <c r="U159" s="24" t="s">
        <v>116</v>
      </c>
      <c r="V159" s="24" t="s">
        <v>912</v>
      </c>
      <c r="W159" s="24"/>
      <c r="X159" s="14">
        <v>15.0</v>
      </c>
      <c r="Y159" s="24" t="s">
        <v>168</v>
      </c>
      <c r="Z159" s="14"/>
      <c r="AA159" s="14"/>
      <c r="AB159" s="14"/>
      <c r="AC159" s="24"/>
      <c r="AD159" s="24" t="str">
        <f t="shared" si="1"/>
        <v/>
      </c>
      <c r="AE159" s="30" t="str">
        <f t="shared" si="2"/>
        <v>DSA|15</v>
      </c>
    </row>
    <row r="160" ht="36.0" customHeight="1">
      <c r="A160" s="11" t="s">
        <v>913</v>
      </c>
      <c r="B160" s="14">
        <v>15.0</v>
      </c>
      <c r="C160" s="14" t="s">
        <v>57</v>
      </c>
      <c r="D160" s="14" t="s">
        <v>162</v>
      </c>
      <c r="E160" s="11" t="s">
        <v>438</v>
      </c>
      <c r="F160" s="14" t="s">
        <v>324</v>
      </c>
      <c r="G160" s="14" t="s">
        <v>83</v>
      </c>
      <c r="H160" s="14"/>
      <c r="I160" s="14"/>
      <c r="J160" s="16">
        <f>IF('Weekly Review'!$C$4="","",'Weekly Review'!$C$4+(X160-1)*7+6)</f>
        <v>46398</v>
      </c>
      <c r="K160" s="14" t="s">
        <v>50</v>
      </c>
      <c r="L160" s="17">
        <v>1.0</v>
      </c>
      <c r="M160" s="17">
        <v>0.0</v>
      </c>
      <c r="N160" s="14">
        <v>0.0</v>
      </c>
      <c r="O160" s="11" t="s">
        <v>914</v>
      </c>
      <c r="P160" s="11" t="s">
        <v>915</v>
      </c>
      <c r="Q160" s="11"/>
      <c r="R160" s="42"/>
      <c r="S160" s="16" t="str">
        <f>IF(R160="","",R160+'Weekly Review'!$C$5)</f>
        <v/>
      </c>
      <c r="T160" s="11" t="s">
        <v>52</v>
      </c>
      <c r="U160" s="11" t="s">
        <v>116</v>
      </c>
      <c r="V160" s="11" t="s">
        <v>916</v>
      </c>
      <c r="W160" s="11"/>
      <c r="X160" s="14">
        <v>15.0</v>
      </c>
      <c r="Y160" s="11" t="s">
        <v>438</v>
      </c>
      <c r="Z160" s="14"/>
      <c r="AA160" s="14"/>
      <c r="AB160" s="14"/>
      <c r="AC160" s="11" t="s">
        <v>917</v>
      </c>
      <c r="AD160" s="11" t="str">
        <f t="shared" si="1"/>
        <v/>
      </c>
      <c r="AE160" s="23" t="str">
        <f t="shared" si="2"/>
        <v>Engineering|10</v>
      </c>
    </row>
    <row r="161" ht="71.25" customHeight="1">
      <c r="A161" s="24" t="s">
        <v>918</v>
      </c>
      <c r="B161" s="14">
        <v>15.0</v>
      </c>
      <c r="C161" s="14" t="s">
        <v>113</v>
      </c>
      <c r="D161" s="14" t="s">
        <v>162</v>
      </c>
      <c r="E161" s="24" t="s">
        <v>443</v>
      </c>
      <c r="F161" s="14" t="s">
        <v>130</v>
      </c>
      <c r="G161" s="14" t="s">
        <v>83</v>
      </c>
      <c r="H161" s="14"/>
      <c r="I161" s="14"/>
      <c r="J161" s="25">
        <f>IF('Weekly Review'!$C$4="","",'Weekly Review'!$C$4+(X161-1)*7+6)</f>
        <v>46398</v>
      </c>
      <c r="K161" s="14" t="s">
        <v>50</v>
      </c>
      <c r="L161" s="17">
        <v>1.0</v>
      </c>
      <c r="M161" s="17">
        <v>0.0</v>
      </c>
      <c r="N161" s="14">
        <v>0.0</v>
      </c>
      <c r="O161" s="24" t="s">
        <v>919</v>
      </c>
      <c r="P161" s="24" t="s">
        <v>920</v>
      </c>
      <c r="Q161" s="24"/>
      <c r="R161" s="42"/>
      <c r="S161" s="25" t="str">
        <f>IF(R161="","",R161+'Weekly Review'!$C$5)</f>
        <v/>
      </c>
      <c r="T161" s="24" t="s">
        <v>52</v>
      </c>
      <c r="U161" s="24" t="s">
        <v>76</v>
      </c>
      <c r="V161" s="24" t="s">
        <v>921</v>
      </c>
      <c r="W161" s="24" t="s">
        <v>922</v>
      </c>
      <c r="X161" s="14">
        <v>15.0</v>
      </c>
      <c r="Y161" s="24" t="s">
        <v>443</v>
      </c>
      <c r="Z161" s="14"/>
      <c r="AA161" s="14"/>
      <c r="AB161" s="14"/>
      <c r="AC161" s="24" t="s">
        <v>923</v>
      </c>
      <c r="AD161" s="24" t="str">
        <f t="shared" si="1"/>
        <v/>
      </c>
      <c r="AE161" s="30" t="str">
        <f t="shared" si="2"/>
        <v>System design|4</v>
      </c>
    </row>
    <row r="162" ht="36.0" customHeight="1">
      <c r="A162" s="11" t="s">
        <v>924</v>
      </c>
      <c r="B162" s="14">
        <v>15.0</v>
      </c>
      <c r="C162" s="14" t="s">
        <v>113</v>
      </c>
      <c r="D162" s="14" t="s">
        <v>162</v>
      </c>
      <c r="E162" s="11" t="s">
        <v>448</v>
      </c>
      <c r="F162" s="14" t="s">
        <v>324</v>
      </c>
      <c r="G162" s="14" t="s">
        <v>83</v>
      </c>
      <c r="H162" s="14"/>
      <c r="I162" s="14"/>
      <c r="J162" s="16">
        <f>IF('Weekly Review'!$C$4="","",'Weekly Review'!$C$4+(X162-1)*7+6)</f>
        <v>46398</v>
      </c>
      <c r="K162" s="14" t="s">
        <v>50</v>
      </c>
      <c r="L162" s="17">
        <v>1.0</v>
      </c>
      <c r="M162" s="17">
        <v>0.0</v>
      </c>
      <c r="N162" s="14">
        <v>0.0</v>
      </c>
      <c r="O162" s="11" t="s">
        <v>925</v>
      </c>
      <c r="P162" s="11" t="s">
        <v>926</v>
      </c>
      <c r="Q162" s="11"/>
      <c r="R162" s="42"/>
      <c r="S162" s="16" t="str">
        <f>IF(R162="","",R162+'Weekly Review'!$C$5)</f>
        <v/>
      </c>
      <c r="T162" s="11" t="s">
        <v>52</v>
      </c>
      <c r="U162" s="11" t="s">
        <v>116</v>
      </c>
      <c r="V162" s="11" t="s">
        <v>927</v>
      </c>
      <c r="W162" s="11" t="s">
        <v>840</v>
      </c>
      <c r="X162" s="14">
        <v>15.0</v>
      </c>
      <c r="Y162" s="11" t="s">
        <v>448</v>
      </c>
      <c r="Z162" s="14"/>
      <c r="AA162" s="14"/>
      <c r="AB162" s="14"/>
      <c r="AC162" s="11" t="s">
        <v>928</v>
      </c>
      <c r="AD162" s="11" t="str">
        <f t="shared" si="1"/>
        <v/>
      </c>
      <c r="AE162" s="23" t="str">
        <f t="shared" si="2"/>
        <v>System design|5</v>
      </c>
    </row>
    <row r="163" ht="46.5" customHeight="1">
      <c r="A163" s="24" t="s">
        <v>929</v>
      </c>
      <c r="B163" s="14">
        <v>15.0</v>
      </c>
      <c r="C163" s="14" t="s">
        <v>131</v>
      </c>
      <c r="D163" s="14" t="s">
        <v>177</v>
      </c>
      <c r="E163" s="24" t="s">
        <v>930</v>
      </c>
      <c r="F163" s="14" t="s">
        <v>47</v>
      </c>
      <c r="G163" s="14" t="s">
        <v>83</v>
      </c>
      <c r="H163" s="14"/>
      <c r="I163" s="14"/>
      <c r="J163" s="25">
        <f>IF('Weekly Review'!$C$4="","",'Weekly Review'!$C$4+(X163-1)*7+6)</f>
        <v>46398</v>
      </c>
      <c r="K163" s="14" t="s">
        <v>50</v>
      </c>
      <c r="L163" s="17">
        <v>1.0</v>
      </c>
      <c r="M163" s="17">
        <v>0.0</v>
      </c>
      <c r="N163" s="14">
        <v>0.0</v>
      </c>
      <c r="O163" s="24" t="s">
        <v>179</v>
      </c>
      <c r="P163" s="24"/>
      <c r="Q163" s="24"/>
      <c r="R163" s="42"/>
      <c r="S163" s="25" t="str">
        <f>IF(R163="","",R163+'Weekly Review'!$C$5)</f>
        <v/>
      </c>
      <c r="T163" s="24" t="s">
        <v>180</v>
      </c>
      <c r="U163" s="24" t="s">
        <v>116</v>
      </c>
      <c r="V163" s="24" t="s">
        <v>931</v>
      </c>
      <c r="W163" s="24"/>
      <c r="X163" s="14">
        <v>15.0</v>
      </c>
      <c r="Y163" s="24" t="s">
        <v>451</v>
      </c>
      <c r="Z163" s="14"/>
      <c r="AA163" s="14"/>
      <c r="AB163" s="14" t="s">
        <v>183</v>
      </c>
      <c r="AC163" s="24"/>
      <c r="AD163" s="24" t="str">
        <f t="shared" si="1"/>
        <v/>
      </c>
      <c r="AE163" s="30" t="str">
        <f t="shared" si="2"/>
        <v>Mock interviews|21</v>
      </c>
    </row>
    <row r="164" ht="46.5" customHeight="1">
      <c r="A164" s="11" t="s">
        <v>932</v>
      </c>
      <c r="B164" s="14">
        <v>15.0</v>
      </c>
      <c r="C164" s="14" t="s">
        <v>131</v>
      </c>
      <c r="D164" s="14" t="s">
        <v>177</v>
      </c>
      <c r="E164" s="11" t="s">
        <v>933</v>
      </c>
      <c r="F164" s="14" t="s">
        <v>47</v>
      </c>
      <c r="G164" s="14" t="s">
        <v>83</v>
      </c>
      <c r="H164" s="14"/>
      <c r="I164" s="14"/>
      <c r="J164" s="16">
        <f>IF('Weekly Review'!$C$4="","",'Weekly Review'!$C$4+(X164-1)*7+6)</f>
        <v>46398</v>
      </c>
      <c r="K164" s="14" t="s">
        <v>50</v>
      </c>
      <c r="L164" s="17">
        <v>1.0</v>
      </c>
      <c r="M164" s="17">
        <v>0.0</v>
      </c>
      <c r="N164" s="14">
        <v>0.0</v>
      </c>
      <c r="O164" s="11" t="s">
        <v>179</v>
      </c>
      <c r="P164" s="11"/>
      <c r="Q164" s="11"/>
      <c r="R164" s="42"/>
      <c r="S164" s="16" t="str">
        <f>IF(R164="","",R164+'Weekly Review'!$C$5)</f>
        <v/>
      </c>
      <c r="T164" s="11" t="s">
        <v>180</v>
      </c>
      <c r="U164" s="11" t="s">
        <v>116</v>
      </c>
      <c r="V164" s="11" t="s">
        <v>934</v>
      </c>
      <c r="W164" s="11"/>
      <c r="X164" s="14">
        <v>15.0</v>
      </c>
      <c r="Y164" s="11" t="s">
        <v>239</v>
      </c>
      <c r="Z164" s="14"/>
      <c r="AA164" s="14"/>
      <c r="AB164" s="14" t="s">
        <v>183</v>
      </c>
      <c r="AC164" s="11"/>
      <c r="AD164" s="11" t="str">
        <f t="shared" si="1"/>
        <v/>
      </c>
      <c r="AE164" s="23" t="str">
        <f t="shared" si="2"/>
        <v>Mock interviews|22</v>
      </c>
    </row>
    <row r="165" ht="71.25" customHeight="1">
      <c r="A165" s="24" t="s">
        <v>935</v>
      </c>
      <c r="B165" s="14">
        <v>15.0</v>
      </c>
      <c r="C165" s="14" t="s">
        <v>44</v>
      </c>
      <c r="D165" s="14" t="s">
        <v>44</v>
      </c>
      <c r="E165" s="24" t="s">
        <v>185</v>
      </c>
      <c r="F165" s="14" t="s">
        <v>130</v>
      </c>
      <c r="G165" s="14" t="s">
        <v>83</v>
      </c>
      <c r="H165" s="14"/>
      <c r="I165" s="14" t="s">
        <v>186</v>
      </c>
      <c r="J165" s="25">
        <f>IF('Weekly Review'!$C$4="","",'Weekly Review'!$C$4+(X165-1)*7+6)</f>
        <v>46398</v>
      </c>
      <c r="K165" s="14" t="s">
        <v>50</v>
      </c>
      <c r="L165" s="17">
        <v>0.5</v>
      </c>
      <c r="M165" s="17">
        <v>0.0</v>
      </c>
      <c r="N165" s="14">
        <v>0.0</v>
      </c>
      <c r="O165" s="24" t="s">
        <v>848</v>
      </c>
      <c r="P165" s="24"/>
      <c r="Q165" s="24"/>
      <c r="R165" s="42"/>
      <c r="S165" s="25" t="str">
        <f>IF(R165="","",R165+'Weekly Review'!$C$5)</f>
        <v/>
      </c>
      <c r="T165" s="24" t="s">
        <v>52</v>
      </c>
      <c r="U165" s="26" t="s">
        <v>53</v>
      </c>
      <c r="V165" s="24"/>
      <c r="W165" s="24"/>
      <c r="X165" s="14">
        <v>15.0</v>
      </c>
      <c r="Y165" s="24" t="s">
        <v>188</v>
      </c>
      <c r="Z165" s="14"/>
      <c r="AA165" s="14"/>
      <c r="AB165" s="14"/>
      <c r="AC165" s="24"/>
      <c r="AD165" s="24" t="str">
        <f t="shared" si="1"/>
        <v/>
      </c>
      <c r="AE165" s="30" t="str">
        <f t="shared" si="2"/>
        <v>Review|16</v>
      </c>
    </row>
    <row r="166" ht="108.75" customHeight="1">
      <c r="A166" s="11" t="s">
        <v>936</v>
      </c>
      <c r="B166" s="14">
        <v>16.0</v>
      </c>
      <c r="C166" s="14" t="s">
        <v>4</v>
      </c>
      <c r="D166" s="14" t="s">
        <v>64</v>
      </c>
      <c r="E166" s="11" t="s">
        <v>937</v>
      </c>
      <c r="F166" s="14" t="s">
        <v>130</v>
      </c>
      <c r="G166" s="14" t="s">
        <v>83</v>
      </c>
      <c r="H166" s="14"/>
      <c r="I166" s="14"/>
      <c r="J166" s="16">
        <f>IF('Weekly Review'!$C$4="","",'Weekly Review'!$C$4+(X166-1)*7+6)</f>
        <v>46405</v>
      </c>
      <c r="K166" s="14" t="s">
        <v>323</v>
      </c>
      <c r="L166" s="17">
        <v>0.75</v>
      </c>
      <c r="M166" s="17">
        <v>0.0</v>
      </c>
      <c r="N166" s="14">
        <v>0.0</v>
      </c>
      <c r="O166" s="11" t="s">
        <v>938</v>
      </c>
      <c r="P166" s="11" t="s">
        <v>939</v>
      </c>
      <c r="Q166" s="11"/>
      <c r="R166" s="42"/>
      <c r="S166" s="16" t="str">
        <f>IF(R166="","",R166+'Weekly Review'!$C$5)</f>
        <v/>
      </c>
      <c r="T166" s="11" t="s">
        <v>52</v>
      </c>
      <c r="U166" s="11" t="s">
        <v>76</v>
      </c>
      <c r="V166" s="11" t="s">
        <v>940</v>
      </c>
      <c r="W166" s="11" t="s">
        <v>941</v>
      </c>
      <c r="X166" s="14">
        <v>16.0</v>
      </c>
      <c r="Y166" s="11" t="s">
        <v>338</v>
      </c>
      <c r="Z166" s="14"/>
      <c r="AA166" s="14"/>
      <c r="AB166" s="14"/>
      <c r="AC166" s="11" t="s">
        <v>942</v>
      </c>
      <c r="AD166" s="11" t="str">
        <f t="shared" si="1"/>
        <v/>
      </c>
      <c r="AE166" s="23" t="str">
        <f t="shared" si="2"/>
        <v>AI Engineering|5</v>
      </c>
    </row>
    <row r="167" ht="146.25" customHeight="1">
      <c r="A167" s="24" t="s">
        <v>943</v>
      </c>
      <c r="B167" s="14">
        <v>16.0</v>
      </c>
      <c r="C167" s="14" t="s">
        <v>4</v>
      </c>
      <c r="D167" s="14" t="s">
        <v>64</v>
      </c>
      <c r="E167" s="24" t="s">
        <v>944</v>
      </c>
      <c r="F167" s="14" t="s">
        <v>47</v>
      </c>
      <c r="G167" s="14" t="s">
        <v>83</v>
      </c>
      <c r="H167" s="14"/>
      <c r="I167" s="14"/>
      <c r="J167" s="25">
        <f>IF('Weekly Review'!$C$4="","",'Weekly Review'!$C$4+(X167-1)*7+6)</f>
        <v>46405</v>
      </c>
      <c r="K167" s="14" t="s">
        <v>50</v>
      </c>
      <c r="L167" s="17">
        <v>0.75</v>
      </c>
      <c r="M167" s="17">
        <v>0.0</v>
      </c>
      <c r="N167" s="14">
        <v>0.0</v>
      </c>
      <c r="O167" s="24" t="s">
        <v>945</v>
      </c>
      <c r="P167" s="24" t="s">
        <v>946</v>
      </c>
      <c r="Q167" s="24"/>
      <c r="R167" s="42"/>
      <c r="S167" s="25" t="str">
        <f>IF(R167="","",R167+'Weekly Review'!$C$5)</f>
        <v/>
      </c>
      <c r="T167" s="24" t="s">
        <v>52</v>
      </c>
      <c r="U167" s="24" t="s">
        <v>76</v>
      </c>
      <c r="V167" s="24" t="s">
        <v>947</v>
      </c>
      <c r="W167" s="24" t="s">
        <v>948</v>
      </c>
      <c r="X167" s="14">
        <v>16.0</v>
      </c>
      <c r="Y167" s="24" t="s">
        <v>454</v>
      </c>
      <c r="Z167" s="14"/>
      <c r="AA167" s="14"/>
      <c r="AB167" s="14"/>
      <c r="AC167" s="24" t="s">
        <v>949</v>
      </c>
      <c r="AD167" s="24" t="str">
        <f t="shared" si="1"/>
        <v/>
      </c>
      <c r="AE167" s="30" t="str">
        <f t="shared" si="2"/>
        <v>AI Engineering|6</v>
      </c>
    </row>
    <row r="168" ht="36.0" customHeight="1">
      <c r="A168" s="11" t="s">
        <v>950</v>
      </c>
      <c r="B168" s="14">
        <v>16.0</v>
      </c>
      <c r="C168" s="14" t="s">
        <v>57</v>
      </c>
      <c r="D168" s="14" t="s">
        <v>64</v>
      </c>
      <c r="E168" s="11" t="s">
        <v>951</v>
      </c>
      <c r="F168" s="14" t="s">
        <v>324</v>
      </c>
      <c r="G168" s="14" t="s">
        <v>83</v>
      </c>
      <c r="H168" s="14"/>
      <c r="I168" s="14"/>
      <c r="J168" s="16">
        <f>IF('Weekly Review'!$C$4="","",'Weekly Review'!$C$4+(X168-1)*7+6)</f>
        <v>46405</v>
      </c>
      <c r="K168" s="14" t="s">
        <v>323</v>
      </c>
      <c r="L168" s="17">
        <v>0.75</v>
      </c>
      <c r="M168" s="17">
        <v>0.0</v>
      </c>
      <c r="N168" s="14">
        <v>0.0</v>
      </c>
      <c r="O168" s="11" t="s">
        <v>952</v>
      </c>
      <c r="P168" s="11"/>
      <c r="Q168" s="11"/>
      <c r="R168" s="42"/>
      <c r="S168" s="16" t="str">
        <f>IF(R168="","",R168+'Weekly Review'!$C$5)</f>
        <v/>
      </c>
      <c r="T168" s="11" t="s">
        <v>52</v>
      </c>
      <c r="U168" s="11" t="s">
        <v>116</v>
      </c>
      <c r="V168" s="11" t="s">
        <v>953</v>
      </c>
      <c r="W168" s="11" t="s">
        <v>90</v>
      </c>
      <c r="X168" s="14">
        <v>16.0</v>
      </c>
      <c r="Y168" s="11" t="s">
        <v>456</v>
      </c>
      <c r="Z168" s="14"/>
      <c r="AA168" s="14"/>
      <c r="AB168" s="14"/>
      <c r="AC168" s="11" t="s">
        <v>954</v>
      </c>
      <c r="AD168" s="11" t="str">
        <f t="shared" si="1"/>
        <v/>
      </c>
      <c r="AE168" s="23" t="str">
        <f t="shared" si="2"/>
        <v>Engineering|11</v>
      </c>
    </row>
    <row r="169" ht="36.0" customHeight="1">
      <c r="A169" s="24" t="s">
        <v>955</v>
      </c>
      <c r="B169" s="14">
        <v>16.0</v>
      </c>
      <c r="C169" s="14" t="s">
        <v>93</v>
      </c>
      <c r="D169" s="14" t="s">
        <v>64</v>
      </c>
      <c r="E169" s="24" t="s">
        <v>956</v>
      </c>
      <c r="F169" s="14" t="s">
        <v>324</v>
      </c>
      <c r="G169" s="14" t="s">
        <v>83</v>
      </c>
      <c r="H169" s="14"/>
      <c r="I169" s="14"/>
      <c r="J169" s="25">
        <f>IF('Weekly Review'!$C$4="","",'Weekly Review'!$C$4+(X169-1)*7+6)</f>
        <v>46405</v>
      </c>
      <c r="K169" s="14" t="s">
        <v>323</v>
      </c>
      <c r="L169" s="17">
        <v>0.75</v>
      </c>
      <c r="M169" s="17">
        <v>0.0</v>
      </c>
      <c r="N169" s="14">
        <v>0.0</v>
      </c>
      <c r="O169" s="24" t="s">
        <v>957</v>
      </c>
      <c r="P169" s="24" t="s">
        <v>958</v>
      </c>
      <c r="Q169" s="24" t="s">
        <v>56</v>
      </c>
      <c r="R169" s="42"/>
      <c r="S169" s="25" t="str">
        <f>IF(R169="","",R169+'Weekly Review'!$C$5)</f>
        <v/>
      </c>
      <c r="T169" s="24" t="s">
        <v>52</v>
      </c>
      <c r="U169" s="24" t="s">
        <v>116</v>
      </c>
      <c r="V169" s="24" t="s">
        <v>959</v>
      </c>
      <c r="W169" s="24" t="s">
        <v>100</v>
      </c>
      <c r="X169" s="14">
        <v>16.0</v>
      </c>
      <c r="Y169" s="24" t="s">
        <v>371</v>
      </c>
      <c r="Z169" s="14"/>
      <c r="AA169" s="14"/>
      <c r="AB169" s="14"/>
      <c r="AC169" s="24" t="s">
        <v>954</v>
      </c>
      <c r="AD169" s="24" t="str">
        <f t="shared" si="1"/>
        <v/>
      </c>
      <c r="AE169" s="30" t="str">
        <f t="shared" si="2"/>
        <v>Java &amp; Spring|30</v>
      </c>
    </row>
    <row r="170" ht="71.25" customHeight="1">
      <c r="A170" s="11" t="s">
        <v>960</v>
      </c>
      <c r="B170" s="14">
        <v>16.0</v>
      </c>
      <c r="C170" s="14" t="s">
        <v>98</v>
      </c>
      <c r="D170" s="14" t="s">
        <v>64</v>
      </c>
      <c r="E170" s="11" t="s">
        <v>961</v>
      </c>
      <c r="F170" s="14" t="s">
        <v>324</v>
      </c>
      <c r="G170" s="14" t="s">
        <v>83</v>
      </c>
      <c r="H170" s="14"/>
      <c r="I170" s="14"/>
      <c r="J170" s="16">
        <f>IF('Weekly Review'!$C$4="","",'Weekly Review'!$C$4+(X170-1)*7+6)</f>
        <v>46405</v>
      </c>
      <c r="K170" s="14" t="s">
        <v>323</v>
      </c>
      <c r="L170" s="17">
        <v>0.75</v>
      </c>
      <c r="M170" s="17">
        <v>0.0</v>
      </c>
      <c r="N170" s="14">
        <v>0.0</v>
      </c>
      <c r="O170" s="11" t="s">
        <v>962</v>
      </c>
      <c r="P170" s="11" t="s">
        <v>963</v>
      </c>
      <c r="Q170" s="11" t="s">
        <v>56</v>
      </c>
      <c r="R170" s="42"/>
      <c r="S170" s="16" t="str">
        <f>IF(R170="","",R170+'Weekly Review'!$C$5)</f>
        <v/>
      </c>
      <c r="T170" s="11" t="s">
        <v>52</v>
      </c>
      <c r="U170" s="11" t="s">
        <v>76</v>
      </c>
      <c r="V170" s="11" t="s">
        <v>964</v>
      </c>
      <c r="W170" s="11" t="s">
        <v>445</v>
      </c>
      <c r="X170" s="14">
        <v>16.0</v>
      </c>
      <c r="Y170" s="11" t="s">
        <v>459</v>
      </c>
      <c r="Z170" s="14"/>
      <c r="AA170" s="14"/>
      <c r="AB170" s="14"/>
      <c r="AC170" s="11" t="s">
        <v>954</v>
      </c>
      <c r="AD170" s="11" t="str">
        <f t="shared" si="1"/>
        <v/>
      </c>
      <c r="AE170" s="23" t="str">
        <f t="shared" si="2"/>
        <v>TypeScript &amp; UI|26</v>
      </c>
    </row>
    <row r="171" ht="36.0" customHeight="1">
      <c r="A171" s="24" t="s">
        <v>965</v>
      </c>
      <c r="B171" s="14">
        <v>16.0</v>
      </c>
      <c r="C171" s="14" t="s">
        <v>98</v>
      </c>
      <c r="D171" s="14" t="s">
        <v>64</v>
      </c>
      <c r="E171" s="24" t="s">
        <v>966</v>
      </c>
      <c r="F171" s="14" t="s">
        <v>47</v>
      </c>
      <c r="G171" s="14" t="s">
        <v>83</v>
      </c>
      <c r="H171" s="14"/>
      <c r="I171" s="14"/>
      <c r="J171" s="25">
        <f>IF('Weekly Review'!$C$4="","",'Weekly Review'!$C$4+(X171-1)*7+6)</f>
        <v>46405</v>
      </c>
      <c r="K171" s="14" t="s">
        <v>50</v>
      </c>
      <c r="L171" s="17">
        <v>0.75</v>
      </c>
      <c r="M171" s="17">
        <v>0.0</v>
      </c>
      <c r="N171" s="14">
        <v>0.0</v>
      </c>
      <c r="O171" s="24" t="s">
        <v>967</v>
      </c>
      <c r="P171" s="24" t="s">
        <v>968</v>
      </c>
      <c r="Q171" s="24" t="s">
        <v>56</v>
      </c>
      <c r="R171" s="42"/>
      <c r="S171" s="25" t="str">
        <f>IF(R171="","",R171+'Weekly Review'!$C$5)</f>
        <v/>
      </c>
      <c r="T171" s="24" t="s">
        <v>52</v>
      </c>
      <c r="U171" s="24" t="s">
        <v>116</v>
      </c>
      <c r="V171" s="24" t="s">
        <v>969</v>
      </c>
      <c r="W171" s="24" t="s">
        <v>970</v>
      </c>
      <c r="X171" s="14">
        <v>16.0</v>
      </c>
      <c r="Y171" s="24" t="s">
        <v>4</v>
      </c>
      <c r="Z171" s="14"/>
      <c r="AA171" s="14"/>
      <c r="AB171" s="14"/>
      <c r="AC171" s="24" t="s">
        <v>971</v>
      </c>
      <c r="AD171" s="24" t="str">
        <f t="shared" si="1"/>
        <v/>
      </c>
      <c r="AE171" s="30" t="str">
        <f t="shared" si="2"/>
        <v>TypeScript &amp; UI|27</v>
      </c>
    </row>
    <row r="172" ht="46.5" customHeight="1">
      <c r="A172" s="11" t="s">
        <v>972</v>
      </c>
      <c r="B172" s="14">
        <v>16.0</v>
      </c>
      <c r="C172" s="14" t="s">
        <v>57</v>
      </c>
      <c r="D172" s="14" t="s">
        <v>138</v>
      </c>
      <c r="E172" s="11" t="s">
        <v>973</v>
      </c>
      <c r="F172" s="14" t="s">
        <v>130</v>
      </c>
      <c r="G172" s="14" t="s">
        <v>83</v>
      </c>
      <c r="H172" s="14"/>
      <c r="I172" s="14"/>
      <c r="J172" s="16">
        <f>IF('Weekly Review'!$C$4="","",'Weekly Review'!$C$4+(X172-1)*7+6)</f>
        <v>46405</v>
      </c>
      <c r="K172" s="14" t="s">
        <v>50</v>
      </c>
      <c r="L172" s="17">
        <v>1.0</v>
      </c>
      <c r="M172" s="17">
        <v>0.0</v>
      </c>
      <c r="N172" s="14">
        <v>0.0</v>
      </c>
      <c r="O172" s="11" t="s">
        <v>974</v>
      </c>
      <c r="P172" s="11" t="s">
        <v>975</v>
      </c>
      <c r="Q172" s="11"/>
      <c r="R172" s="42"/>
      <c r="S172" s="16" t="str">
        <f>IF(R172="","",R172+'Weekly Review'!$C$5)</f>
        <v/>
      </c>
      <c r="T172" s="11" t="s">
        <v>52</v>
      </c>
      <c r="U172" s="11" t="s">
        <v>76</v>
      </c>
      <c r="V172" s="11" t="s">
        <v>976</v>
      </c>
      <c r="W172" s="11" t="s">
        <v>977</v>
      </c>
      <c r="X172" s="14">
        <v>16.0</v>
      </c>
      <c r="Y172" s="11" t="s">
        <v>465</v>
      </c>
      <c r="Z172" s="14"/>
      <c r="AA172" s="14"/>
      <c r="AB172" s="14"/>
      <c r="AC172" s="11" t="s">
        <v>954</v>
      </c>
      <c r="AD172" s="11" t="str">
        <f t="shared" si="1"/>
        <v/>
      </c>
      <c r="AE172" s="23" t="str">
        <f t="shared" si="2"/>
        <v>Engineering|12</v>
      </c>
    </row>
    <row r="173" ht="208.5" customHeight="1">
      <c r="A173" s="24" t="s">
        <v>978</v>
      </c>
      <c r="B173" s="14">
        <v>16.0</v>
      </c>
      <c r="C173" s="14" t="s">
        <v>121</v>
      </c>
      <c r="D173" s="14" t="s">
        <v>138</v>
      </c>
      <c r="E173" s="24" t="s">
        <v>979</v>
      </c>
      <c r="F173" s="14" t="s">
        <v>130</v>
      </c>
      <c r="G173" s="14" t="s">
        <v>83</v>
      </c>
      <c r="H173" s="14"/>
      <c r="I173" s="14"/>
      <c r="J173" s="25">
        <f>IF('Weekly Review'!$C$4="","",'Weekly Review'!$C$4+(X173-1)*7+6)</f>
        <v>46405</v>
      </c>
      <c r="K173" s="14" t="s">
        <v>50</v>
      </c>
      <c r="L173" s="17">
        <v>2.0</v>
      </c>
      <c r="M173" s="17">
        <v>0.0</v>
      </c>
      <c r="N173" s="14">
        <v>0.0</v>
      </c>
      <c r="O173" s="24" t="s">
        <v>152</v>
      </c>
      <c r="P173" s="24" t="s">
        <v>980</v>
      </c>
      <c r="Q173" s="24" t="s">
        <v>906</v>
      </c>
      <c r="R173" s="42"/>
      <c r="S173" s="25" t="str">
        <f>IF(R173="","",R173+'Weekly Review'!$C$5)</f>
        <v/>
      </c>
      <c r="T173" s="24" t="s">
        <v>52</v>
      </c>
      <c r="U173" s="24" t="s">
        <v>76</v>
      </c>
      <c r="V173" s="24" t="s">
        <v>981</v>
      </c>
      <c r="W173" s="24"/>
      <c r="X173" s="14">
        <v>16.0</v>
      </c>
      <c r="Y173" s="24" t="s">
        <v>404</v>
      </c>
      <c r="Z173" s="14"/>
      <c r="AA173" s="14"/>
      <c r="AB173" s="14"/>
      <c r="AC173" s="24"/>
      <c r="AD173" s="24" t="str">
        <f t="shared" si="1"/>
        <v/>
      </c>
      <c r="AE173" s="30" t="str">
        <f t="shared" si="2"/>
        <v>Projects|17</v>
      </c>
    </row>
    <row r="174" ht="46.5" customHeight="1">
      <c r="A174" s="11" t="s">
        <v>982</v>
      </c>
      <c r="B174" s="14">
        <v>16.0</v>
      </c>
      <c r="C174" s="14" t="s">
        <v>107</v>
      </c>
      <c r="D174" s="14" t="s">
        <v>162</v>
      </c>
      <c r="E174" s="11" t="s">
        <v>719</v>
      </c>
      <c r="F174" s="14" t="s">
        <v>47</v>
      </c>
      <c r="G174" s="14" t="s">
        <v>83</v>
      </c>
      <c r="H174" s="14"/>
      <c r="I174" s="14"/>
      <c r="J174" s="16">
        <f>IF('Weekly Review'!$C$4="","",'Weekly Review'!$C$4+(X174-1)*7+6)</f>
        <v>46405</v>
      </c>
      <c r="K174" s="14" t="s">
        <v>50</v>
      </c>
      <c r="L174" s="17">
        <v>3.0</v>
      </c>
      <c r="M174" s="17">
        <v>0.0</v>
      </c>
      <c r="N174" s="14">
        <v>0.0</v>
      </c>
      <c r="O174" s="11" t="s">
        <v>720</v>
      </c>
      <c r="P174" s="11" t="s">
        <v>983</v>
      </c>
      <c r="Q174" s="11"/>
      <c r="R174" s="42"/>
      <c r="S174" s="16" t="str">
        <f>IF(R174="","",R174+'Weekly Review'!$C$5)</f>
        <v/>
      </c>
      <c r="T174" s="11" t="s">
        <v>52</v>
      </c>
      <c r="U174" s="11" t="s">
        <v>116</v>
      </c>
      <c r="V174" s="11" t="s">
        <v>984</v>
      </c>
      <c r="W174" s="11"/>
      <c r="X174" s="14">
        <v>16.0</v>
      </c>
      <c r="Y174" s="11" t="s">
        <v>168</v>
      </c>
      <c r="Z174" s="14"/>
      <c r="AA174" s="14"/>
      <c r="AB174" s="14"/>
      <c r="AC174" s="11"/>
      <c r="AD174" s="11" t="str">
        <f t="shared" si="1"/>
        <v/>
      </c>
      <c r="AE174" s="23" t="str">
        <f t="shared" si="2"/>
        <v>DSA|16</v>
      </c>
    </row>
    <row r="175" ht="46.5" customHeight="1">
      <c r="A175" s="24" t="s">
        <v>985</v>
      </c>
      <c r="B175" s="14">
        <v>16.0</v>
      </c>
      <c r="C175" s="14" t="s">
        <v>57</v>
      </c>
      <c r="D175" s="14" t="s">
        <v>162</v>
      </c>
      <c r="E175" s="24" t="s">
        <v>986</v>
      </c>
      <c r="F175" s="14" t="s">
        <v>130</v>
      </c>
      <c r="G175" s="14" t="s">
        <v>83</v>
      </c>
      <c r="H175" s="14"/>
      <c r="I175" s="14"/>
      <c r="J175" s="25">
        <f>IF('Weekly Review'!$C$4="","",'Weekly Review'!$C$4+(X175-1)*7+6)</f>
        <v>46405</v>
      </c>
      <c r="K175" s="14" t="s">
        <v>50</v>
      </c>
      <c r="L175" s="17">
        <v>1.0</v>
      </c>
      <c r="M175" s="17">
        <v>0.0</v>
      </c>
      <c r="N175" s="14">
        <v>0.0</v>
      </c>
      <c r="O175" s="24" t="s">
        <v>987</v>
      </c>
      <c r="P175" s="24"/>
      <c r="Q175" s="24" t="s">
        <v>861</v>
      </c>
      <c r="R175" s="42"/>
      <c r="S175" s="25" t="str">
        <f>IF(R175="","",R175+'Weekly Review'!$C$5)</f>
        <v/>
      </c>
      <c r="T175" s="24" t="s">
        <v>52</v>
      </c>
      <c r="U175" s="26" t="s">
        <v>53</v>
      </c>
      <c r="V175" s="24"/>
      <c r="W175" s="24"/>
      <c r="X175" s="14">
        <v>16.0</v>
      </c>
      <c r="Y175" s="24" t="s">
        <v>54</v>
      </c>
      <c r="Z175" s="14"/>
      <c r="AA175" s="14"/>
      <c r="AB175" s="14"/>
      <c r="AC175" s="24"/>
      <c r="AD175" s="24" t="str">
        <f t="shared" si="1"/>
        <v/>
      </c>
      <c r="AE175" s="30" t="str">
        <f t="shared" si="2"/>
        <v>Engineering|13</v>
      </c>
    </row>
    <row r="176" ht="46.5" customHeight="1">
      <c r="A176" s="11" t="s">
        <v>988</v>
      </c>
      <c r="B176" s="14">
        <v>16.0</v>
      </c>
      <c r="C176" s="14" t="s">
        <v>113</v>
      </c>
      <c r="D176" s="14" t="s">
        <v>162</v>
      </c>
      <c r="E176" s="11" t="s">
        <v>471</v>
      </c>
      <c r="F176" s="14" t="s">
        <v>324</v>
      </c>
      <c r="G176" s="14" t="s">
        <v>83</v>
      </c>
      <c r="H176" s="14"/>
      <c r="I176" s="14"/>
      <c r="J176" s="16">
        <f>IF('Weekly Review'!$C$4="","",'Weekly Review'!$C$4+(X176-1)*7+6)</f>
        <v>46405</v>
      </c>
      <c r="K176" s="14" t="s">
        <v>50</v>
      </c>
      <c r="L176" s="17">
        <v>1.0</v>
      </c>
      <c r="M176" s="17">
        <v>0.0</v>
      </c>
      <c r="N176" s="14">
        <v>0.0</v>
      </c>
      <c r="O176" s="11" t="s">
        <v>989</v>
      </c>
      <c r="P176" s="11" t="s">
        <v>990</v>
      </c>
      <c r="Q176" s="11"/>
      <c r="R176" s="42"/>
      <c r="S176" s="16" t="str">
        <f>IF(R176="","",R176+'Weekly Review'!$C$5)</f>
        <v/>
      </c>
      <c r="T176" s="11" t="s">
        <v>52</v>
      </c>
      <c r="U176" s="11" t="s">
        <v>76</v>
      </c>
      <c r="V176" s="11" t="s">
        <v>991</v>
      </c>
      <c r="W176" s="11" t="s">
        <v>469</v>
      </c>
      <c r="X176" s="14">
        <v>16.0</v>
      </c>
      <c r="Y176" s="11" t="s">
        <v>471</v>
      </c>
      <c r="Z176" s="14"/>
      <c r="AA176" s="14"/>
      <c r="AB176" s="14"/>
      <c r="AC176" s="11" t="s">
        <v>992</v>
      </c>
      <c r="AD176" s="11" t="str">
        <f t="shared" si="1"/>
        <v/>
      </c>
      <c r="AE176" s="23" t="str">
        <f t="shared" si="2"/>
        <v>System design|6</v>
      </c>
    </row>
    <row r="177" ht="36.0" customHeight="1">
      <c r="A177" s="24" t="s">
        <v>993</v>
      </c>
      <c r="B177" s="14">
        <v>16.0</v>
      </c>
      <c r="C177" s="14" t="s">
        <v>113</v>
      </c>
      <c r="D177" s="14" t="s">
        <v>162</v>
      </c>
      <c r="E177" s="24" t="s">
        <v>475</v>
      </c>
      <c r="F177" s="14" t="s">
        <v>324</v>
      </c>
      <c r="G177" s="14" t="s">
        <v>83</v>
      </c>
      <c r="H177" s="14"/>
      <c r="I177" s="14"/>
      <c r="J177" s="25">
        <f>IF('Weekly Review'!$C$4="","",'Weekly Review'!$C$4+(X177-1)*7+6)</f>
        <v>46405</v>
      </c>
      <c r="K177" s="14" t="s">
        <v>50</v>
      </c>
      <c r="L177" s="17">
        <v>1.0</v>
      </c>
      <c r="M177" s="17">
        <v>0.0</v>
      </c>
      <c r="N177" s="14">
        <v>0.0</v>
      </c>
      <c r="O177" s="24" t="s">
        <v>994</v>
      </c>
      <c r="P177" s="24" t="s">
        <v>995</v>
      </c>
      <c r="Q177" s="24"/>
      <c r="R177" s="42"/>
      <c r="S177" s="25" t="str">
        <f>IF(R177="","",R177+'Weekly Review'!$C$5)</f>
        <v/>
      </c>
      <c r="T177" s="24" t="s">
        <v>52</v>
      </c>
      <c r="U177" s="24" t="s">
        <v>116</v>
      </c>
      <c r="V177" s="24" t="s">
        <v>996</v>
      </c>
      <c r="W177" s="24" t="s">
        <v>840</v>
      </c>
      <c r="X177" s="14">
        <v>16.0</v>
      </c>
      <c r="Y177" s="24" t="s">
        <v>475</v>
      </c>
      <c r="Z177" s="14"/>
      <c r="AA177" s="14"/>
      <c r="AB177" s="14"/>
      <c r="AC177" s="24" t="s">
        <v>997</v>
      </c>
      <c r="AD177" s="24" t="str">
        <f t="shared" si="1"/>
        <v/>
      </c>
      <c r="AE177" s="30" t="str">
        <f t="shared" si="2"/>
        <v>System design|7</v>
      </c>
    </row>
    <row r="178" ht="46.5" customHeight="1">
      <c r="A178" s="11" t="s">
        <v>998</v>
      </c>
      <c r="B178" s="14">
        <v>16.0</v>
      </c>
      <c r="C178" s="14" t="s">
        <v>113</v>
      </c>
      <c r="D178" s="14" t="s">
        <v>162</v>
      </c>
      <c r="E178" s="11" t="s">
        <v>479</v>
      </c>
      <c r="F178" s="14" t="s">
        <v>130</v>
      </c>
      <c r="G178" s="14" t="s">
        <v>83</v>
      </c>
      <c r="H178" s="14"/>
      <c r="I178" s="14"/>
      <c r="J178" s="16">
        <f>IF('Weekly Review'!$C$4="","",'Weekly Review'!$C$4+(X178-1)*7+6)</f>
        <v>46405</v>
      </c>
      <c r="K178" s="14" t="s">
        <v>50</v>
      </c>
      <c r="L178" s="17">
        <v>1.0</v>
      </c>
      <c r="M178" s="17">
        <v>0.0</v>
      </c>
      <c r="N178" s="14">
        <v>0.0</v>
      </c>
      <c r="O178" s="11" t="s">
        <v>999</v>
      </c>
      <c r="P178" s="11" t="s">
        <v>1000</v>
      </c>
      <c r="Q178" s="11"/>
      <c r="R178" s="42"/>
      <c r="S178" s="16" t="str">
        <f>IF(R178="","",R178+'Weekly Review'!$C$5)</f>
        <v/>
      </c>
      <c r="T178" s="11" t="s">
        <v>52</v>
      </c>
      <c r="U178" s="11" t="s">
        <v>76</v>
      </c>
      <c r="V178" s="11" t="s">
        <v>1001</v>
      </c>
      <c r="W178" s="11" t="s">
        <v>477</v>
      </c>
      <c r="X178" s="14">
        <v>16.0</v>
      </c>
      <c r="Y178" s="11" t="s">
        <v>479</v>
      </c>
      <c r="Z178" s="14"/>
      <c r="AA178" s="14"/>
      <c r="AB178" s="14"/>
      <c r="AC178" s="11" t="s">
        <v>992</v>
      </c>
      <c r="AD178" s="11" t="str">
        <f t="shared" si="1"/>
        <v/>
      </c>
      <c r="AE178" s="23" t="str">
        <f t="shared" si="2"/>
        <v>System design|8</v>
      </c>
    </row>
    <row r="179" ht="36.0" customHeight="1">
      <c r="A179" s="24" t="s">
        <v>1002</v>
      </c>
      <c r="B179" s="14">
        <v>16.0</v>
      </c>
      <c r="C179" s="14" t="s">
        <v>113</v>
      </c>
      <c r="D179" s="14" t="s">
        <v>162</v>
      </c>
      <c r="E179" s="24" t="s">
        <v>481</v>
      </c>
      <c r="F179" s="14" t="s">
        <v>324</v>
      </c>
      <c r="G179" s="14" t="s">
        <v>83</v>
      </c>
      <c r="H179" s="14"/>
      <c r="I179" s="14"/>
      <c r="J179" s="25">
        <f>IF('Weekly Review'!$C$4="","",'Weekly Review'!$C$4+(X179-1)*7+6)</f>
        <v>46405</v>
      </c>
      <c r="K179" s="14" t="s">
        <v>50</v>
      </c>
      <c r="L179" s="17">
        <v>1.0</v>
      </c>
      <c r="M179" s="17">
        <v>0.0</v>
      </c>
      <c r="N179" s="14">
        <v>0.0</v>
      </c>
      <c r="O179" s="24" t="s">
        <v>1003</v>
      </c>
      <c r="P179" s="24" t="s">
        <v>1004</v>
      </c>
      <c r="Q179" s="24"/>
      <c r="R179" s="42"/>
      <c r="S179" s="25" t="str">
        <f>IF(R179="","",R179+'Weekly Review'!$C$5)</f>
        <v/>
      </c>
      <c r="T179" s="24" t="s">
        <v>52</v>
      </c>
      <c r="U179" s="24" t="s">
        <v>116</v>
      </c>
      <c r="V179" s="24" t="s">
        <v>1005</v>
      </c>
      <c r="W179" s="24" t="s">
        <v>840</v>
      </c>
      <c r="X179" s="14">
        <v>16.0</v>
      </c>
      <c r="Y179" s="24" t="s">
        <v>481</v>
      </c>
      <c r="Z179" s="14"/>
      <c r="AA179" s="14"/>
      <c r="AB179" s="14"/>
      <c r="AC179" s="24" t="s">
        <v>997</v>
      </c>
      <c r="AD179" s="24" t="str">
        <f t="shared" si="1"/>
        <v/>
      </c>
      <c r="AE179" s="30" t="str">
        <f t="shared" si="2"/>
        <v>System design|9</v>
      </c>
    </row>
    <row r="180" ht="46.5" customHeight="1">
      <c r="A180" s="11" t="s">
        <v>1006</v>
      </c>
      <c r="B180" s="14">
        <v>16.0</v>
      </c>
      <c r="C180" s="14" t="s">
        <v>131</v>
      </c>
      <c r="D180" s="14" t="s">
        <v>177</v>
      </c>
      <c r="E180" s="11" t="s">
        <v>1007</v>
      </c>
      <c r="F180" s="14" t="s">
        <v>47</v>
      </c>
      <c r="G180" s="14" t="s">
        <v>83</v>
      </c>
      <c r="H180" s="14"/>
      <c r="I180" s="14"/>
      <c r="J180" s="16">
        <f>IF('Weekly Review'!$C$4="","",'Weekly Review'!$C$4+(X180-1)*7+6)</f>
        <v>46405</v>
      </c>
      <c r="K180" s="14" t="s">
        <v>50</v>
      </c>
      <c r="L180" s="17">
        <v>1.0</v>
      </c>
      <c r="M180" s="17">
        <v>0.0</v>
      </c>
      <c r="N180" s="14">
        <v>0.0</v>
      </c>
      <c r="O180" s="11" t="s">
        <v>179</v>
      </c>
      <c r="P180" s="11"/>
      <c r="Q180" s="11"/>
      <c r="R180" s="42"/>
      <c r="S180" s="16" t="str">
        <f>IF(R180="","",R180+'Weekly Review'!$C$5)</f>
        <v/>
      </c>
      <c r="T180" s="11" t="s">
        <v>1008</v>
      </c>
      <c r="U180" s="11" t="s">
        <v>116</v>
      </c>
      <c r="V180" s="11" t="s">
        <v>1009</v>
      </c>
      <c r="W180" s="11"/>
      <c r="X180" s="14">
        <v>16.0</v>
      </c>
      <c r="Y180" s="11" t="s">
        <v>483</v>
      </c>
      <c r="Z180" s="14"/>
      <c r="AA180" s="14"/>
      <c r="AB180" s="14" t="s">
        <v>183</v>
      </c>
      <c r="AC180" s="11"/>
      <c r="AD180" s="11" t="str">
        <f t="shared" si="1"/>
        <v/>
      </c>
      <c r="AE180" s="23" t="str">
        <f t="shared" si="2"/>
        <v>Mock interviews|23</v>
      </c>
    </row>
    <row r="181" ht="46.5" customHeight="1">
      <c r="A181" s="24" t="s">
        <v>1010</v>
      </c>
      <c r="B181" s="14">
        <v>16.0</v>
      </c>
      <c r="C181" s="14" t="s">
        <v>131</v>
      </c>
      <c r="D181" s="14" t="s">
        <v>177</v>
      </c>
      <c r="E181" s="24" t="s">
        <v>1011</v>
      </c>
      <c r="F181" s="14" t="s">
        <v>47</v>
      </c>
      <c r="G181" s="14" t="s">
        <v>83</v>
      </c>
      <c r="H181" s="14"/>
      <c r="I181" s="14"/>
      <c r="J181" s="25">
        <f>IF('Weekly Review'!$C$4="","",'Weekly Review'!$C$4+(X181-1)*7+6)</f>
        <v>46405</v>
      </c>
      <c r="K181" s="14" t="s">
        <v>50</v>
      </c>
      <c r="L181" s="17">
        <v>1.0</v>
      </c>
      <c r="M181" s="17">
        <v>0.0</v>
      </c>
      <c r="N181" s="14">
        <v>0.0</v>
      </c>
      <c r="O181" s="24" t="s">
        <v>179</v>
      </c>
      <c r="P181" s="24"/>
      <c r="Q181" s="24"/>
      <c r="R181" s="42"/>
      <c r="S181" s="25" t="str">
        <f>IF(R181="","",R181+'Weekly Review'!$C$5)</f>
        <v/>
      </c>
      <c r="T181" s="24" t="s">
        <v>180</v>
      </c>
      <c r="U181" s="24" t="s">
        <v>116</v>
      </c>
      <c r="V181" s="24" t="s">
        <v>1012</v>
      </c>
      <c r="W181" s="24"/>
      <c r="X181" s="14">
        <v>16.0</v>
      </c>
      <c r="Y181" s="24" t="s">
        <v>485</v>
      </c>
      <c r="Z181" s="14"/>
      <c r="AA181" s="14"/>
      <c r="AB181" s="14" t="s">
        <v>183</v>
      </c>
      <c r="AC181" s="24"/>
      <c r="AD181" s="24" t="str">
        <f t="shared" si="1"/>
        <v/>
      </c>
      <c r="AE181" s="30" t="str">
        <f t="shared" si="2"/>
        <v>Mock interviews|24</v>
      </c>
    </row>
    <row r="182" ht="71.25" customHeight="1">
      <c r="A182" s="11" t="s">
        <v>1013</v>
      </c>
      <c r="B182" s="14">
        <v>16.0</v>
      </c>
      <c r="C182" s="14" t="s">
        <v>44</v>
      </c>
      <c r="D182" s="14" t="s">
        <v>44</v>
      </c>
      <c r="E182" s="11" t="s">
        <v>185</v>
      </c>
      <c r="F182" s="14" t="s">
        <v>130</v>
      </c>
      <c r="G182" s="14" t="s">
        <v>83</v>
      </c>
      <c r="H182" s="14"/>
      <c r="I182" s="14" t="s">
        <v>186</v>
      </c>
      <c r="J182" s="16">
        <f>IF('Weekly Review'!$C$4="","",'Weekly Review'!$C$4+(X182-1)*7+6)</f>
        <v>46405</v>
      </c>
      <c r="K182" s="14" t="s">
        <v>50</v>
      </c>
      <c r="L182" s="17">
        <v>0.5</v>
      </c>
      <c r="M182" s="17">
        <v>0.0</v>
      </c>
      <c r="N182" s="14">
        <v>0.0</v>
      </c>
      <c r="O182" s="11" t="s">
        <v>848</v>
      </c>
      <c r="P182" s="11"/>
      <c r="Q182" s="11"/>
      <c r="R182" s="42"/>
      <c r="S182" s="16" t="str">
        <f>IF(R182="","",R182+'Weekly Review'!$C$5)</f>
        <v/>
      </c>
      <c r="T182" s="11" t="s">
        <v>52</v>
      </c>
      <c r="U182" s="22" t="s">
        <v>53</v>
      </c>
      <c r="V182" s="11"/>
      <c r="W182" s="11"/>
      <c r="X182" s="14">
        <v>16.0</v>
      </c>
      <c r="Y182" s="11" t="s">
        <v>188</v>
      </c>
      <c r="Z182" s="14"/>
      <c r="AA182" s="14"/>
      <c r="AB182" s="14"/>
      <c r="AC182" s="11"/>
      <c r="AD182" s="11" t="str">
        <f t="shared" si="1"/>
        <v/>
      </c>
      <c r="AE182" s="23" t="str">
        <f t="shared" si="2"/>
        <v>Review|17</v>
      </c>
    </row>
    <row r="183" ht="108.75" customHeight="1">
      <c r="A183" s="24" t="s">
        <v>1014</v>
      </c>
      <c r="B183" s="14">
        <v>17.0</v>
      </c>
      <c r="C183" s="14" t="s">
        <v>121</v>
      </c>
      <c r="D183" s="14" t="s">
        <v>138</v>
      </c>
      <c r="E183" s="24" t="s">
        <v>1015</v>
      </c>
      <c r="F183" s="14" t="s">
        <v>130</v>
      </c>
      <c r="G183" s="14" t="s">
        <v>83</v>
      </c>
      <c r="H183" s="14"/>
      <c r="I183" s="14"/>
      <c r="J183" s="25">
        <f>IF('Weekly Review'!$C$4="","",'Weekly Review'!$C$4+(X183-1)*7+6)</f>
        <v>46412</v>
      </c>
      <c r="K183" s="14" t="s">
        <v>50</v>
      </c>
      <c r="L183" s="17">
        <v>2.0</v>
      </c>
      <c r="M183" s="17">
        <v>0.0</v>
      </c>
      <c r="N183" s="14">
        <v>0.0</v>
      </c>
      <c r="O183" s="24" t="s">
        <v>152</v>
      </c>
      <c r="P183" s="24" t="s">
        <v>1016</v>
      </c>
      <c r="Q183" s="24" t="s">
        <v>978</v>
      </c>
      <c r="R183" s="42"/>
      <c r="S183" s="25" t="str">
        <f>IF(R183="","",R183+'Weekly Review'!$C$5)</f>
        <v/>
      </c>
      <c r="T183" s="24" t="s">
        <v>52</v>
      </c>
      <c r="U183" s="24" t="s">
        <v>76</v>
      </c>
      <c r="V183" s="24" t="s">
        <v>1017</v>
      </c>
      <c r="W183" s="24"/>
      <c r="X183" s="14">
        <v>17.0</v>
      </c>
      <c r="Y183" s="24" t="s">
        <v>486</v>
      </c>
      <c r="Z183" s="14"/>
      <c r="AA183" s="14"/>
      <c r="AB183" s="14"/>
      <c r="AC183" s="24"/>
      <c r="AD183" s="24" t="str">
        <f t="shared" si="1"/>
        <v/>
      </c>
      <c r="AE183" s="30" t="str">
        <f t="shared" si="2"/>
        <v>Projects|18</v>
      </c>
    </row>
    <row r="184" ht="46.5" customHeight="1">
      <c r="A184" s="11" t="s">
        <v>1018</v>
      </c>
      <c r="B184" s="14">
        <v>17.0</v>
      </c>
      <c r="C184" s="14" t="s">
        <v>107</v>
      </c>
      <c r="D184" s="14" t="s">
        <v>162</v>
      </c>
      <c r="E184" s="11" t="s">
        <v>1019</v>
      </c>
      <c r="F184" s="14" t="s">
        <v>47</v>
      </c>
      <c r="G184" s="14" t="s">
        <v>83</v>
      </c>
      <c r="H184" s="14"/>
      <c r="I184" s="14"/>
      <c r="J184" s="16">
        <f>IF('Weekly Review'!$C$4="","",'Weekly Review'!$C$4+(X184-1)*7+6)</f>
        <v>46412</v>
      </c>
      <c r="K184" s="14" t="s">
        <v>50</v>
      </c>
      <c r="L184" s="17">
        <v>3.0</v>
      </c>
      <c r="M184" s="17">
        <v>0.0</v>
      </c>
      <c r="N184" s="14">
        <v>0.0</v>
      </c>
      <c r="O184" s="11" t="s">
        <v>1020</v>
      </c>
      <c r="P184" s="11" t="s">
        <v>1021</v>
      </c>
      <c r="Q184" s="11"/>
      <c r="R184" s="42"/>
      <c r="S184" s="16" t="str">
        <f>IF(R184="","",R184+'Weekly Review'!$C$5)</f>
        <v/>
      </c>
      <c r="T184" s="11" t="s">
        <v>52</v>
      </c>
      <c r="U184" s="11" t="s">
        <v>116</v>
      </c>
      <c r="V184" s="11" t="s">
        <v>1022</v>
      </c>
      <c r="W184" s="11"/>
      <c r="X184" s="14">
        <v>17.0</v>
      </c>
      <c r="Y184" s="11" t="s">
        <v>168</v>
      </c>
      <c r="Z184" s="14"/>
      <c r="AA184" s="14"/>
      <c r="AB184" s="14"/>
      <c r="AC184" s="11"/>
      <c r="AD184" s="11" t="str">
        <f t="shared" si="1"/>
        <v/>
      </c>
      <c r="AE184" s="23" t="str">
        <f t="shared" si="2"/>
        <v>DSA|17</v>
      </c>
    </row>
    <row r="185" ht="46.5" customHeight="1">
      <c r="A185" s="24" t="s">
        <v>1023</v>
      </c>
      <c r="B185" s="14">
        <v>17.0</v>
      </c>
      <c r="C185" s="14" t="s">
        <v>131</v>
      </c>
      <c r="D185" s="14" t="s">
        <v>177</v>
      </c>
      <c r="E185" s="24" t="s">
        <v>1024</v>
      </c>
      <c r="F185" s="14" t="s">
        <v>47</v>
      </c>
      <c r="G185" s="14" t="s">
        <v>83</v>
      </c>
      <c r="H185" s="14"/>
      <c r="I185" s="14"/>
      <c r="J185" s="25">
        <f>IF('Weekly Review'!$C$4="","",'Weekly Review'!$C$4+(X185-1)*7+6)</f>
        <v>46412</v>
      </c>
      <c r="K185" s="14" t="s">
        <v>50</v>
      </c>
      <c r="L185" s="17">
        <v>1.0</v>
      </c>
      <c r="M185" s="17">
        <v>0.0</v>
      </c>
      <c r="N185" s="14">
        <v>0.0</v>
      </c>
      <c r="O185" s="24" t="s">
        <v>179</v>
      </c>
      <c r="P185" s="24"/>
      <c r="Q185" s="24"/>
      <c r="R185" s="42"/>
      <c r="S185" s="25" t="str">
        <f>IF(R185="","",R185+'Weekly Review'!$C$5)</f>
        <v/>
      </c>
      <c r="T185" s="24" t="s">
        <v>180</v>
      </c>
      <c r="U185" s="24" t="s">
        <v>116</v>
      </c>
      <c r="V185" s="24" t="s">
        <v>1025</v>
      </c>
      <c r="W185" s="24"/>
      <c r="X185" s="14">
        <v>17.0</v>
      </c>
      <c r="Y185" s="24" t="s">
        <v>485</v>
      </c>
      <c r="Z185" s="14"/>
      <c r="AA185" s="14"/>
      <c r="AB185" s="14" t="s">
        <v>183</v>
      </c>
      <c r="AC185" s="24"/>
      <c r="AD185" s="24" t="str">
        <f t="shared" si="1"/>
        <v/>
      </c>
      <c r="AE185" s="30" t="str">
        <f t="shared" si="2"/>
        <v>Mock interviews|25</v>
      </c>
    </row>
    <row r="186" ht="46.5" customHeight="1">
      <c r="A186" s="11" t="s">
        <v>1026</v>
      </c>
      <c r="B186" s="14">
        <v>17.0</v>
      </c>
      <c r="C186" s="14" t="s">
        <v>131</v>
      </c>
      <c r="D186" s="14" t="s">
        <v>177</v>
      </c>
      <c r="E186" s="11" t="s">
        <v>1027</v>
      </c>
      <c r="F186" s="14" t="s">
        <v>47</v>
      </c>
      <c r="G186" s="14" t="s">
        <v>83</v>
      </c>
      <c r="H186" s="14"/>
      <c r="I186" s="14"/>
      <c r="J186" s="16">
        <f>IF('Weekly Review'!$C$4="","",'Weekly Review'!$C$4+(X186-1)*7+6)</f>
        <v>46412</v>
      </c>
      <c r="K186" s="14" t="s">
        <v>50</v>
      </c>
      <c r="L186" s="17">
        <v>1.0</v>
      </c>
      <c r="M186" s="17">
        <v>0.0</v>
      </c>
      <c r="N186" s="14">
        <v>0.0</v>
      </c>
      <c r="O186" s="11" t="s">
        <v>179</v>
      </c>
      <c r="P186" s="11"/>
      <c r="Q186" s="11"/>
      <c r="R186" s="42"/>
      <c r="S186" s="16" t="str">
        <f>IF(R186="","",R186+'Weekly Review'!$C$5)</f>
        <v/>
      </c>
      <c r="T186" s="11" t="s">
        <v>180</v>
      </c>
      <c r="U186" s="11" t="s">
        <v>116</v>
      </c>
      <c r="V186" s="11" t="s">
        <v>1028</v>
      </c>
      <c r="W186" s="11"/>
      <c r="X186" s="14">
        <v>17.0</v>
      </c>
      <c r="Y186" s="11" t="s">
        <v>489</v>
      </c>
      <c r="Z186" s="14"/>
      <c r="AA186" s="14"/>
      <c r="AB186" s="14" t="s">
        <v>183</v>
      </c>
      <c r="AC186" s="11"/>
      <c r="AD186" s="11" t="str">
        <f t="shared" si="1"/>
        <v/>
      </c>
      <c r="AE186" s="23" t="str">
        <f t="shared" si="2"/>
        <v>Mock interviews|26</v>
      </c>
    </row>
    <row r="187" ht="71.25" customHeight="1">
      <c r="A187" s="24" t="s">
        <v>1029</v>
      </c>
      <c r="B187" s="14">
        <v>17.0</v>
      </c>
      <c r="C187" s="14" t="s">
        <v>44</v>
      </c>
      <c r="D187" s="14" t="s">
        <v>44</v>
      </c>
      <c r="E187" s="24" t="s">
        <v>185</v>
      </c>
      <c r="F187" s="14" t="s">
        <v>130</v>
      </c>
      <c r="G187" s="14" t="s">
        <v>83</v>
      </c>
      <c r="H187" s="14"/>
      <c r="I187" s="14" t="s">
        <v>186</v>
      </c>
      <c r="J187" s="25">
        <f>IF('Weekly Review'!$C$4="","",'Weekly Review'!$C$4+(X187-1)*7+6)</f>
        <v>46412</v>
      </c>
      <c r="K187" s="14" t="s">
        <v>50</v>
      </c>
      <c r="L187" s="17">
        <v>0.5</v>
      </c>
      <c r="M187" s="17">
        <v>0.0</v>
      </c>
      <c r="N187" s="14">
        <v>0.0</v>
      </c>
      <c r="O187" s="24" t="s">
        <v>848</v>
      </c>
      <c r="P187" s="24"/>
      <c r="Q187" s="24"/>
      <c r="R187" s="42"/>
      <c r="S187" s="25" t="str">
        <f>IF(R187="","",R187+'Weekly Review'!$C$5)</f>
        <v/>
      </c>
      <c r="T187" s="24" t="s">
        <v>52</v>
      </c>
      <c r="U187" s="26" t="s">
        <v>53</v>
      </c>
      <c r="V187" s="24"/>
      <c r="W187" s="24"/>
      <c r="X187" s="14">
        <v>17.0</v>
      </c>
      <c r="Y187" s="24" t="s">
        <v>188</v>
      </c>
      <c r="Z187" s="14"/>
      <c r="AA187" s="14"/>
      <c r="AB187" s="14"/>
      <c r="AC187" s="24"/>
      <c r="AD187" s="24" t="str">
        <f t="shared" si="1"/>
        <v/>
      </c>
      <c r="AE187" s="30" t="str">
        <f t="shared" si="2"/>
        <v>Review|18</v>
      </c>
    </row>
    <row r="188" ht="46.5" customHeight="1">
      <c r="A188" s="11" t="s">
        <v>1030</v>
      </c>
      <c r="B188" s="14">
        <v>18.0</v>
      </c>
      <c r="C188" s="14" t="s">
        <v>98</v>
      </c>
      <c r="D188" s="14" t="s">
        <v>64</v>
      </c>
      <c r="E188" s="11" t="s">
        <v>1031</v>
      </c>
      <c r="F188" s="14" t="s">
        <v>47</v>
      </c>
      <c r="G188" s="14" t="s">
        <v>83</v>
      </c>
      <c r="H188" s="14"/>
      <c r="I188" s="14"/>
      <c r="J188" s="16">
        <f>IF('Weekly Review'!$C$4="","",'Weekly Review'!$C$4+(X188-1)*7+6)</f>
        <v>46419</v>
      </c>
      <c r="K188" s="14" t="s">
        <v>50</v>
      </c>
      <c r="L188" s="17">
        <v>0.75</v>
      </c>
      <c r="M188" s="17">
        <v>0.0</v>
      </c>
      <c r="N188" s="14">
        <v>0.0</v>
      </c>
      <c r="O188" s="11" t="s">
        <v>1032</v>
      </c>
      <c r="P188" s="11" t="s">
        <v>1033</v>
      </c>
      <c r="Q188" s="11" t="s">
        <v>1034</v>
      </c>
      <c r="R188" s="42"/>
      <c r="S188" s="16" t="str">
        <f>IF(R188="","",R188+'Weekly Review'!$C$5)</f>
        <v/>
      </c>
      <c r="T188" s="11" t="s">
        <v>52</v>
      </c>
      <c r="U188" s="11" t="s">
        <v>76</v>
      </c>
      <c r="V188" s="11" t="s">
        <v>1035</v>
      </c>
      <c r="W188" s="11" t="s">
        <v>430</v>
      </c>
      <c r="X188" s="14">
        <v>18.0</v>
      </c>
      <c r="Y188" s="11" t="s">
        <v>338</v>
      </c>
      <c r="Z188" s="14"/>
      <c r="AA188" s="14"/>
      <c r="AB188" s="14"/>
      <c r="AC188" s="11" t="s">
        <v>1036</v>
      </c>
      <c r="AD188" s="11" t="str">
        <f t="shared" si="1"/>
        <v/>
      </c>
      <c r="AE188" s="23" t="str">
        <f t="shared" si="2"/>
        <v>TypeScript &amp; UI|28</v>
      </c>
    </row>
    <row r="189" ht="108.75" customHeight="1">
      <c r="A189" s="24" t="s">
        <v>1037</v>
      </c>
      <c r="B189" s="14">
        <v>18.0</v>
      </c>
      <c r="C189" s="14" t="s">
        <v>121</v>
      </c>
      <c r="D189" s="14" t="s">
        <v>138</v>
      </c>
      <c r="E189" s="24" t="s">
        <v>1038</v>
      </c>
      <c r="F189" s="14" t="s">
        <v>130</v>
      </c>
      <c r="G189" s="14" t="s">
        <v>83</v>
      </c>
      <c r="H189" s="14"/>
      <c r="I189" s="14"/>
      <c r="J189" s="25">
        <f>IF('Weekly Review'!$C$4="","",'Weekly Review'!$C$4+(X189-1)*7+6)</f>
        <v>46419</v>
      </c>
      <c r="K189" s="14" t="s">
        <v>50</v>
      </c>
      <c r="L189" s="17">
        <v>2.0</v>
      </c>
      <c r="M189" s="17">
        <v>0.0</v>
      </c>
      <c r="N189" s="14">
        <v>0.0</v>
      </c>
      <c r="O189" s="24" t="s">
        <v>152</v>
      </c>
      <c r="P189" s="24" t="s">
        <v>1039</v>
      </c>
      <c r="Q189" s="24" t="s">
        <v>1014</v>
      </c>
      <c r="R189" s="42"/>
      <c r="S189" s="25" t="str">
        <f>IF(R189="","",R189+'Weekly Review'!$C$5)</f>
        <v/>
      </c>
      <c r="T189" s="24" t="s">
        <v>52</v>
      </c>
      <c r="U189" s="24" t="s">
        <v>76</v>
      </c>
      <c r="V189" s="24" t="s">
        <v>1040</v>
      </c>
      <c r="W189" s="24"/>
      <c r="X189" s="14">
        <v>18.0</v>
      </c>
      <c r="Y189" s="24" t="s">
        <v>486</v>
      </c>
      <c r="Z189" s="14"/>
      <c r="AA189" s="14"/>
      <c r="AB189" s="14"/>
      <c r="AC189" s="24"/>
      <c r="AD189" s="24" t="str">
        <f t="shared" si="1"/>
        <v/>
      </c>
      <c r="AE189" s="30" t="str">
        <f t="shared" si="2"/>
        <v>Projects|19</v>
      </c>
    </row>
    <row r="190" ht="46.5" customHeight="1">
      <c r="A190" s="11" t="s">
        <v>1041</v>
      </c>
      <c r="B190" s="14">
        <v>18.0</v>
      </c>
      <c r="C190" s="14" t="s">
        <v>107</v>
      </c>
      <c r="D190" s="14" t="s">
        <v>162</v>
      </c>
      <c r="E190" s="11" t="s">
        <v>1019</v>
      </c>
      <c r="F190" s="14" t="s">
        <v>47</v>
      </c>
      <c r="G190" s="14" t="s">
        <v>83</v>
      </c>
      <c r="H190" s="14"/>
      <c r="I190" s="14"/>
      <c r="J190" s="16">
        <f>IF('Weekly Review'!$C$4="","",'Weekly Review'!$C$4+(X190-1)*7+6)</f>
        <v>46419</v>
      </c>
      <c r="K190" s="14" t="s">
        <v>50</v>
      </c>
      <c r="L190" s="17">
        <v>3.0</v>
      </c>
      <c r="M190" s="17">
        <v>0.0</v>
      </c>
      <c r="N190" s="14">
        <v>0.0</v>
      </c>
      <c r="O190" s="11" t="s">
        <v>1020</v>
      </c>
      <c r="P190" s="11" t="s">
        <v>1021</v>
      </c>
      <c r="Q190" s="11"/>
      <c r="R190" s="42"/>
      <c r="S190" s="16" t="str">
        <f>IF(R190="","",R190+'Weekly Review'!$C$5)</f>
        <v/>
      </c>
      <c r="T190" s="11" t="s">
        <v>52</v>
      </c>
      <c r="U190" s="11" t="s">
        <v>116</v>
      </c>
      <c r="V190" s="11" t="s">
        <v>1042</v>
      </c>
      <c r="W190" s="11"/>
      <c r="X190" s="14">
        <v>18.0</v>
      </c>
      <c r="Y190" s="11" t="s">
        <v>168</v>
      </c>
      <c r="Z190" s="14"/>
      <c r="AA190" s="14"/>
      <c r="AB190" s="14"/>
      <c r="AC190" s="11"/>
      <c r="AD190" s="11" t="str">
        <f t="shared" si="1"/>
        <v/>
      </c>
      <c r="AE190" s="23" t="str">
        <f t="shared" si="2"/>
        <v>DSA|18</v>
      </c>
    </row>
    <row r="191" ht="36.0" customHeight="1">
      <c r="A191" s="24" t="s">
        <v>1043</v>
      </c>
      <c r="B191" s="14">
        <v>18.0</v>
      </c>
      <c r="C191" s="14" t="s">
        <v>57</v>
      </c>
      <c r="D191" s="14" t="s">
        <v>162</v>
      </c>
      <c r="E191" s="24" t="s">
        <v>493</v>
      </c>
      <c r="F191" s="14" t="s">
        <v>47</v>
      </c>
      <c r="G191" s="14" t="s">
        <v>83</v>
      </c>
      <c r="H191" s="14"/>
      <c r="I191" s="14"/>
      <c r="J191" s="25">
        <f>IF('Weekly Review'!$C$4="","",'Weekly Review'!$C$4+(X191-1)*7+6)</f>
        <v>46419</v>
      </c>
      <c r="K191" s="14" t="s">
        <v>50</v>
      </c>
      <c r="L191" s="17">
        <v>1.0</v>
      </c>
      <c r="M191" s="17">
        <v>0.0</v>
      </c>
      <c r="N191" s="14">
        <v>0.0</v>
      </c>
      <c r="O191" s="24" t="s">
        <v>1044</v>
      </c>
      <c r="P191" s="24" t="s">
        <v>1045</v>
      </c>
      <c r="Q191" s="24"/>
      <c r="R191" s="42"/>
      <c r="S191" s="25" t="str">
        <f>IF(R191="","",R191+'Weekly Review'!$C$5)</f>
        <v/>
      </c>
      <c r="T191" s="24" t="s">
        <v>52</v>
      </c>
      <c r="U191" s="24" t="s">
        <v>116</v>
      </c>
      <c r="V191" s="24" t="s">
        <v>1046</v>
      </c>
      <c r="W191" s="24"/>
      <c r="X191" s="14">
        <v>18.0</v>
      </c>
      <c r="Y191" s="24" t="s">
        <v>493</v>
      </c>
      <c r="Z191" s="14"/>
      <c r="AA191" s="14"/>
      <c r="AB191" s="14"/>
      <c r="AC191" s="24" t="s">
        <v>1047</v>
      </c>
      <c r="AD191" s="24" t="str">
        <f t="shared" si="1"/>
        <v/>
      </c>
      <c r="AE191" s="30" t="str">
        <f t="shared" si="2"/>
        <v>Engineering|14</v>
      </c>
    </row>
    <row r="192" ht="46.5" customHeight="1">
      <c r="A192" s="11" t="s">
        <v>1048</v>
      </c>
      <c r="B192" s="14">
        <v>18.0</v>
      </c>
      <c r="C192" s="14" t="s">
        <v>131</v>
      </c>
      <c r="D192" s="14" t="s">
        <v>177</v>
      </c>
      <c r="E192" s="11" t="s">
        <v>1049</v>
      </c>
      <c r="F192" s="14" t="s">
        <v>47</v>
      </c>
      <c r="G192" s="14" t="s">
        <v>83</v>
      </c>
      <c r="H192" s="14"/>
      <c r="I192" s="14"/>
      <c r="J192" s="16">
        <f>IF('Weekly Review'!$C$4="","",'Weekly Review'!$C$4+(X192-1)*7+6)</f>
        <v>46419</v>
      </c>
      <c r="K192" s="14" t="s">
        <v>50</v>
      </c>
      <c r="L192" s="17">
        <v>1.0</v>
      </c>
      <c r="M192" s="17">
        <v>0.0</v>
      </c>
      <c r="N192" s="14">
        <v>0.0</v>
      </c>
      <c r="O192" s="11" t="s">
        <v>179</v>
      </c>
      <c r="P192" s="11"/>
      <c r="Q192" s="11"/>
      <c r="R192" s="42"/>
      <c r="S192" s="16" t="str">
        <f>IF(R192="","",R192+'Weekly Review'!$C$5)</f>
        <v/>
      </c>
      <c r="T192" s="11" t="s">
        <v>1008</v>
      </c>
      <c r="U192" s="11" t="s">
        <v>116</v>
      </c>
      <c r="V192" s="11" t="s">
        <v>1050</v>
      </c>
      <c r="W192" s="11"/>
      <c r="X192" s="14">
        <v>18.0</v>
      </c>
      <c r="Y192" s="11" t="s">
        <v>498</v>
      </c>
      <c r="Z192" s="14"/>
      <c r="AA192" s="14"/>
      <c r="AB192" s="14" t="s">
        <v>183</v>
      </c>
      <c r="AC192" s="11"/>
      <c r="AD192" s="11" t="str">
        <f t="shared" si="1"/>
        <v/>
      </c>
      <c r="AE192" s="23" t="str">
        <f t="shared" si="2"/>
        <v>Mock interviews|27</v>
      </c>
    </row>
    <row r="193" ht="46.5" customHeight="1">
      <c r="A193" s="24" t="s">
        <v>1051</v>
      </c>
      <c r="B193" s="14">
        <v>18.0</v>
      </c>
      <c r="C193" s="14" t="s">
        <v>131</v>
      </c>
      <c r="D193" s="14" t="s">
        <v>177</v>
      </c>
      <c r="E193" s="24" t="s">
        <v>1052</v>
      </c>
      <c r="F193" s="14" t="s">
        <v>47</v>
      </c>
      <c r="G193" s="14" t="s">
        <v>83</v>
      </c>
      <c r="H193" s="14"/>
      <c r="I193" s="14"/>
      <c r="J193" s="25">
        <f>IF('Weekly Review'!$C$4="","",'Weekly Review'!$C$4+(X193-1)*7+6)</f>
        <v>46419</v>
      </c>
      <c r="K193" s="14" t="s">
        <v>50</v>
      </c>
      <c r="L193" s="17">
        <v>1.0</v>
      </c>
      <c r="M193" s="17">
        <v>0.0</v>
      </c>
      <c r="N193" s="14">
        <v>0.0</v>
      </c>
      <c r="O193" s="24" t="s">
        <v>179</v>
      </c>
      <c r="P193" s="24"/>
      <c r="Q193" s="24"/>
      <c r="R193" s="42"/>
      <c r="S193" s="25" t="str">
        <f>IF(R193="","",R193+'Weekly Review'!$C$5)</f>
        <v/>
      </c>
      <c r="T193" s="24" t="s">
        <v>180</v>
      </c>
      <c r="U193" s="24" t="s">
        <v>116</v>
      </c>
      <c r="V193" s="24" t="s">
        <v>1053</v>
      </c>
      <c r="W193" s="24"/>
      <c r="X193" s="14">
        <v>18.0</v>
      </c>
      <c r="Y193" s="24" t="s">
        <v>503</v>
      </c>
      <c r="Z193" s="14"/>
      <c r="AA193" s="14"/>
      <c r="AB193" s="14" t="s">
        <v>183</v>
      </c>
      <c r="AC193" s="24"/>
      <c r="AD193" s="24" t="str">
        <f t="shared" si="1"/>
        <v/>
      </c>
      <c r="AE193" s="30" t="str">
        <f t="shared" si="2"/>
        <v>Mock interviews|28</v>
      </c>
    </row>
    <row r="194" ht="71.25" customHeight="1">
      <c r="A194" s="11" t="s">
        <v>1054</v>
      </c>
      <c r="B194" s="14">
        <v>18.0</v>
      </c>
      <c r="C194" s="14" t="s">
        <v>44</v>
      </c>
      <c r="D194" s="14" t="s">
        <v>44</v>
      </c>
      <c r="E194" s="11" t="s">
        <v>185</v>
      </c>
      <c r="F194" s="14" t="s">
        <v>130</v>
      </c>
      <c r="G194" s="14" t="s">
        <v>83</v>
      </c>
      <c r="H194" s="14"/>
      <c r="I194" s="14" t="s">
        <v>186</v>
      </c>
      <c r="J194" s="16">
        <f>IF('Weekly Review'!$C$4="","",'Weekly Review'!$C$4+(X194-1)*7+6)</f>
        <v>46419</v>
      </c>
      <c r="K194" s="14" t="s">
        <v>50</v>
      </c>
      <c r="L194" s="17">
        <v>0.5</v>
      </c>
      <c r="M194" s="17">
        <v>0.0</v>
      </c>
      <c r="N194" s="14">
        <v>0.0</v>
      </c>
      <c r="O194" s="11" t="s">
        <v>848</v>
      </c>
      <c r="P194" s="11"/>
      <c r="Q194" s="11"/>
      <c r="R194" s="42"/>
      <c r="S194" s="16" t="str">
        <f>IF(R194="","",R194+'Weekly Review'!$C$5)</f>
        <v/>
      </c>
      <c r="T194" s="11" t="s">
        <v>52</v>
      </c>
      <c r="U194" s="22" t="s">
        <v>53</v>
      </c>
      <c r="V194" s="11"/>
      <c r="W194" s="11"/>
      <c r="X194" s="14">
        <v>18.0</v>
      </c>
      <c r="Y194" s="11" t="s">
        <v>188</v>
      </c>
      <c r="Z194" s="14"/>
      <c r="AA194" s="14"/>
      <c r="AB194" s="14"/>
      <c r="AC194" s="11"/>
      <c r="AD194" s="11" t="str">
        <f t="shared" si="1"/>
        <v/>
      </c>
      <c r="AE194" s="23" t="str">
        <f t="shared" si="2"/>
        <v>Review|19</v>
      </c>
    </row>
    <row r="195" ht="58.5" customHeight="1">
      <c r="A195" s="24" t="s">
        <v>1055</v>
      </c>
      <c r="B195" s="14">
        <v>19.0</v>
      </c>
      <c r="C195" s="14" t="s">
        <v>4</v>
      </c>
      <c r="D195" s="14" t="s">
        <v>64</v>
      </c>
      <c r="E195" s="24" t="s">
        <v>1056</v>
      </c>
      <c r="F195" s="14" t="s">
        <v>324</v>
      </c>
      <c r="G195" s="14" t="s">
        <v>83</v>
      </c>
      <c r="H195" s="14"/>
      <c r="I195" s="14"/>
      <c r="J195" s="25">
        <f>IF('Weekly Review'!$C$4="","",'Weekly Review'!$C$4+(X195-1)*7+6)</f>
        <v>46426</v>
      </c>
      <c r="K195" s="14" t="s">
        <v>323</v>
      </c>
      <c r="L195" s="17">
        <v>0.75</v>
      </c>
      <c r="M195" s="17">
        <v>0.0</v>
      </c>
      <c r="N195" s="14">
        <v>0.0</v>
      </c>
      <c r="O195" s="24" t="s">
        <v>1057</v>
      </c>
      <c r="P195" s="24" t="s">
        <v>1058</v>
      </c>
      <c r="Q195" s="24"/>
      <c r="R195" s="42"/>
      <c r="S195" s="25" t="str">
        <f>IF(R195="","",R195+'Weekly Review'!$C$5)</f>
        <v/>
      </c>
      <c r="T195" s="24" t="s">
        <v>52</v>
      </c>
      <c r="U195" s="24" t="s">
        <v>76</v>
      </c>
      <c r="V195" s="24" t="s">
        <v>1059</v>
      </c>
      <c r="W195" s="24" t="s">
        <v>392</v>
      </c>
      <c r="X195" s="14">
        <v>19.0</v>
      </c>
      <c r="Y195" s="24" t="s">
        <v>506</v>
      </c>
      <c r="Z195" s="14"/>
      <c r="AA195" s="14"/>
      <c r="AB195" s="14"/>
      <c r="AC195" s="24" t="s">
        <v>1060</v>
      </c>
      <c r="AD195" s="24" t="str">
        <f t="shared" si="1"/>
        <v/>
      </c>
      <c r="AE195" s="30" t="str">
        <f t="shared" si="2"/>
        <v>AI Engineering|7</v>
      </c>
    </row>
    <row r="196" ht="133.5" customHeight="1">
      <c r="A196" s="11" t="s">
        <v>1061</v>
      </c>
      <c r="B196" s="14">
        <v>19.0</v>
      </c>
      <c r="C196" s="14" t="s">
        <v>121</v>
      </c>
      <c r="D196" s="14" t="s">
        <v>138</v>
      </c>
      <c r="E196" s="11" t="s">
        <v>1062</v>
      </c>
      <c r="F196" s="14" t="s">
        <v>130</v>
      </c>
      <c r="G196" s="14" t="s">
        <v>83</v>
      </c>
      <c r="H196" s="14"/>
      <c r="I196" s="14"/>
      <c r="J196" s="16">
        <f>IF('Weekly Review'!$C$4="","",'Weekly Review'!$C$4+(X196-1)*7+6)</f>
        <v>46426</v>
      </c>
      <c r="K196" s="14" t="s">
        <v>50</v>
      </c>
      <c r="L196" s="17">
        <v>2.0</v>
      </c>
      <c r="M196" s="17">
        <v>0.0</v>
      </c>
      <c r="N196" s="14">
        <v>0.0</v>
      </c>
      <c r="O196" s="11" t="s">
        <v>152</v>
      </c>
      <c r="P196" s="11" t="s">
        <v>1063</v>
      </c>
      <c r="Q196" s="11" t="s">
        <v>1037</v>
      </c>
      <c r="R196" s="42"/>
      <c r="S196" s="16" t="str">
        <f>IF(R196="","",R196+'Weekly Review'!$C$5)</f>
        <v/>
      </c>
      <c r="T196" s="11" t="s">
        <v>52</v>
      </c>
      <c r="U196" s="11" t="s">
        <v>76</v>
      </c>
      <c r="V196" s="11" t="s">
        <v>1064</v>
      </c>
      <c r="W196" s="11"/>
      <c r="X196" s="14">
        <v>19.0</v>
      </c>
      <c r="Y196" s="11" t="s">
        <v>486</v>
      </c>
      <c r="Z196" s="14"/>
      <c r="AA196" s="14"/>
      <c r="AB196" s="14"/>
      <c r="AC196" s="11"/>
      <c r="AD196" s="11" t="str">
        <f t="shared" si="1"/>
        <v/>
      </c>
      <c r="AE196" s="23" t="str">
        <f t="shared" si="2"/>
        <v>Projects|20</v>
      </c>
    </row>
    <row r="197" ht="46.5" customHeight="1">
      <c r="A197" s="24" t="s">
        <v>1065</v>
      </c>
      <c r="B197" s="14">
        <v>19.0</v>
      </c>
      <c r="C197" s="14" t="s">
        <v>107</v>
      </c>
      <c r="D197" s="14" t="s">
        <v>162</v>
      </c>
      <c r="E197" s="24" t="s">
        <v>1019</v>
      </c>
      <c r="F197" s="14" t="s">
        <v>47</v>
      </c>
      <c r="G197" s="14" t="s">
        <v>83</v>
      </c>
      <c r="H197" s="14"/>
      <c r="I197" s="14"/>
      <c r="J197" s="25">
        <f>IF('Weekly Review'!$C$4="","",'Weekly Review'!$C$4+(X197-1)*7+6)</f>
        <v>46426</v>
      </c>
      <c r="K197" s="14" t="s">
        <v>50</v>
      </c>
      <c r="L197" s="17">
        <v>3.0</v>
      </c>
      <c r="M197" s="17">
        <v>0.0</v>
      </c>
      <c r="N197" s="14">
        <v>0.0</v>
      </c>
      <c r="O197" s="24" t="s">
        <v>1020</v>
      </c>
      <c r="P197" s="24" t="s">
        <v>1021</v>
      </c>
      <c r="Q197" s="24"/>
      <c r="R197" s="42"/>
      <c r="S197" s="25" t="str">
        <f>IF(R197="","",R197+'Weekly Review'!$C$5)</f>
        <v/>
      </c>
      <c r="T197" s="24" t="s">
        <v>52</v>
      </c>
      <c r="U197" s="24" t="s">
        <v>116</v>
      </c>
      <c r="V197" s="24" t="s">
        <v>1066</v>
      </c>
      <c r="W197" s="24"/>
      <c r="X197" s="14">
        <v>19.0</v>
      </c>
      <c r="Y197" s="24" t="s">
        <v>168</v>
      </c>
      <c r="Z197" s="14"/>
      <c r="AA197" s="14"/>
      <c r="AB197" s="14"/>
      <c r="AC197" s="24"/>
      <c r="AD197" s="24" t="str">
        <f t="shared" si="1"/>
        <v/>
      </c>
      <c r="AE197" s="30" t="str">
        <f t="shared" si="2"/>
        <v>DSA|19</v>
      </c>
    </row>
    <row r="198" ht="36.0" customHeight="1">
      <c r="A198" s="11" t="s">
        <v>1067</v>
      </c>
      <c r="B198" s="14">
        <v>19.0</v>
      </c>
      <c r="C198" s="14" t="s">
        <v>57</v>
      </c>
      <c r="D198" s="14" t="s">
        <v>162</v>
      </c>
      <c r="E198" s="11" t="s">
        <v>510</v>
      </c>
      <c r="F198" s="14" t="s">
        <v>130</v>
      </c>
      <c r="G198" s="14" t="s">
        <v>83</v>
      </c>
      <c r="H198" s="14"/>
      <c r="I198" s="14"/>
      <c r="J198" s="16">
        <f>IF('Weekly Review'!$C$4="","",'Weekly Review'!$C$4+(X198-1)*7+6)</f>
        <v>46426</v>
      </c>
      <c r="K198" s="14" t="s">
        <v>50</v>
      </c>
      <c r="L198" s="17">
        <v>1.0</v>
      </c>
      <c r="M198" s="17">
        <v>0.0</v>
      </c>
      <c r="N198" s="14">
        <v>0.0</v>
      </c>
      <c r="O198" s="11" t="s">
        <v>1068</v>
      </c>
      <c r="P198" s="11" t="s">
        <v>1069</v>
      </c>
      <c r="Q198" s="11"/>
      <c r="R198" s="42"/>
      <c r="S198" s="16" t="str">
        <f>IF(R198="","",R198+'Weekly Review'!$C$5)</f>
        <v/>
      </c>
      <c r="T198" s="11" t="s">
        <v>52</v>
      </c>
      <c r="U198" s="11" t="s">
        <v>116</v>
      </c>
      <c r="V198" s="11" t="s">
        <v>1070</v>
      </c>
      <c r="W198" s="11"/>
      <c r="X198" s="14">
        <v>19.0</v>
      </c>
      <c r="Y198" s="11" t="s">
        <v>510</v>
      </c>
      <c r="Z198" s="14"/>
      <c r="AA198" s="14"/>
      <c r="AB198" s="14"/>
      <c r="AC198" s="11" t="s">
        <v>1060</v>
      </c>
      <c r="AD198" s="11" t="str">
        <f t="shared" si="1"/>
        <v/>
      </c>
      <c r="AE198" s="23" t="str">
        <f t="shared" si="2"/>
        <v>Engineering|15</v>
      </c>
    </row>
    <row r="199" ht="36.0" customHeight="1">
      <c r="A199" s="24" t="s">
        <v>1071</v>
      </c>
      <c r="B199" s="14">
        <v>19.0</v>
      </c>
      <c r="C199" s="14" t="s">
        <v>113</v>
      </c>
      <c r="D199" s="14" t="s">
        <v>162</v>
      </c>
      <c r="E199" s="24" t="s">
        <v>516</v>
      </c>
      <c r="F199" s="14" t="s">
        <v>130</v>
      </c>
      <c r="G199" s="14" t="s">
        <v>83</v>
      </c>
      <c r="H199" s="14"/>
      <c r="I199" s="14"/>
      <c r="J199" s="25">
        <f>IF('Weekly Review'!$C$4="","",'Weekly Review'!$C$4+(X199-1)*7+6)</f>
        <v>46426</v>
      </c>
      <c r="K199" s="14" t="s">
        <v>50</v>
      </c>
      <c r="L199" s="17">
        <v>1.0</v>
      </c>
      <c r="M199" s="17">
        <v>0.0</v>
      </c>
      <c r="N199" s="14">
        <v>0.0</v>
      </c>
      <c r="O199" s="24" t="s">
        <v>1072</v>
      </c>
      <c r="P199" s="24" t="s">
        <v>1073</v>
      </c>
      <c r="Q199" s="24"/>
      <c r="R199" s="42"/>
      <c r="S199" s="25" t="str">
        <f>IF(R199="","",R199+'Weekly Review'!$C$5)</f>
        <v/>
      </c>
      <c r="T199" s="24" t="s">
        <v>52</v>
      </c>
      <c r="U199" s="24" t="s">
        <v>116</v>
      </c>
      <c r="V199" s="24" t="s">
        <v>1074</v>
      </c>
      <c r="W199" s="24" t="s">
        <v>840</v>
      </c>
      <c r="X199" s="14">
        <v>19.0</v>
      </c>
      <c r="Y199" s="24" t="s">
        <v>516</v>
      </c>
      <c r="Z199" s="14"/>
      <c r="AA199" s="14"/>
      <c r="AB199" s="14"/>
      <c r="AC199" s="24" t="s">
        <v>1075</v>
      </c>
      <c r="AD199" s="24" t="str">
        <f t="shared" si="1"/>
        <v/>
      </c>
      <c r="AE199" s="30" t="str">
        <f t="shared" si="2"/>
        <v>System design|10</v>
      </c>
    </row>
    <row r="200" ht="46.5" customHeight="1">
      <c r="A200" s="11" t="s">
        <v>1076</v>
      </c>
      <c r="B200" s="14">
        <v>19.0</v>
      </c>
      <c r="C200" s="14" t="s">
        <v>131</v>
      </c>
      <c r="D200" s="14" t="s">
        <v>177</v>
      </c>
      <c r="E200" s="11" t="s">
        <v>1077</v>
      </c>
      <c r="F200" s="14" t="s">
        <v>47</v>
      </c>
      <c r="G200" s="14" t="s">
        <v>83</v>
      </c>
      <c r="H200" s="14"/>
      <c r="I200" s="14"/>
      <c r="J200" s="16">
        <f>IF('Weekly Review'!$C$4="","",'Weekly Review'!$C$4+(X200-1)*7+6)</f>
        <v>46426</v>
      </c>
      <c r="K200" s="14" t="s">
        <v>50</v>
      </c>
      <c r="L200" s="17">
        <v>1.0</v>
      </c>
      <c r="M200" s="17">
        <v>0.0</v>
      </c>
      <c r="N200" s="14">
        <v>0.0</v>
      </c>
      <c r="O200" s="11" t="s">
        <v>179</v>
      </c>
      <c r="P200" s="11"/>
      <c r="Q200" s="11"/>
      <c r="R200" s="42"/>
      <c r="S200" s="16" t="str">
        <f>IF(R200="","",R200+'Weekly Review'!$C$5)</f>
        <v/>
      </c>
      <c r="T200" s="11" t="s">
        <v>180</v>
      </c>
      <c r="U200" s="11" t="s">
        <v>116</v>
      </c>
      <c r="V200" s="11" t="s">
        <v>1078</v>
      </c>
      <c r="W200" s="11"/>
      <c r="X200" s="14">
        <v>19.0</v>
      </c>
      <c r="Y200" s="11" t="s">
        <v>520</v>
      </c>
      <c r="Z200" s="14"/>
      <c r="AA200" s="14"/>
      <c r="AB200" s="14" t="s">
        <v>183</v>
      </c>
      <c r="AC200" s="11"/>
      <c r="AD200" s="11" t="str">
        <f t="shared" si="1"/>
        <v/>
      </c>
      <c r="AE200" s="23" t="str">
        <f t="shared" si="2"/>
        <v>Mock interviews|29</v>
      </c>
    </row>
    <row r="201" ht="46.5" customHeight="1">
      <c r="A201" s="24" t="s">
        <v>1079</v>
      </c>
      <c r="B201" s="14">
        <v>19.0</v>
      </c>
      <c r="C201" s="14" t="s">
        <v>131</v>
      </c>
      <c r="D201" s="14" t="s">
        <v>177</v>
      </c>
      <c r="E201" s="24" t="s">
        <v>1080</v>
      </c>
      <c r="F201" s="14" t="s">
        <v>47</v>
      </c>
      <c r="G201" s="14" t="s">
        <v>83</v>
      </c>
      <c r="H201" s="14"/>
      <c r="I201" s="14"/>
      <c r="J201" s="25">
        <f>IF('Weekly Review'!$C$4="","",'Weekly Review'!$C$4+(X201-1)*7+6)</f>
        <v>46426</v>
      </c>
      <c r="K201" s="14" t="s">
        <v>50</v>
      </c>
      <c r="L201" s="17">
        <v>1.0</v>
      </c>
      <c r="M201" s="17">
        <v>0.0</v>
      </c>
      <c r="N201" s="14">
        <v>0.0</v>
      </c>
      <c r="O201" s="24" t="s">
        <v>179</v>
      </c>
      <c r="P201" s="24"/>
      <c r="Q201" s="24"/>
      <c r="R201" s="42"/>
      <c r="S201" s="25" t="str">
        <f>IF(R201="","",R201+'Weekly Review'!$C$5)</f>
        <v/>
      </c>
      <c r="T201" s="24" t="s">
        <v>1008</v>
      </c>
      <c r="U201" s="24" t="s">
        <v>116</v>
      </c>
      <c r="V201" s="24" t="s">
        <v>1081</v>
      </c>
      <c r="W201" s="24"/>
      <c r="X201" s="14">
        <v>19.0</v>
      </c>
      <c r="Y201" s="24" t="s">
        <v>525</v>
      </c>
      <c r="Z201" s="14"/>
      <c r="AA201" s="14"/>
      <c r="AB201" s="14" t="s">
        <v>183</v>
      </c>
      <c r="AC201" s="24"/>
      <c r="AD201" s="24" t="str">
        <f t="shared" si="1"/>
        <v/>
      </c>
      <c r="AE201" s="30" t="str">
        <f t="shared" si="2"/>
        <v>Mock interviews|30</v>
      </c>
    </row>
    <row r="202" ht="71.25" customHeight="1">
      <c r="A202" s="11" t="s">
        <v>1082</v>
      </c>
      <c r="B202" s="14">
        <v>19.0</v>
      </c>
      <c r="C202" s="14" t="s">
        <v>44</v>
      </c>
      <c r="D202" s="14" t="s">
        <v>44</v>
      </c>
      <c r="E202" s="11" t="s">
        <v>185</v>
      </c>
      <c r="F202" s="14" t="s">
        <v>130</v>
      </c>
      <c r="G202" s="14" t="s">
        <v>83</v>
      </c>
      <c r="H202" s="14"/>
      <c r="I202" s="14" t="s">
        <v>186</v>
      </c>
      <c r="J202" s="16">
        <f>IF('Weekly Review'!$C$4="","",'Weekly Review'!$C$4+(X202-1)*7+6)</f>
        <v>46426</v>
      </c>
      <c r="K202" s="14" t="s">
        <v>50</v>
      </c>
      <c r="L202" s="17">
        <v>0.5</v>
      </c>
      <c r="M202" s="17">
        <v>0.0</v>
      </c>
      <c r="N202" s="14">
        <v>0.0</v>
      </c>
      <c r="O202" s="11" t="s">
        <v>848</v>
      </c>
      <c r="P202" s="11"/>
      <c r="Q202" s="11"/>
      <c r="R202" s="42"/>
      <c r="S202" s="16" t="str">
        <f>IF(R202="","",R202+'Weekly Review'!$C$5)</f>
        <v/>
      </c>
      <c r="T202" s="11" t="s">
        <v>52</v>
      </c>
      <c r="U202" s="22" t="s">
        <v>53</v>
      </c>
      <c r="V202" s="11"/>
      <c r="W202" s="11"/>
      <c r="X202" s="14">
        <v>19.0</v>
      </c>
      <c r="Y202" s="11" t="s">
        <v>188</v>
      </c>
      <c r="Z202" s="14"/>
      <c r="AA202" s="14"/>
      <c r="AB202" s="14"/>
      <c r="AC202" s="11"/>
      <c r="AD202" s="11" t="str">
        <f t="shared" si="1"/>
        <v/>
      </c>
      <c r="AE202" s="23" t="str">
        <f t="shared" si="2"/>
        <v>Review|20</v>
      </c>
    </row>
    <row r="203" ht="36.0" customHeight="1">
      <c r="A203" s="24" t="s">
        <v>1083</v>
      </c>
      <c r="B203" s="14">
        <v>20.0</v>
      </c>
      <c r="C203" s="14" t="s">
        <v>142</v>
      </c>
      <c r="D203" s="14" t="s">
        <v>64</v>
      </c>
      <c r="E203" s="24" t="s">
        <v>1084</v>
      </c>
      <c r="F203" s="14" t="s">
        <v>130</v>
      </c>
      <c r="G203" s="14" t="s">
        <v>83</v>
      </c>
      <c r="H203" s="14"/>
      <c r="I203" s="14"/>
      <c r="J203" s="25">
        <f>IF('Weekly Review'!$C$4="","",'Weekly Review'!$C$4+(X203-1)*7+6)</f>
        <v>46433</v>
      </c>
      <c r="K203" s="14" t="s">
        <v>50</v>
      </c>
      <c r="L203" s="17">
        <v>0.75</v>
      </c>
      <c r="M203" s="17">
        <v>0.0</v>
      </c>
      <c r="N203" s="14">
        <v>0.0</v>
      </c>
      <c r="O203" s="24" t="s">
        <v>1085</v>
      </c>
      <c r="P203" s="24"/>
      <c r="Q203" s="24"/>
      <c r="R203" s="42"/>
      <c r="S203" s="25" t="str">
        <f>IF(R203="","",R203+'Weekly Review'!$C$5)</f>
        <v/>
      </c>
      <c r="T203" s="24" t="s">
        <v>52</v>
      </c>
      <c r="U203" s="24" t="s">
        <v>116</v>
      </c>
      <c r="V203" s="24" t="s">
        <v>1086</v>
      </c>
      <c r="W203" s="24" t="s">
        <v>1087</v>
      </c>
      <c r="X203" s="14">
        <v>20.0</v>
      </c>
      <c r="Y203" s="24" t="s">
        <v>529</v>
      </c>
      <c r="Z203" s="14"/>
      <c r="AA203" s="14"/>
      <c r="AB203" s="14"/>
      <c r="AC203" s="24" t="s">
        <v>1088</v>
      </c>
      <c r="AD203" s="24" t="str">
        <f t="shared" si="1"/>
        <v/>
      </c>
      <c r="AE203" s="30" t="str">
        <f t="shared" si="2"/>
        <v>Career|4</v>
      </c>
    </row>
    <row r="204" ht="36.0" customHeight="1">
      <c r="A204" s="11" t="s">
        <v>1089</v>
      </c>
      <c r="B204" s="14">
        <v>20.0</v>
      </c>
      <c r="C204" s="14" t="s">
        <v>142</v>
      </c>
      <c r="D204" s="14" t="s">
        <v>64</v>
      </c>
      <c r="E204" s="11" t="s">
        <v>1090</v>
      </c>
      <c r="F204" s="14" t="s">
        <v>47</v>
      </c>
      <c r="G204" s="14" t="s">
        <v>83</v>
      </c>
      <c r="H204" s="14"/>
      <c r="I204" s="14"/>
      <c r="J204" s="16">
        <f>IF('Weekly Review'!$C$4="","",'Weekly Review'!$C$4+(X204-1)*7+6)</f>
        <v>46433</v>
      </c>
      <c r="K204" s="14" t="s">
        <v>50</v>
      </c>
      <c r="L204" s="17">
        <v>0.75</v>
      </c>
      <c r="M204" s="17">
        <v>0.0</v>
      </c>
      <c r="N204" s="14">
        <v>0.0</v>
      </c>
      <c r="O204" s="11" t="s">
        <v>1091</v>
      </c>
      <c r="P204" s="11"/>
      <c r="Q204" s="11"/>
      <c r="R204" s="42"/>
      <c r="S204" s="16" t="str">
        <f>IF(R204="","",R204+'Weekly Review'!$C$5)</f>
        <v/>
      </c>
      <c r="T204" s="11" t="s">
        <v>52</v>
      </c>
      <c r="U204" s="11" t="s">
        <v>116</v>
      </c>
      <c r="V204" s="11" t="s">
        <v>1092</v>
      </c>
      <c r="W204" s="11" t="s">
        <v>174</v>
      </c>
      <c r="X204" s="14">
        <v>20.0</v>
      </c>
      <c r="Y204" s="11" t="s">
        <v>529</v>
      </c>
      <c r="Z204" s="14"/>
      <c r="AA204" s="14"/>
      <c r="AB204" s="14"/>
      <c r="AC204" s="11" t="s">
        <v>1088</v>
      </c>
      <c r="AD204" s="11" t="str">
        <f t="shared" si="1"/>
        <v/>
      </c>
      <c r="AE204" s="23" t="str">
        <f t="shared" si="2"/>
        <v>Career|5</v>
      </c>
    </row>
    <row r="205" ht="108.75" customHeight="1">
      <c r="A205" s="24" t="s">
        <v>1093</v>
      </c>
      <c r="B205" s="14">
        <v>20.0</v>
      </c>
      <c r="C205" s="14" t="s">
        <v>121</v>
      </c>
      <c r="D205" s="14" t="s">
        <v>138</v>
      </c>
      <c r="E205" s="24" t="s">
        <v>1094</v>
      </c>
      <c r="F205" s="14" t="s">
        <v>130</v>
      </c>
      <c r="G205" s="14" t="s">
        <v>83</v>
      </c>
      <c r="H205" s="14"/>
      <c r="I205" s="14"/>
      <c r="J205" s="25">
        <f>IF('Weekly Review'!$C$4="","",'Weekly Review'!$C$4+(X205-1)*7+6)</f>
        <v>46433</v>
      </c>
      <c r="K205" s="14" t="s">
        <v>50</v>
      </c>
      <c r="L205" s="17">
        <v>2.0</v>
      </c>
      <c r="M205" s="17">
        <v>0.0</v>
      </c>
      <c r="N205" s="14">
        <v>0.0</v>
      </c>
      <c r="O205" s="24" t="s">
        <v>152</v>
      </c>
      <c r="P205" s="24" t="s">
        <v>1095</v>
      </c>
      <c r="Q205" s="24" t="s">
        <v>1061</v>
      </c>
      <c r="R205" s="42"/>
      <c r="S205" s="25" t="str">
        <f>IF(R205="","",R205+'Weekly Review'!$C$5)</f>
        <v/>
      </c>
      <c r="T205" s="24" t="s">
        <v>52</v>
      </c>
      <c r="U205" s="24" t="s">
        <v>76</v>
      </c>
      <c r="V205" s="24" t="s">
        <v>1096</v>
      </c>
      <c r="W205" s="24"/>
      <c r="X205" s="14">
        <v>20.0</v>
      </c>
      <c r="Y205" s="24" t="s">
        <v>486</v>
      </c>
      <c r="Z205" s="14"/>
      <c r="AA205" s="14"/>
      <c r="AB205" s="14"/>
      <c r="AC205" s="24"/>
      <c r="AD205" s="24" t="str">
        <f t="shared" si="1"/>
        <v/>
      </c>
      <c r="AE205" s="30" t="str">
        <f t="shared" si="2"/>
        <v>Projects|21</v>
      </c>
    </row>
    <row r="206" ht="46.5" customHeight="1">
      <c r="A206" s="11" t="s">
        <v>1097</v>
      </c>
      <c r="B206" s="14">
        <v>20.0</v>
      </c>
      <c r="C206" s="14" t="s">
        <v>107</v>
      </c>
      <c r="D206" s="14" t="s">
        <v>162</v>
      </c>
      <c r="E206" s="11" t="s">
        <v>1019</v>
      </c>
      <c r="F206" s="14" t="s">
        <v>47</v>
      </c>
      <c r="G206" s="14" t="s">
        <v>83</v>
      </c>
      <c r="H206" s="14"/>
      <c r="I206" s="14"/>
      <c r="J206" s="16">
        <f>IF('Weekly Review'!$C$4="","",'Weekly Review'!$C$4+(X206-1)*7+6)</f>
        <v>46433</v>
      </c>
      <c r="K206" s="14" t="s">
        <v>50</v>
      </c>
      <c r="L206" s="17">
        <v>3.0</v>
      </c>
      <c r="M206" s="17">
        <v>0.0</v>
      </c>
      <c r="N206" s="14">
        <v>0.0</v>
      </c>
      <c r="O206" s="11" t="s">
        <v>1020</v>
      </c>
      <c r="P206" s="11" t="s">
        <v>1021</v>
      </c>
      <c r="Q206" s="11"/>
      <c r="R206" s="42"/>
      <c r="S206" s="16" t="str">
        <f>IF(R206="","",R206+'Weekly Review'!$C$5)</f>
        <v/>
      </c>
      <c r="T206" s="11" t="s">
        <v>52</v>
      </c>
      <c r="U206" s="11" t="s">
        <v>116</v>
      </c>
      <c r="V206" s="11" t="s">
        <v>1098</v>
      </c>
      <c r="W206" s="11"/>
      <c r="X206" s="14">
        <v>20.0</v>
      </c>
      <c r="Y206" s="11" t="s">
        <v>168</v>
      </c>
      <c r="Z206" s="14"/>
      <c r="AA206" s="14"/>
      <c r="AB206" s="14"/>
      <c r="AC206" s="11"/>
      <c r="AD206" s="11" t="str">
        <f t="shared" si="1"/>
        <v/>
      </c>
      <c r="AE206" s="23" t="str">
        <f t="shared" si="2"/>
        <v>DSA|20</v>
      </c>
    </row>
    <row r="207" ht="46.5" customHeight="1">
      <c r="A207" s="24" t="s">
        <v>1099</v>
      </c>
      <c r="B207" s="14">
        <v>20.0</v>
      </c>
      <c r="C207" s="14" t="s">
        <v>131</v>
      </c>
      <c r="D207" s="14" t="s">
        <v>177</v>
      </c>
      <c r="E207" s="24" t="s">
        <v>1100</v>
      </c>
      <c r="F207" s="14" t="s">
        <v>47</v>
      </c>
      <c r="G207" s="14" t="s">
        <v>83</v>
      </c>
      <c r="H207" s="14"/>
      <c r="I207" s="14"/>
      <c r="J207" s="25">
        <f>IF('Weekly Review'!$C$4="","",'Weekly Review'!$C$4+(X207-1)*7+6)</f>
        <v>46433</v>
      </c>
      <c r="K207" s="14" t="s">
        <v>50</v>
      </c>
      <c r="L207" s="17">
        <v>1.0</v>
      </c>
      <c r="M207" s="17">
        <v>0.0</v>
      </c>
      <c r="N207" s="14">
        <v>0.0</v>
      </c>
      <c r="O207" s="24" t="s">
        <v>179</v>
      </c>
      <c r="P207" s="24"/>
      <c r="Q207" s="24"/>
      <c r="R207" s="42"/>
      <c r="S207" s="25" t="str">
        <f>IF(R207="","",R207+'Weekly Review'!$C$5)</f>
        <v/>
      </c>
      <c r="T207" s="24" t="s">
        <v>180</v>
      </c>
      <c r="U207" s="24" t="s">
        <v>116</v>
      </c>
      <c r="V207" s="24" t="s">
        <v>1101</v>
      </c>
      <c r="W207" s="24"/>
      <c r="X207" s="14">
        <v>20.0</v>
      </c>
      <c r="Y207" s="24" t="s">
        <v>534</v>
      </c>
      <c r="Z207" s="14"/>
      <c r="AA207" s="14"/>
      <c r="AB207" s="14" t="s">
        <v>183</v>
      </c>
      <c r="AC207" s="24"/>
      <c r="AD207" s="24" t="str">
        <f t="shared" si="1"/>
        <v/>
      </c>
      <c r="AE207" s="30" t="str">
        <f t="shared" si="2"/>
        <v>Mock interviews|31</v>
      </c>
    </row>
    <row r="208" ht="46.5" customHeight="1">
      <c r="A208" s="11" t="s">
        <v>1102</v>
      </c>
      <c r="B208" s="14">
        <v>20.0</v>
      </c>
      <c r="C208" s="14" t="s">
        <v>131</v>
      </c>
      <c r="D208" s="14" t="s">
        <v>177</v>
      </c>
      <c r="E208" s="11" t="s">
        <v>1103</v>
      </c>
      <c r="F208" s="14" t="s">
        <v>47</v>
      </c>
      <c r="G208" s="14" t="s">
        <v>83</v>
      </c>
      <c r="H208" s="14"/>
      <c r="I208" s="14"/>
      <c r="J208" s="16">
        <f>IF('Weekly Review'!$C$4="","",'Weekly Review'!$C$4+(X208-1)*7+6)</f>
        <v>46433</v>
      </c>
      <c r="K208" s="14" t="s">
        <v>50</v>
      </c>
      <c r="L208" s="17">
        <v>1.0</v>
      </c>
      <c r="M208" s="17">
        <v>0.0</v>
      </c>
      <c r="N208" s="14">
        <v>0.0</v>
      </c>
      <c r="O208" s="11" t="s">
        <v>179</v>
      </c>
      <c r="P208" s="11"/>
      <c r="Q208" s="11"/>
      <c r="R208" s="42"/>
      <c r="S208" s="16" t="str">
        <f>IF(R208="","",R208+'Weekly Review'!$C$5)</f>
        <v/>
      </c>
      <c r="T208" s="11" t="s">
        <v>1104</v>
      </c>
      <c r="U208" s="11" t="s">
        <v>116</v>
      </c>
      <c r="V208" s="11" t="s">
        <v>1105</v>
      </c>
      <c r="W208" s="11"/>
      <c r="X208" s="14">
        <v>20.0</v>
      </c>
      <c r="Y208" s="11" t="s">
        <v>537</v>
      </c>
      <c r="Z208" s="14"/>
      <c r="AA208" s="14"/>
      <c r="AB208" s="14" t="s">
        <v>183</v>
      </c>
      <c r="AC208" s="11"/>
      <c r="AD208" s="11" t="str">
        <f t="shared" si="1"/>
        <v/>
      </c>
      <c r="AE208" s="23" t="str">
        <f t="shared" si="2"/>
        <v>Mock interviews|32</v>
      </c>
    </row>
    <row r="209" ht="36.0" customHeight="1">
      <c r="A209" s="24" t="s">
        <v>1106</v>
      </c>
      <c r="B209" s="14">
        <v>20.0</v>
      </c>
      <c r="C209" s="14" t="s">
        <v>93</v>
      </c>
      <c r="D209" s="14" t="s">
        <v>44</v>
      </c>
      <c r="E209" s="24" t="s">
        <v>1107</v>
      </c>
      <c r="F209" s="14" t="s">
        <v>47</v>
      </c>
      <c r="G209" s="14" t="s">
        <v>83</v>
      </c>
      <c r="H209" s="14"/>
      <c r="I209" s="14"/>
      <c r="J209" s="25">
        <f>IF('Weekly Review'!$C$4="","",'Weekly Review'!$C$4+(X209-1)*7+6)</f>
        <v>46433</v>
      </c>
      <c r="K209" s="14" t="s">
        <v>50</v>
      </c>
      <c r="L209" s="17">
        <v>0.75</v>
      </c>
      <c r="M209" s="17">
        <v>0.0</v>
      </c>
      <c r="N209" s="14">
        <v>0.0</v>
      </c>
      <c r="O209" s="24" t="s">
        <v>1108</v>
      </c>
      <c r="P209" s="24" t="s">
        <v>1109</v>
      </c>
      <c r="Q209" s="24" t="s">
        <v>56</v>
      </c>
      <c r="R209" s="42"/>
      <c r="S209" s="25" t="str">
        <f>IF(R209="","",R209+'Weekly Review'!$C$5)</f>
        <v/>
      </c>
      <c r="T209" s="24" t="s">
        <v>52</v>
      </c>
      <c r="U209" s="24" t="s">
        <v>76</v>
      </c>
      <c r="V209" s="24" t="s">
        <v>1110</v>
      </c>
      <c r="W209" s="24" t="s">
        <v>1111</v>
      </c>
      <c r="X209" s="14">
        <v>20.0</v>
      </c>
      <c r="Y209" s="24" t="s">
        <v>541</v>
      </c>
      <c r="Z209" s="14"/>
      <c r="AA209" s="14"/>
      <c r="AB209" s="14"/>
      <c r="AC209" s="24" t="s">
        <v>1088</v>
      </c>
      <c r="AD209" s="24" t="str">
        <f t="shared" si="1"/>
        <v/>
      </c>
      <c r="AE209" s="30" t="str">
        <f t="shared" si="2"/>
        <v>Java &amp; Spring|31</v>
      </c>
    </row>
    <row r="210" ht="36.0" customHeight="1">
      <c r="A210" s="11" t="s">
        <v>1112</v>
      </c>
      <c r="B210" s="14">
        <v>20.0</v>
      </c>
      <c r="C210" s="14" t="s">
        <v>121</v>
      </c>
      <c r="D210" s="14" t="s">
        <v>44</v>
      </c>
      <c r="E210" s="11" t="s">
        <v>1113</v>
      </c>
      <c r="F210" s="14" t="s">
        <v>130</v>
      </c>
      <c r="G210" s="14" t="s">
        <v>83</v>
      </c>
      <c r="H210" s="14"/>
      <c r="I210" s="14"/>
      <c r="J210" s="16">
        <f>IF('Weekly Review'!$C$4="","",'Weekly Review'!$C$4+(X210-1)*7+6)</f>
        <v>46433</v>
      </c>
      <c r="K210" s="14" t="s">
        <v>50</v>
      </c>
      <c r="L210" s="17">
        <v>0.75</v>
      </c>
      <c r="M210" s="17">
        <v>0.0</v>
      </c>
      <c r="N210" s="14">
        <v>0.0</v>
      </c>
      <c r="O210" s="11" t="s">
        <v>1114</v>
      </c>
      <c r="P210" s="11"/>
      <c r="Q210" s="11" t="s">
        <v>1093</v>
      </c>
      <c r="R210" s="42"/>
      <c r="S210" s="16" t="str">
        <f>IF(R210="","",R210+'Weekly Review'!$C$5)</f>
        <v/>
      </c>
      <c r="T210" s="11" t="s">
        <v>52</v>
      </c>
      <c r="U210" s="22" t="s">
        <v>53</v>
      </c>
      <c r="V210" s="11"/>
      <c r="W210" s="11"/>
      <c r="X210" s="14">
        <v>20.0</v>
      </c>
      <c r="Y210" s="11" t="s">
        <v>54</v>
      </c>
      <c r="Z210" s="14"/>
      <c r="AA210" s="14"/>
      <c r="AB210" s="14"/>
      <c r="AC210" s="11"/>
      <c r="AD210" s="11" t="str">
        <f t="shared" si="1"/>
        <v/>
      </c>
      <c r="AE210" s="23" t="str">
        <f t="shared" si="2"/>
        <v>Projects|22</v>
      </c>
    </row>
    <row r="211" ht="84.0" customHeight="1">
      <c r="A211" s="24" t="s">
        <v>1115</v>
      </c>
      <c r="B211" s="14">
        <v>20.0</v>
      </c>
      <c r="C211" s="14" t="s">
        <v>121</v>
      </c>
      <c r="D211" s="14" t="s">
        <v>44</v>
      </c>
      <c r="E211" s="24" t="s">
        <v>1116</v>
      </c>
      <c r="F211" s="14" t="s">
        <v>130</v>
      </c>
      <c r="G211" s="14" t="s">
        <v>83</v>
      </c>
      <c r="H211" s="14"/>
      <c r="I211" s="14"/>
      <c r="J211" s="25">
        <f>IF('Weekly Review'!$C$4="","",'Weekly Review'!$C$4+(X211-1)*7+6)</f>
        <v>46433</v>
      </c>
      <c r="K211" s="14" t="s">
        <v>50</v>
      </c>
      <c r="L211" s="17">
        <v>0.75</v>
      </c>
      <c r="M211" s="17">
        <v>0.0</v>
      </c>
      <c r="N211" s="14">
        <v>0.0</v>
      </c>
      <c r="O211" s="24" t="s">
        <v>1117</v>
      </c>
      <c r="P211" s="24" t="s">
        <v>1118</v>
      </c>
      <c r="Q211" s="24" t="s">
        <v>1093</v>
      </c>
      <c r="R211" s="42"/>
      <c r="S211" s="25" t="str">
        <f>IF(R211="","",R211+'Weekly Review'!$C$5)</f>
        <v/>
      </c>
      <c r="T211" s="24" t="s">
        <v>52</v>
      </c>
      <c r="U211" s="24" t="s">
        <v>116</v>
      </c>
      <c r="V211" s="24" t="s">
        <v>1119</v>
      </c>
      <c r="W211" s="24"/>
      <c r="X211" s="14">
        <v>20.0</v>
      </c>
      <c r="Y211" s="24" t="s">
        <v>400</v>
      </c>
      <c r="Z211" s="14"/>
      <c r="AA211" s="14"/>
      <c r="AB211" s="14"/>
      <c r="AC211" s="24" t="s">
        <v>1120</v>
      </c>
      <c r="AD211" s="24" t="str">
        <f t="shared" si="1"/>
        <v/>
      </c>
      <c r="AE211" s="30" t="str">
        <f t="shared" si="2"/>
        <v>Projects|23</v>
      </c>
    </row>
    <row r="212" ht="84.0" customHeight="1">
      <c r="A212" s="11" t="s">
        <v>1121</v>
      </c>
      <c r="B212" s="14">
        <v>20.0</v>
      </c>
      <c r="C212" s="14" t="s">
        <v>121</v>
      </c>
      <c r="D212" s="14" t="s">
        <v>44</v>
      </c>
      <c r="E212" s="11" t="s">
        <v>1122</v>
      </c>
      <c r="F212" s="14" t="s">
        <v>130</v>
      </c>
      <c r="G212" s="14" t="s">
        <v>83</v>
      </c>
      <c r="H212" s="14"/>
      <c r="I212" s="14"/>
      <c r="J212" s="16">
        <f>IF('Weekly Review'!$C$4="","",'Weekly Review'!$C$4+(X212-1)*7+6)</f>
        <v>46433</v>
      </c>
      <c r="K212" s="14" t="s">
        <v>323</v>
      </c>
      <c r="L212" s="17">
        <v>0.75</v>
      </c>
      <c r="M212" s="17">
        <v>0.0</v>
      </c>
      <c r="N212" s="14">
        <v>0.0</v>
      </c>
      <c r="O212" s="11" t="s">
        <v>1123</v>
      </c>
      <c r="P212" s="11" t="s">
        <v>1124</v>
      </c>
      <c r="Q212" s="11" t="s">
        <v>1093</v>
      </c>
      <c r="R212" s="42"/>
      <c r="S212" s="16" t="str">
        <f>IF(R212="","",R212+'Weekly Review'!$C$5)</f>
        <v/>
      </c>
      <c r="T212" s="11" t="s">
        <v>52</v>
      </c>
      <c r="U212" s="11" t="s">
        <v>116</v>
      </c>
      <c r="V212" s="11" t="s">
        <v>1125</v>
      </c>
      <c r="W212" s="11"/>
      <c r="X212" s="14">
        <v>20.0</v>
      </c>
      <c r="Y212" s="11" t="s">
        <v>400</v>
      </c>
      <c r="Z212" s="14"/>
      <c r="AA212" s="14"/>
      <c r="AB212" s="14"/>
      <c r="AC212" s="11" t="s">
        <v>1126</v>
      </c>
      <c r="AD212" s="11" t="str">
        <f t="shared" si="1"/>
        <v/>
      </c>
      <c r="AE212" s="23" t="str">
        <f t="shared" si="2"/>
        <v>Projects|24</v>
      </c>
    </row>
    <row r="213" ht="71.25" customHeight="1">
      <c r="A213" s="24" t="s">
        <v>1127</v>
      </c>
      <c r="B213" s="14">
        <v>20.0</v>
      </c>
      <c r="C213" s="14" t="s">
        <v>121</v>
      </c>
      <c r="D213" s="14" t="s">
        <v>44</v>
      </c>
      <c r="E213" s="24" t="s">
        <v>1128</v>
      </c>
      <c r="F213" s="14" t="s">
        <v>130</v>
      </c>
      <c r="G213" s="14" t="s">
        <v>83</v>
      </c>
      <c r="H213" s="14"/>
      <c r="I213" s="14"/>
      <c r="J213" s="25">
        <f>IF('Weekly Review'!$C$4="","",'Weekly Review'!$C$4+(X213-1)*7+6)</f>
        <v>46433</v>
      </c>
      <c r="K213" s="14" t="s">
        <v>323</v>
      </c>
      <c r="L213" s="17">
        <v>0.75</v>
      </c>
      <c r="M213" s="17">
        <v>0.0</v>
      </c>
      <c r="N213" s="14">
        <v>0.0</v>
      </c>
      <c r="O213" s="24" t="s">
        <v>1129</v>
      </c>
      <c r="P213" s="24" t="s">
        <v>1130</v>
      </c>
      <c r="Q213" s="24" t="s">
        <v>1093</v>
      </c>
      <c r="R213" s="42"/>
      <c r="S213" s="25" t="str">
        <f>IF(R213="","",R213+'Weekly Review'!$C$5)</f>
        <v/>
      </c>
      <c r="T213" s="24" t="s">
        <v>52</v>
      </c>
      <c r="U213" s="24" t="s">
        <v>116</v>
      </c>
      <c r="V213" s="24" t="s">
        <v>1131</v>
      </c>
      <c r="W213" s="24"/>
      <c r="X213" s="14">
        <v>20.0</v>
      </c>
      <c r="Y213" s="24" t="s">
        <v>400</v>
      </c>
      <c r="Z213" s="14"/>
      <c r="AA213" s="14"/>
      <c r="AB213" s="14"/>
      <c r="AC213" s="24" t="s">
        <v>1036</v>
      </c>
      <c r="AD213" s="24" t="str">
        <f t="shared" si="1"/>
        <v/>
      </c>
      <c r="AE213" s="30" t="str">
        <f t="shared" si="2"/>
        <v>Projects|25</v>
      </c>
    </row>
    <row r="214" ht="71.25" customHeight="1">
      <c r="A214" s="11" t="s">
        <v>1132</v>
      </c>
      <c r="B214" s="14">
        <v>20.0</v>
      </c>
      <c r="C214" s="14" t="s">
        <v>44</v>
      </c>
      <c r="D214" s="14" t="s">
        <v>44</v>
      </c>
      <c r="E214" s="11" t="s">
        <v>185</v>
      </c>
      <c r="F214" s="14" t="s">
        <v>130</v>
      </c>
      <c r="G214" s="14" t="s">
        <v>83</v>
      </c>
      <c r="H214" s="14"/>
      <c r="I214" s="14" t="s">
        <v>186</v>
      </c>
      <c r="J214" s="16">
        <f>IF('Weekly Review'!$C$4="","",'Weekly Review'!$C$4+(X214-1)*7+6)</f>
        <v>46433</v>
      </c>
      <c r="K214" s="14" t="s">
        <v>50</v>
      </c>
      <c r="L214" s="17">
        <v>0.5</v>
      </c>
      <c r="M214" s="17">
        <v>0.0</v>
      </c>
      <c r="N214" s="14">
        <v>0.0</v>
      </c>
      <c r="O214" s="11" t="s">
        <v>848</v>
      </c>
      <c r="P214" s="11"/>
      <c r="Q214" s="11"/>
      <c r="R214" s="42"/>
      <c r="S214" s="16" t="str">
        <f>IF(R214="","",R214+'Weekly Review'!$C$5)</f>
        <v/>
      </c>
      <c r="T214" s="11" t="s">
        <v>52</v>
      </c>
      <c r="U214" s="22" t="s">
        <v>53</v>
      </c>
      <c r="V214" s="11"/>
      <c r="W214" s="11"/>
      <c r="X214" s="14">
        <v>20.0</v>
      </c>
      <c r="Y214" s="11" t="s">
        <v>188</v>
      </c>
      <c r="Z214" s="14"/>
      <c r="AA214" s="14"/>
      <c r="AB214" s="14"/>
      <c r="AC214" s="11"/>
      <c r="AD214" s="11" t="str">
        <f t="shared" si="1"/>
        <v/>
      </c>
      <c r="AE214" s="23" t="str">
        <f t="shared" si="2"/>
        <v>Review|21</v>
      </c>
    </row>
    <row r="215" ht="36.0" customHeight="1">
      <c r="A215" s="24" t="s">
        <v>1133</v>
      </c>
      <c r="B215" s="14">
        <v>20.0</v>
      </c>
      <c r="C215" s="14" t="s">
        <v>98</v>
      </c>
      <c r="D215" s="14" t="s">
        <v>44</v>
      </c>
      <c r="E215" s="24" t="s">
        <v>1107</v>
      </c>
      <c r="F215" s="14" t="s">
        <v>47</v>
      </c>
      <c r="G215" s="14" t="s">
        <v>83</v>
      </c>
      <c r="H215" s="14"/>
      <c r="I215" s="14"/>
      <c r="J215" s="25">
        <f>IF('Weekly Review'!$C$4="","",'Weekly Review'!$C$4+(X215-1)*7+6)</f>
        <v>46433</v>
      </c>
      <c r="K215" s="14" t="s">
        <v>50</v>
      </c>
      <c r="L215" s="17">
        <v>0.75</v>
      </c>
      <c r="M215" s="17">
        <v>0.0</v>
      </c>
      <c r="N215" s="14">
        <v>0.0</v>
      </c>
      <c r="O215" s="24" t="s">
        <v>1134</v>
      </c>
      <c r="P215" s="24" t="s">
        <v>1135</v>
      </c>
      <c r="Q215" s="24" t="s">
        <v>56</v>
      </c>
      <c r="R215" s="42"/>
      <c r="S215" s="25" t="str">
        <f>IF(R215="","",R215+'Weekly Review'!$C$5)</f>
        <v/>
      </c>
      <c r="T215" s="24" t="s">
        <v>52</v>
      </c>
      <c r="U215" s="24" t="s">
        <v>116</v>
      </c>
      <c r="V215" s="24" t="s">
        <v>1136</v>
      </c>
      <c r="W215" s="24" t="s">
        <v>445</v>
      </c>
      <c r="X215" s="14">
        <v>20.0</v>
      </c>
      <c r="Y215" s="24" t="s">
        <v>541</v>
      </c>
      <c r="Z215" s="14"/>
      <c r="AA215" s="14"/>
      <c r="AB215" s="14"/>
      <c r="AC215" s="24" t="s">
        <v>1088</v>
      </c>
      <c r="AD215" s="24" t="str">
        <f t="shared" si="1"/>
        <v/>
      </c>
      <c r="AE215" s="30" t="str">
        <f t="shared" si="2"/>
        <v>TypeScript &amp; UI|29</v>
      </c>
    </row>
    <row r="216" ht="96.0" customHeight="1">
      <c r="A216" s="11" t="s">
        <v>1137</v>
      </c>
      <c r="B216" s="14">
        <v>21.0</v>
      </c>
      <c r="C216" s="14" t="s">
        <v>121</v>
      </c>
      <c r="D216" s="14" t="s">
        <v>138</v>
      </c>
      <c r="E216" s="11" t="s">
        <v>1138</v>
      </c>
      <c r="F216" s="14" t="s">
        <v>130</v>
      </c>
      <c r="G216" s="14" t="s">
        <v>83</v>
      </c>
      <c r="H216" s="14"/>
      <c r="I216" s="14"/>
      <c r="J216" s="16">
        <f>IF('Weekly Review'!$C$4="","",'Weekly Review'!$C$4+(X216-1)*7+6)</f>
        <v>46440</v>
      </c>
      <c r="K216" s="14" t="s">
        <v>50</v>
      </c>
      <c r="L216" s="17">
        <v>2.0</v>
      </c>
      <c r="M216" s="17">
        <v>0.0</v>
      </c>
      <c r="N216" s="14">
        <v>0.0</v>
      </c>
      <c r="O216" s="11" t="s">
        <v>152</v>
      </c>
      <c r="P216" s="11" t="s">
        <v>1139</v>
      </c>
      <c r="Q216" s="11" t="s">
        <v>1093</v>
      </c>
      <c r="R216" s="42"/>
      <c r="S216" s="16" t="str">
        <f>IF(R216="","",R216+'Weekly Review'!$C$5)</f>
        <v/>
      </c>
      <c r="T216" s="11" t="s">
        <v>52</v>
      </c>
      <c r="U216" s="11" t="s">
        <v>76</v>
      </c>
      <c r="V216" s="11" t="s">
        <v>1140</v>
      </c>
      <c r="W216" s="11"/>
      <c r="X216" s="14">
        <v>21.0</v>
      </c>
      <c r="Y216" s="11" t="s">
        <v>544</v>
      </c>
      <c r="Z216" s="14"/>
      <c r="AA216" s="14"/>
      <c r="AB216" s="14"/>
      <c r="AC216" s="11"/>
      <c r="AD216" s="11" t="str">
        <f t="shared" si="1"/>
        <v/>
      </c>
      <c r="AE216" s="23" t="str">
        <f t="shared" si="2"/>
        <v>Projects|26</v>
      </c>
    </row>
    <row r="217" ht="46.5" customHeight="1">
      <c r="A217" s="24" t="s">
        <v>1141</v>
      </c>
      <c r="B217" s="14">
        <v>21.0</v>
      </c>
      <c r="C217" s="14" t="s">
        <v>107</v>
      </c>
      <c r="D217" s="14" t="s">
        <v>162</v>
      </c>
      <c r="E217" s="24" t="s">
        <v>1019</v>
      </c>
      <c r="F217" s="14" t="s">
        <v>47</v>
      </c>
      <c r="G217" s="14" t="s">
        <v>83</v>
      </c>
      <c r="H217" s="14"/>
      <c r="I217" s="14"/>
      <c r="J217" s="25">
        <f>IF('Weekly Review'!$C$4="","",'Weekly Review'!$C$4+(X217-1)*7+6)</f>
        <v>46440</v>
      </c>
      <c r="K217" s="14" t="s">
        <v>50</v>
      </c>
      <c r="L217" s="17">
        <v>3.0</v>
      </c>
      <c r="M217" s="17">
        <v>0.0</v>
      </c>
      <c r="N217" s="14">
        <v>0.0</v>
      </c>
      <c r="O217" s="24" t="s">
        <v>1020</v>
      </c>
      <c r="P217" s="24" t="s">
        <v>1142</v>
      </c>
      <c r="Q217" s="24"/>
      <c r="R217" s="42"/>
      <c r="S217" s="25" t="str">
        <f>IF(R217="","",R217+'Weekly Review'!$C$5)</f>
        <v/>
      </c>
      <c r="T217" s="24" t="s">
        <v>52</v>
      </c>
      <c r="U217" s="24" t="s">
        <v>116</v>
      </c>
      <c r="V217" s="24" t="s">
        <v>1143</v>
      </c>
      <c r="W217" s="24"/>
      <c r="X217" s="14">
        <v>21.0</v>
      </c>
      <c r="Y217" s="24" t="s">
        <v>168</v>
      </c>
      <c r="Z217" s="14"/>
      <c r="AA217" s="14"/>
      <c r="AB217" s="14"/>
      <c r="AC217" s="24"/>
      <c r="AD217" s="24" t="str">
        <f t="shared" si="1"/>
        <v/>
      </c>
      <c r="AE217" s="30" t="str">
        <f t="shared" si="2"/>
        <v>DSA|21</v>
      </c>
    </row>
    <row r="218" ht="46.5" customHeight="1">
      <c r="A218" s="11" t="s">
        <v>1144</v>
      </c>
      <c r="B218" s="14">
        <v>21.0</v>
      </c>
      <c r="C218" s="14" t="s">
        <v>131</v>
      </c>
      <c r="D218" s="14" t="s">
        <v>177</v>
      </c>
      <c r="E218" s="11" t="s">
        <v>1145</v>
      </c>
      <c r="F218" s="14" t="s">
        <v>47</v>
      </c>
      <c r="G218" s="14" t="s">
        <v>83</v>
      </c>
      <c r="H218" s="14"/>
      <c r="I218" s="14"/>
      <c r="J218" s="16">
        <f>IF('Weekly Review'!$C$4="","",'Weekly Review'!$C$4+(X218-1)*7+6)</f>
        <v>46440</v>
      </c>
      <c r="K218" s="14" t="s">
        <v>50</v>
      </c>
      <c r="L218" s="17">
        <v>1.0</v>
      </c>
      <c r="M218" s="17">
        <v>0.0</v>
      </c>
      <c r="N218" s="14">
        <v>0.0</v>
      </c>
      <c r="O218" s="11" t="s">
        <v>179</v>
      </c>
      <c r="P218" s="11"/>
      <c r="Q218" s="11"/>
      <c r="R218" s="42"/>
      <c r="S218" s="16" t="str">
        <f>IF(R218="","",R218+'Weekly Review'!$C$5)</f>
        <v/>
      </c>
      <c r="T218" s="11" t="s">
        <v>180</v>
      </c>
      <c r="U218" s="11" t="s">
        <v>116</v>
      </c>
      <c r="V218" s="11" t="s">
        <v>1146</v>
      </c>
      <c r="W218" s="11"/>
      <c r="X218" s="14">
        <v>21.0</v>
      </c>
      <c r="Y218" s="11" t="s">
        <v>547</v>
      </c>
      <c r="Z218" s="14"/>
      <c r="AA218" s="14"/>
      <c r="AB218" s="14" t="s">
        <v>183</v>
      </c>
      <c r="AC218" s="11"/>
      <c r="AD218" s="11" t="str">
        <f t="shared" si="1"/>
        <v/>
      </c>
      <c r="AE218" s="23" t="str">
        <f t="shared" si="2"/>
        <v>Mock interviews|33</v>
      </c>
    </row>
    <row r="219" ht="46.5" customHeight="1">
      <c r="A219" s="24" t="s">
        <v>1147</v>
      </c>
      <c r="B219" s="14">
        <v>21.0</v>
      </c>
      <c r="C219" s="14" t="s">
        <v>131</v>
      </c>
      <c r="D219" s="14" t="s">
        <v>177</v>
      </c>
      <c r="E219" s="24" t="s">
        <v>1148</v>
      </c>
      <c r="F219" s="14" t="s">
        <v>47</v>
      </c>
      <c r="G219" s="14" t="s">
        <v>83</v>
      </c>
      <c r="H219" s="14"/>
      <c r="I219" s="14"/>
      <c r="J219" s="25">
        <f>IF('Weekly Review'!$C$4="","",'Weekly Review'!$C$4+(X219-1)*7+6)</f>
        <v>46440</v>
      </c>
      <c r="K219" s="14" t="s">
        <v>50</v>
      </c>
      <c r="L219" s="17">
        <v>1.0</v>
      </c>
      <c r="M219" s="17">
        <v>0.0</v>
      </c>
      <c r="N219" s="14">
        <v>0.0</v>
      </c>
      <c r="O219" s="24" t="s">
        <v>179</v>
      </c>
      <c r="P219" s="24"/>
      <c r="Q219" s="24"/>
      <c r="R219" s="42"/>
      <c r="S219" s="25" t="str">
        <f>IF(R219="","",R219+'Weekly Review'!$C$5)</f>
        <v/>
      </c>
      <c r="T219" s="24" t="s">
        <v>180</v>
      </c>
      <c r="U219" s="24" t="s">
        <v>116</v>
      </c>
      <c r="V219" s="24" t="s">
        <v>1149</v>
      </c>
      <c r="W219" s="24"/>
      <c r="X219" s="14">
        <v>21.0</v>
      </c>
      <c r="Y219" s="24" t="s">
        <v>549</v>
      </c>
      <c r="Z219" s="14"/>
      <c r="AA219" s="14"/>
      <c r="AB219" s="14" t="s">
        <v>183</v>
      </c>
      <c r="AC219" s="24"/>
      <c r="AD219" s="24" t="str">
        <f t="shared" si="1"/>
        <v/>
      </c>
      <c r="AE219" s="30" t="str">
        <f t="shared" si="2"/>
        <v>Mock interviews|34</v>
      </c>
    </row>
    <row r="220" ht="46.5" customHeight="1">
      <c r="A220" s="11" t="s">
        <v>1150</v>
      </c>
      <c r="B220" s="14">
        <v>21.0</v>
      </c>
      <c r="C220" s="14" t="s">
        <v>131</v>
      </c>
      <c r="D220" s="14" t="s">
        <v>177</v>
      </c>
      <c r="E220" s="11" t="s">
        <v>1151</v>
      </c>
      <c r="F220" s="14" t="s">
        <v>47</v>
      </c>
      <c r="G220" s="14" t="s">
        <v>83</v>
      </c>
      <c r="H220" s="14"/>
      <c r="I220" s="14"/>
      <c r="J220" s="16">
        <f>IF('Weekly Review'!$C$4="","",'Weekly Review'!$C$4+(X220-1)*7+6)</f>
        <v>46440</v>
      </c>
      <c r="K220" s="14" t="s">
        <v>50</v>
      </c>
      <c r="L220" s="17">
        <v>1.0</v>
      </c>
      <c r="M220" s="17">
        <v>0.0</v>
      </c>
      <c r="N220" s="14">
        <v>0.0</v>
      </c>
      <c r="O220" s="11" t="s">
        <v>179</v>
      </c>
      <c r="P220" s="11"/>
      <c r="Q220" s="11"/>
      <c r="R220" s="42"/>
      <c r="S220" s="16" t="str">
        <f>IF(R220="","",R220+'Weekly Review'!$C$5)</f>
        <v/>
      </c>
      <c r="T220" s="11" t="s">
        <v>180</v>
      </c>
      <c r="U220" s="11" t="s">
        <v>116</v>
      </c>
      <c r="V220" s="11" t="s">
        <v>1152</v>
      </c>
      <c r="W220" s="11"/>
      <c r="X220" s="14">
        <v>21.0</v>
      </c>
      <c r="Y220" s="11" t="s">
        <v>551</v>
      </c>
      <c r="Z220" s="14"/>
      <c r="AA220" s="14"/>
      <c r="AB220" s="14" t="s">
        <v>183</v>
      </c>
      <c r="AC220" s="11"/>
      <c r="AD220" s="11" t="str">
        <f t="shared" si="1"/>
        <v/>
      </c>
      <c r="AE220" s="23" t="str">
        <f t="shared" si="2"/>
        <v>Mock interviews|35</v>
      </c>
    </row>
    <row r="221" ht="46.5" customHeight="1">
      <c r="A221" s="24" t="s">
        <v>1153</v>
      </c>
      <c r="B221" s="14">
        <v>21.0</v>
      </c>
      <c r="C221" s="14" t="s">
        <v>142</v>
      </c>
      <c r="D221" s="14" t="s">
        <v>44</v>
      </c>
      <c r="E221" s="24" t="s">
        <v>1154</v>
      </c>
      <c r="F221" s="14" t="s">
        <v>130</v>
      </c>
      <c r="G221" s="14" t="s">
        <v>83</v>
      </c>
      <c r="H221" s="14"/>
      <c r="I221" s="14"/>
      <c r="J221" s="25">
        <f>IF('Weekly Review'!$C$4="","",'Weekly Review'!$C$4+(X221-1)*7+6)</f>
        <v>46440</v>
      </c>
      <c r="K221" s="14" t="s">
        <v>50</v>
      </c>
      <c r="L221" s="17">
        <v>0.75</v>
      </c>
      <c r="M221" s="17">
        <v>0.0</v>
      </c>
      <c r="N221" s="14">
        <v>0.0</v>
      </c>
      <c r="O221" s="24" t="s">
        <v>1155</v>
      </c>
      <c r="P221" s="24"/>
      <c r="Q221" s="24" t="s">
        <v>1083</v>
      </c>
      <c r="R221" s="42"/>
      <c r="S221" s="25" t="str">
        <f>IF(R221="","",R221+'Weekly Review'!$C$5)</f>
        <v/>
      </c>
      <c r="T221" s="24" t="s">
        <v>52</v>
      </c>
      <c r="U221" s="26" t="s">
        <v>53</v>
      </c>
      <c r="V221" s="24"/>
      <c r="W221" s="24"/>
      <c r="X221" s="14">
        <v>21.0</v>
      </c>
      <c r="Y221" s="24" t="s">
        <v>54</v>
      </c>
      <c r="Z221" s="14"/>
      <c r="AA221" s="14"/>
      <c r="AB221" s="14"/>
      <c r="AC221" s="24"/>
      <c r="AD221" s="24" t="str">
        <f t="shared" si="1"/>
        <v/>
      </c>
      <c r="AE221" s="30" t="str">
        <f t="shared" si="2"/>
        <v>Career|6</v>
      </c>
    </row>
    <row r="222" ht="71.25" customHeight="1">
      <c r="A222" s="11" t="s">
        <v>1156</v>
      </c>
      <c r="B222" s="14">
        <v>21.0</v>
      </c>
      <c r="C222" s="14" t="s">
        <v>44</v>
      </c>
      <c r="D222" s="14" t="s">
        <v>44</v>
      </c>
      <c r="E222" s="11" t="s">
        <v>185</v>
      </c>
      <c r="F222" s="14" t="s">
        <v>130</v>
      </c>
      <c r="G222" s="14" t="s">
        <v>83</v>
      </c>
      <c r="H222" s="14"/>
      <c r="I222" s="14" t="s">
        <v>186</v>
      </c>
      <c r="J222" s="16">
        <f>IF('Weekly Review'!$C$4="","",'Weekly Review'!$C$4+(X222-1)*7+6)</f>
        <v>46440</v>
      </c>
      <c r="K222" s="14" t="s">
        <v>50</v>
      </c>
      <c r="L222" s="17">
        <v>0.5</v>
      </c>
      <c r="M222" s="17">
        <v>0.0</v>
      </c>
      <c r="N222" s="14">
        <v>0.0</v>
      </c>
      <c r="O222" s="11" t="s">
        <v>848</v>
      </c>
      <c r="P222" s="11"/>
      <c r="Q222" s="11"/>
      <c r="R222" s="42"/>
      <c r="S222" s="16" t="str">
        <f>IF(R222="","",R222+'Weekly Review'!$C$5)</f>
        <v/>
      </c>
      <c r="T222" s="11" t="s">
        <v>52</v>
      </c>
      <c r="U222" s="22" t="s">
        <v>53</v>
      </c>
      <c r="V222" s="11"/>
      <c r="W222" s="11"/>
      <c r="X222" s="14">
        <v>21.0</v>
      </c>
      <c r="Y222" s="11" t="s">
        <v>188</v>
      </c>
      <c r="Z222" s="14"/>
      <c r="AA222" s="14"/>
      <c r="AB222" s="14"/>
      <c r="AC222" s="11"/>
      <c r="AD222" s="11" t="str">
        <f t="shared" si="1"/>
        <v/>
      </c>
      <c r="AE222" s="23" t="str">
        <f t="shared" si="2"/>
        <v>Review|22</v>
      </c>
    </row>
    <row r="223" ht="108.75" customHeight="1">
      <c r="A223" s="24" t="s">
        <v>1157</v>
      </c>
      <c r="B223" s="14">
        <v>22.0</v>
      </c>
      <c r="C223" s="14" t="s">
        <v>121</v>
      </c>
      <c r="D223" s="14" t="s">
        <v>138</v>
      </c>
      <c r="E223" s="24" t="s">
        <v>1158</v>
      </c>
      <c r="F223" s="14" t="s">
        <v>130</v>
      </c>
      <c r="G223" s="14" t="s">
        <v>83</v>
      </c>
      <c r="H223" s="14"/>
      <c r="I223" s="14"/>
      <c r="J223" s="25">
        <f>IF('Weekly Review'!$C$4="","",'Weekly Review'!$C$4+(X223-1)*7+6)</f>
        <v>46447</v>
      </c>
      <c r="K223" s="14" t="s">
        <v>50</v>
      </c>
      <c r="L223" s="17">
        <v>2.0</v>
      </c>
      <c r="M223" s="17">
        <v>0.0</v>
      </c>
      <c r="N223" s="14">
        <v>0.0</v>
      </c>
      <c r="O223" s="24" t="s">
        <v>152</v>
      </c>
      <c r="P223" s="24" t="s">
        <v>1159</v>
      </c>
      <c r="Q223" s="24" t="s">
        <v>1137</v>
      </c>
      <c r="R223" s="42"/>
      <c r="S223" s="25" t="str">
        <f>IF(R223="","",R223+'Weekly Review'!$C$5)</f>
        <v/>
      </c>
      <c r="T223" s="24" t="s">
        <v>52</v>
      </c>
      <c r="U223" s="24" t="s">
        <v>76</v>
      </c>
      <c r="V223" s="24" t="s">
        <v>1160</v>
      </c>
      <c r="W223" s="24"/>
      <c r="X223" s="14">
        <v>22.0</v>
      </c>
      <c r="Y223" s="24" t="s">
        <v>544</v>
      </c>
      <c r="Z223" s="14"/>
      <c r="AA223" s="14"/>
      <c r="AB223" s="14"/>
      <c r="AC223" s="24"/>
      <c r="AD223" s="24" t="str">
        <f t="shared" si="1"/>
        <v/>
      </c>
      <c r="AE223" s="30" t="str">
        <f t="shared" si="2"/>
        <v>Projects|27</v>
      </c>
    </row>
    <row r="224" ht="46.5" customHeight="1">
      <c r="A224" s="11" t="s">
        <v>1161</v>
      </c>
      <c r="B224" s="14">
        <v>22.0</v>
      </c>
      <c r="C224" s="14" t="s">
        <v>107</v>
      </c>
      <c r="D224" s="14" t="s">
        <v>162</v>
      </c>
      <c r="E224" s="11" t="s">
        <v>1019</v>
      </c>
      <c r="F224" s="14" t="s">
        <v>47</v>
      </c>
      <c r="G224" s="14" t="s">
        <v>83</v>
      </c>
      <c r="H224" s="14"/>
      <c r="I224" s="14"/>
      <c r="J224" s="16">
        <f>IF('Weekly Review'!$C$4="","",'Weekly Review'!$C$4+(X224-1)*7+6)</f>
        <v>46447</v>
      </c>
      <c r="K224" s="14" t="s">
        <v>50</v>
      </c>
      <c r="L224" s="17">
        <v>3.0</v>
      </c>
      <c r="M224" s="17">
        <v>0.0</v>
      </c>
      <c r="N224" s="14">
        <v>0.0</v>
      </c>
      <c r="O224" s="11" t="s">
        <v>1020</v>
      </c>
      <c r="P224" s="11" t="s">
        <v>1142</v>
      </c>
      <c r="Q224" s="11"/>
      <c r="R224" s="42"/>
      <c r="S224" s="16" t="str">
        <f>IF(R224="","",R224+'Weekly Review'!$C$5)</f>
        <v/>
      </c>
      <c r="T224" s="11" t="s">
        <v>52</v>
      </c>
      <c r="U224" s="11" t="s">
        <v>116</v>
      </c>
      <c r="V224" s="11" t="s">
        <v>1162</v>
      </c>
      <c r="W224" s="11"/>
      <c r="X224" s="14">
        <v>22.0</v>
      </c>
      <c r="Y224" s="11" t="s">
        <v>168</v>
      </c>
      <c r="Z224" s="14"/>
      <c r="AA224" s="14"/>
      <c r="AB224" s="14"/>
      <c r="AC224" s="11"/>
      <c r="AD224" s="11" t="str">
        <f t="shared" si="1"/>
        <v/>
      </c>
      <c r="AE224" s="23" t="str">
        <f t="shared" si="2"/>
        <v>DSA|22</v>
      </c>
    </row>
    <row r="225" ht="46.5" customHeight="1">
      <c r="A225" s="24" t="s">
        <v>1163</v>
      </c>
      <c r="B225" s="14">
        <v>22.0</v>
      </c>
      <c r="C225" s="14" t="s">
        <v>131</v>
      </c>
      <c r="D225" s="14" t="s">
        <v>177</v>
      </c>
      <c r="E225" s="24" t="s">
        <v>1164</v>
      </c>
      <c r="F225" s="14" t="s">
        <v>47</v>
      </c>
      <c r="G225" s="14" t="s">
        <v>83</v>
      </c>
      <c r="H225" s="14"/>
      <c r="I225" s="14"/>
      <c r="J225" s="25">
        <f>IF('Weekly Review'!$C$4="","",'Weekly Review'!$C$4+(X225-1)*7+6)</f>
        <v>46447</v>
      </c>
      <c r="K225" s="14" t="s">
        <v>50</v>
      </c>
      <c r="L225" s="17">
        <v>1.0</v>
      </c>
      <c r="M225" s="17">
        <v>0.0</v>
      </c>
      <c r="N225" s="14">
        <v>0.0</v>
      </c>
      <c r="O225" s="24" t="s">
        <v>179</v>
      </c>
      <c r="P225" s="24"/>
      <c r="Q225" s="24"/>
      <c r="R225" s="42"/>
      <c r="S225" s="25" t="str">
        <f>IF(R225="","",R225+'Weekly Review'!$C$5)</f>
        <v/>
      </c>
      <c r="T225" s="24" t="s">
        <v>1008</v>
      </c>
      <c r="U225" s="24" t="s">
        <v>116</v>
      </c>
      <c r="V225" s="24" t="s">
        <v>1165</v>
      </c>
      <c r="W225" s="24"/>
      <c r="X225" s="14">
        <v>22.0</v>
      </c>
      <c r="Y225" s="24" t="s">
        <v>552</v>
      </c>
      <c r="Z225" s="14"/>
      <c r="AA225" s="14"/>
      <c r="AB225" s="14" t="s">
        <v>183</v>
      </c>
      <c r="AC225" s="24"/>
      <c r="AD225" s="24" t="str">
        <f t="shared" si="1"/>
        <v/>
      </c>
      <c r="AE225" s="30" t="str">
        <f t="shared" si="2"/>
        <v>Mock interviews|36</v>
      </c>
    </row>
    <row r="226" ht="46.5" customHeight="1">
      <c r="A226" s="11" t="s">
        <v>1166</v>
      </c>
      <c r="B226" s="14">
        <v>22.0</v>
      </c>
      <c r="C226" s="14" t="s">
        <v>131</v>
      </c>
      <c r="D226" s="14" t="s">
        <v>177</v>
      </c>
      <c r="E226" s="11" t="s">
        <v>1167</v>
      </c>
      <c r="F226" s="14" t="s">
        <v>47</v>
      </c>
      <c r="G226" s="14" t="s">
        <v>83</v>
      </c>
      <c r="H226" s="14"/>
      <c r="I226" s="14"/>
      <c r="J226" s="16">
        <f>IF('Weekly Review'!$C$4="","",'Weekly Review'!$C$4+(X226-1)*7+6)</f>
        <v>46447</v>
      </c>
      <c r="K226" s="14" t="s">
        <v>50</v>
      </c>
      <c r="L226" s="17">
        <v>1.0</v>
      </c>
      <c r="M226" s="17">
        <v>0.0</v>
      </c>
      <c r="N226" s="14">
        <v>0.0</v>
      </c>
      <c r="O226" s="11" t="s">
        <v>179</v>
      </c>
      <c r="P226" s="11"/>
      <c r="Q226" s="11"/>
      <c r="R226" s="42"/>
      <c r="S226" s="16" t="str">
        <f>IF(R226="","",R226+'Weekly Review'!$C$5)</f>
        <v/>
      </c>
      <c r="T226" s="11" t="s">
        <v>180</v>
      </c>
      <c r="U226" s="11" t="s">
        <v>116</v>
      </c>
      <c r="V226" s="11" t="s">
        <v>1168</v>
      </c>
      <c r="W226" s="11"/>
      <c r="X226" s="14">
        <v>22.0</v>
      </c>
      <c r="Y226" s="11" t="s">
        <v>555</v>
      </c>
      <c r="Z226" s="14"/>
      <c r="AA226" s="14"/>
      <c r="AB226" s="14" t="s">
        <v>183</v>
      </c>
      <c r="AC226" s="11"/>
      <c r="AD226" s="11" t="str">
        <f t="shared" si="1"/>
        <v/>
      </c>
      <c r="AE226" s="23" t="str">
        <f t="shared" si="2"/>
        <v>Mock interviews|37</v>
      </c>
    </row>
    <row r="227" ht="46.5" customHeight="1">
      <c r="A227" s="24" t="s">
        <v>1169</v>
      </c>
      <c r="B227" s="14">
        <v>22.0</v>
      </c>
      <c r="C227" s="14" t="s">
        <v>131</v>
      </c>
      <c r="D227" s="14" t="s">
        <v>177</v>
      </c>
      <c r="E227" s="24" t="s">
        <v>1170</v>
      </c>
      <c r="F227" s="14" t="s">
        <v>47</v>
      </c>
      <c r="G227" s="14" t="s">
        <v>83</v>
      </c>
      <c r="H227" s="14"/>
      <c r="I227" s="14"/>
      <c r="J227" s="25">
        <f>IF('Weekly Review'!$C$4="","",'Weekly Review'!$C$4+(X227-1)*7+6)</f>
        <v>46447</v>
      </c>
      <c r="K227" s="14" t="s">
        <v>50</v>
      </c>
      <c r="L227" s="17">
        <v>1.0</v>
      </c>
      <c r="M227" s="17">
        <v>0.0</v>
      </c>
      <c r="N227" s="14">
        <v>0.0</v>
      </c>
      <c r="O227" s="24" t="s">
        <v>179</v>
      </c>
      <c r="P227" s="24"/>
      <c r="Q227" s="24"/>
      <c r="R227" s="42"/>
      <c r="S227" s="25" t="str">
        <f>IF(R227="","",R227+'Weekly Review'!$C$5)</f>
        <v/>
      </c>
      <c r="T227" s="24" t="s">
        <v>180</v>
      </c>
      <c r="U227" s="24" t="s">
        <v>116</v>
      </c>
      <c r="V227" s="24" t="s">
        <v>1171</v>
      </c>
      <c r="W227" s="24"/>
      <c r="X227" s="14">
        <v>22.0</v>
      </c>
      <c r="Y227" s="24" t="s">
        <v>485</v>
      </c>
      <c r="Z227" s="14"/>
      <c r="AA227" s="14"/>
      <c r="AB227" s="14" t="s">
        <v>183</v>
      </c>
      <c r="AC227" s="24"/>
      <c r="AD227" s="24" t="str">
        <f t="shared" si="1"/>
        <v/>
      </c>
      <c r="AE227" s="30" t="str">
        <f t="shared" si="2"/>
        <v>Mock interviews|38</v>
      </c>
    </row>
    <row r="228" ht="71.25" customHeight="1">
      <c r="A228" s="11" t="s">
        <v>1172</v>
      </c>
      <c r="B228" s="14">
        <v>22.0</v>
      </c>
      <c r="C228" s="14" t="s">
        <v>121</v>
      </c>
      <c r="D228" s="14" t="s">
        <v>44</v>
      </c>
      <c r="E228" s="11" t="s">
        <v>1173</v>
      </c>
      <c r="F228" s="14" t="s">
        <v>130</v>
      </c>
      <c r="G228" s="14" t="s">
        <v>83</v>
      </c>
      <c r="H228" s="14"/>
      <c r="I228" s="14"/>
      <c r="J228" s="16">
        <f>IF('Weekly Review'!$C$4="","",'Weekly Review'!$C$4+(X228-1)*7+6)</f>
        <v>46447</v>
      </c>
      <c r="K228" s="14" t="s">
        <v>323</v>
      </c>
      <c r="L228" s="17">
        <v>0.75</v>
      </c>
      <c r="M228" s="17">
        <v>0.0</v>
      </c>
      <c r="N228" s="14">
        <v>0.0</v>
      </c>
      <c r="O228" s="11" t="s">
        <v>1174</v>
      </c>
      <c r="P228" s="11" t="s">
        <v>1175</v>
      </c>
      <c r="Q228" s="11" t="s">
        <v>1157</v>
      </c>
      <c r="R228" s="42"/>
      <c r="S228" s="16" t="str">
        <f>IF(R228="","",R228+'Weekly Review'!$C$5)</f>
        <v/>
      </c>
      <c r="T228" s="11" t="s">
        <v>52</v>
      </c>
      <c r="U228" s="11" t="s">
        <v>116</v>
      </c>
      <c r="V228" s="11" t="s">
        <v>1176</v>
      </c>
      <c r="W228" s="11"/>
      <c r="X228" s="14">
        <v>22.0</v>
      </c>
      <c r="Y228" s="11" t="s">
        <v>400</v>
      </c>
      <c r="Z228" s="14"/>
      <c r="AA228" s="14"/>
      <c r="AB228" s="14"/>
      <c r="AC228" s="11" t="s">
        <v>971</v>
      </c>
      <c r="AD228" s="11" t="str">
        <f t="shared" si="1"/>
        <v/>
      </c>
      <c r="AE228" s="23" t="str">
        <f t="shared" si="2"/>
        <v>Projects|28</v>
      </c>
    </row>
    <row r="229" ht="71.25" customHeight="1">
      <c r="A229" s="24" t="s">
        <v>1177</v>
      </c>
      <c r="B229" s="14">
        <v>22.0</v>
      </c>
      <c r="C229" s="14" t="s">
        <v>44</v>
      </c>
      <c r="D229" s="14" t="s">
        <v>44</v>
      </c>
      <c r="E229" s="24" t="s">
        <v>185</v>
      </c>
      <c r="F229" s="14" t="s">
        <v>130</v>
      </c>
      <c r="G229" s="14" t="s">
        <v>83</v>
      </c>
      <c r="H229" s="14"/>
      <c r="I229" s="14" t="s">
        <v>186</v>
      </c>
      <c r="J229" s="25">
        <f>IF('Weekly Review'!$C$4="","",'Weekly Review'!$C$4+(X229-1)*7+6)</f>
        <v>46447</v>
      </c>
      <c r="K229" s="14" t="s">
        <v>50</v>
      </c>
      <c r="L229" s="17">
        <v>0.5</v>
      </c>
      <c r="M229" s="17">
        <v>0.0</v>
      </c>
      <c r="N229" s="14">
        <v>0.0</v>
      </c>
      <c r="O229" s="24" t="s">
        <v>848</v>
      </c>
      <c r="P229" s="24"/>
      <c r="Q229" s="24"/>
      <c r="R229" s="42"/>
      <c r="S229" s="25" t="str">
        <f>IF(R229="","",R229+'Weekly Review'!$C$5)</f>
        <v/>
      </c>
      <c r="T229" s="24" t="s">
        <v>52</v>
      </c>
      <c r="U229" s="26" t="s">
        <v>53</v>
      </c>
      <c r="V229" s="24"/>
      <c r="W229" s="24"/>
      <c r="X229" s="14">
        <v>22.0</v>
      </c>
      <c r="Y229" s="24" t="s">
        <v>188</v>
      </c>
      <c r="Z229" s="14"/>
      <c r="AA229" s="14"/>
      <c r="AB229" s="14"/>
      <c r="AC229" s="24"/>
      <c r="AD229" s="24" t="str">
        <f t="shared" si="1"/>
        <v/>
      </c>
      <c r="AE229" s="30" t="str">
        <f t="shared" si="2"/>
        <v>Review|23</v>
      </c>
    </row>
    <row r="230" ht="121.5" customHeight="1">
      <c r="A230" s="11" t="s">
        <v>1178</v>
      </c>
      <c r="B230" s="14">
        <v>23.0</v>
      </c>
      <c r="C230" s="14" t="s">
        <v>121</v>
      </c>
      <c r="D230" s="14" t="s">
        <v>138</v>
      </c>
      <c r="E230" s="11" t="s">
        <v>1179</v>
      </c>
      <c r="F230" s="14" t="s">
        <v>130</v>
      </c>
      <c r="G230" s="14" t="s">
        <v>83</v>
      </c>
      <c r="H230" s="14"/>
      <c r="I230" s="14"/>
      <c r="J230" s="16">
        <f>IF('Weekly Review'!$C$4="","",'Weekly Review'!$C$4+(X230-1)*7+6)</f>
        <v>46454</v>
      </c>
      <c r="K230" s="14" t="s">
        <v>50</v>
      </c>
      <c r="L230" s="17">
        <v>2.0</v>
      </c>
      <c r="M230" s="17">
        <v>0.0</v>
      </c>
      <c r="N230" s="14">
        <v>0.0</v>
      </c>
      <c r="O230" s="11" t="s">
        <v>152</v>
      </c>
      <c r="P230" s="11" t="s">
        <v>1180</v>
      </c>
      <c r="Q230" s="11" t="s">
        <v>1157</v>
      </c>
      <c r="R230" s="42"/>
      <c r="S230" s="16" t="str">
        <f>IF(R230="","",R230+'Weekly Review'!$C$5)</f>
        <v/>
      </c>
      <c r="T230" s="11" t="s">
        <v>52</v>
      </c>
      <c r="U230" s="11" t="s">
        <v>76</v>
      </c>
      <c r="V230" s="11" t="s">
        <v>1181</v>
      </c>
      <c r="W230" s="11"/>
      <c r="X230" s="14">
        <v>23.0</v>
      </c>
      <c r="Y230" s="11" t="s">
        <v>544</v>
      </c>
      <c r="Z230" s="14"/>
      <c r="AA230" s="14"/>
      <c r="AB230" s="14"/>
      <c r="AC230" s="11"/>
      <c r="AD230" s="11" t="str">
        <f t="shared" si="1"/>
        <v/>
      </c>
      <c r="AE230" s="23" t="str">
        <f t="shared" si="2"/>
        <v>Projects|29</v>
      </c>
    </row>
    <row r="231" ht="46.5" customHeight="1">
      <c r="A231" s="24" t="s">
        <v>1182</v>
      </c>
      <c r="B231" s="14">
        <v>23.0</v>
      </c>
      <c r="C231" s="14" t="s">
        <v>107</v>
      </c>
      <c r="D231" s="14" t="s">
        <v>162</v>
      </c>
      <c r="E231" s="24" t="s">
        <v>1019</v>
      </c>
      <c r="F231" s="14" t="s">
        <v>47</v>
      </c>
      <c r="G231" s="14" t="s">
        <v>83</v>
      </c>
      <c r="H231" s="14"/>
      <c r="I231" s="14"/>
      <c r="J231" s="25">
        <f>IF('Weekly Review'!$C$4="","",'Weekly Review'!$C$4+(X231-1)*7+6)</f>
        <v>46454</v>
      </c>
      <c r="K231" s="14" t="s">
        <v>50</v>
      </c>
      <c r="L231" s="17">
        <v>3.0</v>
      </c>
      <c r="M231" s="17">
        <v>0.0</v>
      </c>
      <c r="N231" s="14">
        <v>0.0</v>
      </c>
      <c r="O231" s="24" t="s">
        <v>1020</v>
      </c>
      <c r="P231" s="24" t="s">
        <v>1142</v>
      </c>
      <c r="Q231" s="24"/>
      <c r="R231" s="42"/>
      <c r="S231" s="25" t="str">
        <f>IF(R231="","",R231+'Weekly Review'!$C$5)</f>
        <v/>
      </c>
      <c r="T231" s="24" t="s">
        <v>52</v>
      </c>
      <c r="U231" s="24" t="s">
        <v>116</v>
      </c>
      <c r="V231" s="24" t="s">
        <v>1183</v>
      </c>
      <c r="W231" s="24"/>
      <c r="X231" s="14">
        <v>23.0</v>
      </c>
      <c r="Y231" s="24" t="s">
        <v>168</v>
      </c>
      <c r="Z231" s="14"/>
      <c r="AA231" s="14"/>
      <c r="AB231" s="14"/>
      <c r="AC231" s="24"/>
      <c r="AD231" s="24" t="str">
        <f t="shared" si="1"/>
        <v/>
      </c>
      <c r="AE231" s="30" t="str">
        <f t="shared" si="2"/>
        <v>DSA|23</v>
      </c>
    </row>
    <row r="232" ht="46.5" customHeight="1">
      <c r="A232" s="11" t="s">
        <v>1184</v>
      </c>
      <c r="B232" s="14">
        <v>23.0</v>
      </c>
      <c r="C232" s="14" t="s">
        <v>131</v>
      </c>
      <c r="D232" s="14" t="s">
        <v>177</v>
      </c>
      <c r="E232" s="11" t="s">
        <v>1185</v>
      </c>
      <c r="F232" s="14" t="s">
        <v>47</v>
      </c>
      <c r="G232" s="14" t="s">
        <v>83</v>
      </c>
      <c r="H232" s="14"/>
      <c r="I232" s="14"/>
      <c r="J232" s="16">
        <f>IF('Weekly Review'!$C$4="","",'Weekly Review'!$C$4+(X232-1)*7+6)</f>
        <v>46454</v>
      </c>
      <c r="K232" s="14" t="s">
        <v>50</v>
      </c>
      <c r="L232" s="17">
        <v>1.0</v>
      </c>
      <c r="M232" s="17">
        <v>0.0</v>
      </c>
      <c r="N232" s="14">
        <v>0.0</v>
      </c>
      <c r="O232" s="11" t="s">
        <v>179</v>
      </c>
      <c r="P232" s="11"/>
      <c r="Q232" s="11"/>
      <c r="R232" s="42"/>
      <c r="S232" s="16" t="str">
        <f>IF(R232="","",R232+'Weekly Review'!$C$5)</f>
        <v/>
      </c>
      <c r="T232" s="11" t="s">
        <v>180</v>
      </c>
      <c r="U232" s="11" t="s">
        <v>116</v>
      </c>
      <c r="V232" s="11" t="s">
        <v>1186</v>
      </c>
      <c r="W232" s="11"/>
      <c r="X232" s="14">
        <v>23.0</v>
      </c>
      <c r="Y232" s="11" t="s">
        <v>561</v>
      </c>
      <c r="Z232" s="14"/>
      <c r="AA232" s="14"/>
      <c r="AB232" s="14" t="s">
        <v>183</v>
      </c>
      <c r="AC232" s="11"/>
      <c r="AD232" s="11" t="str">
        <f t="shared" si="1"/>
        <v/>
      </c>
      <c r="AE232" s="23" t="str">
        <f t="shared" si="2"/>
        <v>Mock interviews|39</v>
      </c>
    </row>
    <row r="233" ht="46.5" customHeight="1">
      <c r="A233" s="24" t="s">
        <v>1187</v>
      </c>
      <c r="B233" s="14">
        <v>23.0</v>
      </c>
      <c r="C233" s="14" t="s">
        <v>131</v>
      </c>
      <c r="D233" s="14" t="s">
        <v>177</v>
      </c>
      <c r="E233" s="24" t="s">
        <v>1188</v>
      </c>
      <c r="F233" s="14" t="s">
        <v>47</v>
      </c>
      <c r="G233" s="14" t="s">
        <v>83</v>
      </c>
      <c r="H233" s="14"/>
      <c r="I233" s="14"/>
      <c r="J233" s="25">
        <f>IF('Weekly Review'!$C$4="","",'Weekly Review'!$C$4+(X233-1)*7+6)</f>
        <v>46454</v>
      </c>
      <c r="K233" s="14" t="s">
        <v>50</v>
      </c>
      <c r="L233" s="17">
        <v>1.0</v>
      </c>
      <c r="M233" s="17">
        <v>0.0</v>
      </c>
      <c r="N233" s="14">
        <v>0.0</v>
      </c>
      <c r="O233" s="24" t="s">
        <v>179</v>
      </c>
      <c r="P233" s="24"/>
      <c r="Q233" s="24"/>
      <c r="R233" s="42"/>
      <c r="S233" s="25" t="str">
        <f>IF(R233="","",R233+'Weekly Review'!$C$5)</f>
        <v/>
      </c>
      <c r="T233" s="24" t="s">
        <v>180</v>
      </c>
      <c r="U233" s="24" t="s">
        <v>116</v>
      </c>
      <c r="V233" s="24" t="s">
        <v>1189</v>
      </c>
      <c r="W233" s="24"/>
      <c r="X233" s="14">
        <v>23.0</v>
      </c>
      <c r="Y233" s="24" t="s">
        <v>565</v>
      </c>
      <c r="Z233" s="14"/>
      <c r="AA233" s="14"/>
      <c r="AB233" s="14" t="s">
        <v>183</v>
      </c>
      <c r="AC233" s="24"/>
      <c r="AD233" s="24" t="str">
        <f t="shared" si="1"/>
        <v/>
      </c>
      <c r="AE233" s="30" t="str">
        <f t="shared" si="2"/>
        <v>Mock interviews|40</v>
      </c>
    </row>
    <row r="234" ht="46.5" customHeight="1">
      <c r="A234" s="11" t="s">
        <v>1190</v>
      </c>
      <c r="B234" s="14">
        <v>23.0</v>
      </c>
      <c r="C234" s="14" t="s">
        <v>131</v>
      </c>
      <c r="D234" s="14" t="s">
        <v>177</v>
      </c>
      <c r="E234" s="11" t="s">
        <v>1191</v>
      </c>
      <c r="F234" s="14" t="s">
        <v>47</v>
      </c>
      <c r="G234" s="14" t="s">
        <v>83</v>
      </c>
      <c r="H234" s="14"/>
      <c r="I234" s="14"/>
      <c r="J234" s="16">
        <f>IF('Weekly Review'!$C$4="","",'Weekly Review'!$C$4+(X234-1)*7+6)</f>
        <v>46454</v>
      </c>
      <c r="K234" s="14" t="s">
        <v>50</v>
      </c>
      <c r="L234" s="17">
        <v>1.0</v>
      </c>
      <c r="M234" s="17">
        <v>0.0</v>
      </c>
      <c r="N234" s="14">
        <v>0.0</v>
      </c>
      <c r="O234" s="11" t="s">
        <v>179</v>
      </c>
      <c r="P234" s="11"/>
      <c r="Q234" s="11"/>
      <c r="R234" s="42"/>
      <c r="S234" s="16" t="str">
        <f>IF(R234="","",R234+'Weekly Review'!$C$5)</f>
        <v/>
      </c>
      <c r="T234" s="11" t="s">
        <v>1104</v>
      </c>
      <c r="U234" s="11" t="s">
        <v>116</v>
      </c>
      <c r="V234" s="11" t="s">
        <v>1192</v>
      </c>
      <c r="W234" s="11"/>
      <c r="X234" s="14">
        <v>23.0</v>
      </c>
      <c r="Y234" s="11" t="s">
        <v>568</v>
      </c>
      <c r="Z234" s="14"/>
      <c r="AA234" s="14"/>
      <c r="AB234" s="14" t="s">
        <v>183</v>
      </c>
      <c r="AC234" s="11"/>
      <c r="AD234" s="11" t="str">
        <f t="shared" si="1"/>
        <v/>
      </c>
      <c r="AE234" s="23" t="str">
        <f t="shared" si="2"/>
        <v>Mock interviews|41</v>
      </c>
    </row>
    <row r="235" ht="71.25" customHeight="1">
      <c r="A235" s="24" t="s">
        <v>1193</v>
      </c>
      <c r="B235" s="14">
        <v>23.0</v>
      </c>
      <c r="C235" s="14" t="s">
        <v>44</v>
      </c>
      <c r="D235" s="14" t="s">
        <v>44</v>
      </c>
      <c r="E235" s="24" t="s">
        <v>185</v>
      </c>
      <c r="F235" s="14" t="s">
        <v>130</v>
      </c>
      <c r="G235" s="14" t="s">
        <v>83</v>
      </c>
      <c r="H235" s="14"/>
      <c r="I235" s="14" t="s">
        <v>186</v>
      </c>
      <c r="J235" s="25">
        <f>IF('Weekly Review'!$C$4="","",'Weekly Review'!$C$4+(X235-1)*7+6)</f>
        <v>46454</v>
      </c>
      <c r="K235" s="14" t="s">
        <v>50</v>
      </c>
      <c r="L235" s="17">
        <v>0.5</v>
      </c>
      <c r="M235" s="17">
        <v>0.0</v>
      </c>
      <c r="N235" s="14">
        <v>0.0</v>
      </c>
      <c r="O235" s="24" t="s">
        <v>848</v>
      </c>
      <c r="P235" s="24"/>
      <c r="Q235" s="24"/>
      <c r="R235" s="42"/>
      <c r="S235" s="25" t="str">
        <f>IF(R235="","",R235+'Weekly Review'!$C$5)</f>
        <v/>
      </c>
      <c r="T235" s="24" t="s">
        <v>52</v>
      </c>
      <c r="U235" s="26" t="s">
        <v>53</v>
      </c>
      <c r="V235" s="24"/>
      <c r="W235" s="24"/>
      <c r="X235" s="14">
        <v>23.0</v>
      </c>
      <c r="Y235" s="24" t="s">
        <v>188</v>
      </c>
      <c r="Z235" s="14"/>
      <c r="AA235" s="14"/>
      <c r="AB235" s="14"/>
      <c r="AC235" s="24"/>
      <c r="AD235" s="24" t="str">
        <f t="shared" si="1"/>
        <v/>
      </c>
      <c r="AE235" s="30" t="str">
        <f t="shared" si="2"/>
        <v>Review|24</v>
      </c>
    </row>
    <row r="236" ht="108.75" customHeight="1">
      <c r="A236" s="11" t="s">
        <v>1194</v>
      </c>
      <c r="B236" s="14">
        <v>24.0</v>
      </c>
      <c r="C236" s="14" t="s">
        <v>121</v>
      </c>
      <c r="D236" s="14" t="s">
        <v>138</v>
      </c>
      <c r="E236" s="11" t="s">
        <v>1195</v>
      </c>
      <c r="F236" s="14" t="s">
        <v>130</v>
      </c>
      <c r="G236" s="14" t="s">
        <v>83</v>
      </c>
      <c r="H236" s="14"/>
      <c r="I236" s="14"/>
      <c r="J236" s="16">
        <f>IF('Weekly Review'!$C$4="","",'Weekly Review'!$C$4+(X236-1)*7+6)</f>
        <v>46461</v>
      </c>
      <c r="K236" s="14" t="s">
        <v>50</v>
      </c>
      <c r="L236" s="17">
        <v>2.0</v>
      </c>
      <c r="M236" s="17">
        <v>0.0</v>
      </c>
      <c r="N236" s="14">
        <v>0.0</v>
      </c>
      <c r="O236" s="11" t="s">
        <v>152</v>
      </c>
      <c r="P236" s="11" t="s">
        <v>1196</v>
      </c>
      <c r="Q236" s="11" t="s">
        <v>1178</v>
      </c>
      <c r="R236" s="42"/>
      <c r="S236" s="16" t="str">
        <f>IF(R236="","",R236+'Weekly Review'!$C$5)</f>
        <v/>
      </c>
      <c r="T236" s="11" t="s">
        <v>52</v>
      </c>
      <c r="U236" s="11" t="s">
        <v>76</v>
      </c>
      <c r="V236" s="11" t="s">
        <v>1197</v>
      </c>
      <c r="W236" s="11"/>
      <c r="X236" s="14">
        <v>24.0</v>
      </c>
      <c r="Y236" s="11" t="s">
        <v>544</v>
      </c>
      <c r="Z236" s="14"/>
      <c r="AA236" s="14"/>
      <c r="AB236" s="14"/>
      <c r="AC236" s="11"/>
      <c r="AD236" s="11" t="str">
        <f t="shared" si="1"/>
        <v/>
      </c>
      <c r="AE236" s="23" t="str">
        <f t="shared" si="2"/>
        <v>Projects|30</v>
      </c>
    </row>
    <row r="237" ht="46.5" customHeight="1">
      <c r="A237" s="24" t="s">
        <v>1198</v>
      </c>
      <c r="B237" s="14">
        <v>24.0</v>
      </c>
      <c r="C237" s="14" t="s">
        <v>107</v>
      </c>
      <c r="D237" s="14" t="s">
        <v>162</v>
      </c>
      <c r="E237" s="24" t="s">
        <v>1019</v>
      </c>
      <c r="F237" s="14" t="s">
        <v>47</v>
      </c>
      <c r="G237" s="14" t="s">
        <v>83</v>
      </c>
      <c r="H237" s="14"/>
      <c r="I237" s="14"/>
      <c r="J237" s="25">
        <f>IF('Weekly Review'!$C$4="","",'Weekly Review'!$C$4+(X237-1)*7+6)</f>
        <v>46461</v>
      </c>
      <c r="K237" s="14" t="s">
        <v>50</v>
      </c>
      <c r="L237" s="17">
        <v>3.0</v>
      </c>
      <c r="M237" s="17">
        <v>0.0</v>
      </c>
      <c r="N237" s="14">
        <v>0.0</v>
      </c>
      <c r="O237" s="24" t="s">
        <v>1020</v>
      </c>
      <c r="P237" s="24" t="s">
        <v>1142</v>
      </c>
      <c r="Q237" s="24"/>
      <c r="R237" s="42"/>
      <c r="S237" s="25" t="str">
        <f>IF(R237="","",R237+'Weekly Review'!$C$5)</f>
        <v/>
      </c>
      <c r="T237" s="24" t="s">
        <v>52</v>
      </c>
      <c r="U237" s="24" t="s">
        <v>116</v>
      </c>
      <c r="V237" s="24" t="s">
        <v>1199</v>
      </c>
      <c r="W237" s="24"/>
      <c r="X237" s="14">
        <v>24.0</v>
      </c>
      <c r="Y237" s="24" t="s">
        <v>168</v>
      </c>
      <c r="Z237" s="14"/>
      <c r="AA237" s="14"/>
      <c r="AB237" s="14"/>
      <c r="AC237" s="24"/>
      <c r="AD237" s="24" t="str">
        <f t="shared" si="1"/>
        <v/>
      </c>
      <c r="AE237" s="30" t="str">
        <f t="shared" si="2"/>
        <v>DSA|24</v>
      </c>
    </row>
    <row r="238" ht="46.5" customHeight="1">
      <c r="A238" s="11" t="s">
        <v>1200</v>
      </c>
      <c r="B238" s="14">
        <v>24.0</v>
      </c>
      <c r="C238" s="14" t="s">
        <v>131</v>
      </c>
      <c r="D238" s="14" t="s">
        <v>177</v>
      </c>
      <c r="E238" s="11" t="s">
        <v>1201</v>
      </c>
      <c r="F238" s="14" t="s">
        <v>47</v>
      </c>
      <c r="G238" s="14" t="s">
        <v>83</v>
      </c>
      <c r="H238" s="14"/>
      <c r="I238" s="14"/>
      <c r="J238" s="16">
        <f>IF('Weekly Review'!$C$4="","",'Weekly Review'!$C$4+(X238-1)*7+6)</f>
        <v>46461</v>
      </c>
      <c r="K238" s="14" t="s">
        <v>50</v>
      </c>
      <c r="L238" s="17">
        <v>1.0</v>
      </c>
      <c r="M238" s="17">
        <v>0.0</v>
      </c>
      <c r="N238" s="14">
        <v>0.0</v>
      </c>
      <c r="O238" s="11" t="s">
        <v>179</v>
      </c>
      <c r="P238" s="11"/>
      <c r="Q238" s="11"/>
      <c r="R238" s="42"/>
      <c r="S238" s="16" t="str">
        <f>IF(R238="","",R238+'Weekly Review'!$C$5)</f>
        <v/>
      </c>
      <c r="T238" s="11" t="s">
        <v>180</v>
      </c>
      <c r="U238" s="11" t="s">
        <v>116</v>
      </c>
      <c r="V238" s="11" t="s">
        <v>1202</v>
      </c>
      <c r="W238" s="11"/>
      <c r="X238" s="14">
        <v>24.0</v>
      </c>
      <c r="Y238" s="11" t="s">
        <v>572</v>
      </c>
      <c r="Z238" s="14"/>
      <c r="AA238" s="14"/>
      <c r="AB238" s="14" t="s">
        <v>183</v>
      </c>
      <c r="AC238" s="11"/>
      <c r="AD238" s="11" t="str">
        <f t="shared" si="1"/>
        <v/>
      </c>
      <c r="AE238" s="23" t="str">
        <f t="shared" si="2"/>
        <v>Mock interviews|42</v>
      </c>
    </row>
    <row r="239" ht="46.5" customHeight="1">
      <c r="A239" s="24" t="s">
        <v>1203</v>
      </c>
      <c r="B239" s="14">
        <v>24.0</v>
      </c>
      <c r="C239" s="14" t="s">
        <v>131</v>
      </c>
      <c r="D239" s="14" t="s">
        <v>177</v>
      </c>
      <c r="E239" s="24" t="s">
        <v>1204</v>
      </c>
      <c r="F239" s="14" t="s">
        <v>47</v>
      </c>
      <c r="G239" s="14" t="s">
        <v>83</v>
      </c>
      <c r="H239" s="14"/>
      <c r="I239" s="14"/>
      <c r="J239" s="25">
        <f>IF('Weekly Review'!$C$4="","",'Weekly Review'!$C$4+(X239-1)*7+6)</f>
        <v>46461</v>
      </c>
      <c r="K239" s="14" t="s">
        <v>50</v>
      </c>
      <c r="L239" s="17">
        <v>1.0</v>
      </c>
      <c r="M239" s="17">
        <v>0.0</v>
      </c>
      <c r="N239" s="14">
        <v>0.0</v>
      </c>
      <c r="O239" s="24" t="s">
        <v>179</v>
      </c>
      <c r="P239" s="24"/>
      <c r="Q239" s="24"/>
      <c r="R239" s="42"/>
      <c r="S239" s="25" t="str">
        <f>IF(R239="","",R239+'Weekly Review'!$C$5)</f>
        <v/>
      </c>
      <c r="T239" s="24" t="s">
        <v>1008</v>
      </c>
      <c r="U239" s="24" t="s">
        <v>116</v>
      </c>
      <c r="V239" s="24" t="s">
        <v>1205</v>
      </c>
      <c r="W239" s="24"/>
      <c r="X239" s="14">
        <v>24.0</v>
      </c>
      <c r="Y239" s="24" t="s">
        <v>572</v>
      </c>
      <c r="Z239" s="14"/>
      <c r="AA239" s="14"/>
      <c r="AB239" s="14" t="s">
        <v>183</v>
      </c>
      <c r="AC239" s="24"/>
      <c r="AD239" s="24" t="str">
        <f t="shared" si="1"/>
        <v/>
      </c>
      <c r="AE239" s="30" t="str">
        <f t="shared" si="2"/>
        <v>Mock interviews|43</v>
      </c>
    </row>
    <row r="240" ht="46.5" customHeight="1">
      <c r="A240" s="11" t="s">
        <v>1206</v>
      </c>
      <c r="B240" s="14">
        <v>24.0</v>
      </c>
      <c r="C240" s="14" t="s">
        <v>131</v>
      </c>
      <c r="D240" s="14" t="s">
        <v>177</v>
      </c>
      <c r="E240" s="11" t="s">
        <v>1207</v>
      </c>
      <c r="F240" s="14" t="s">
        <v>47</v>
      </c>
      <c r="G240" s="14" t="s">
        <v>83</v>
      </c>
      <c r="H240" s="14"/>
      <c r="I240" s="14"/>
      <c r="J240" s="16">
        <f>IF('Weekly Review'!$C$4="","",'Weekly Review'!$C$4+(X240-1)*7+6)</f>
        <v>46461</v>
      </c>
      <c r="K240" s="14" t="s">
        <v>50</v>
      </c>
      <c r="L240" s="17">
        <v>1.0</v>
      </c>
      <c r="M240" s="17">
        <v>0.0</v>
      </c>
      <c r="N240" s="14">
        <v>0.0</v>
      </c>
      <c r="O240" s="11" t="s">
        <v>179</v>
      </c>
      <c r="P240" s="11"/>
      <c r="Q240" s="11"/>
      <c r="R240" s="42"/>
      <c r="S240" s="16" t="str">
        <f>IF(R240="","",R240+'Weekly Review'!$C$5)</f>
        <v/>
      </c>
      <c r="T240" s="11" t="s">
        <v>180</v>
      </c>
      <c r="U240" s="11" t="s">
        <v>116</v>
      </c>
      <c r="V240" s="11" t="s">
        <v>1208</v>
      </c>
      <c r="W240" s="11"/>
      <c r="X240" s="14">
        <v>24.0</v>
      </c>
      <c r="Y240" s="11" t="s">
        <v>577</v>
      </c>
      <c r="Z240" s="14"/>
      <c r="AA240" s="14"/>
      <c r="AB240" s="14" t="s">
        <v>183</v>
      </c>
      <c r="AC240" s="11"/>
      <c r="AD240" s="11" t="str">
        <f t="shared" si="1"/>
        <v/>
      </c>
      <c r="AE240" s="23" t="str">
        <f t="shared" si="2"/>
        <v>Mock interviews|44</v>
      </c>
    </row>
    <row r="241" ht="71.25" customHeight="1">
      <c r="A241" s="24" t="s">
        <v>1209</v>
      </c>
      <c r="B241" s="14">
        <v>24.0</v>
      </c>
      <c r="C241" s="14" t="s">
        <v>44</v>
      </c>
      <c r="D241" s="14" t="s">
        <v>44</v>
      </c>
      <c r="E241" s="24" t="s">
        <v>185</v>
      </c>
      <c r="F241" s="14" t="s">
        <v>130</v>
      </c>
      <c r="G241" s="14" t="s">
        <v>83</v>
      </c>
      <c r="H241" s="14"/>
      <c r="I241" s="14" t="s">
        <v>186</v>
      </c>
      <c r="J241" s="25">
        <f>IF('Weekly Review'!$C$4="","",'Weekly Review'!$C$4+(X241-1)*7+6)</f>
        <v>46461</v>
      </c>
      <c r="K241" s="14" t="s">
        <v>50</v>
      </c>
      <c r="L241" s="17">
        <v>0.5</v>
      </c>
      <c r="M241" s="17">
        <v>0.0</v>
      </c>
      <c r="N241" s="14">
        <v>0.0</v>
      </c>
      <c r="O241" s="24" t="s">
        <v>848</v>
      </c>
      <c r="P241" s="24"/>
      <c r="Q241" s="24"/>
      <c r="R241" s="42"/>
      <c r="S241" s="25" t="str">
        <f>IF(R241="","",R241+'Weekly Review'!$C$5)</f>
        <v/>
      </c>
      <c r="T241" s="24" t="s">
        <v>52</v>
      </c>
      <c r="U241" s="26" t="s">
        <v>53</v>
      </c>
      <c r="V241" s="24"/>
      <c r="W241" s="24"/>
      <c r="X241" s="14">
        <v>24.0</v>
      </c>
      <c r="Y241" s="24" t="s">
        <v>188</v>
      </c>
      <c r="Z241" s="14"/>
      <c r="AA241" s="14"/>
      <c r="AB241" s="14"/>
      <c r="AC241" s="24"/>
      <c r="AD241" s="24" t="str">
        <f t="shared" si="1"/>
        <v/>
      </c>
      <c r="AE241" s="30" t="str">
        <f t="shared" si="2"/>
        <v>Review|25</v>
      </c>
    </row>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customSheetViews>
    <customSheetView guid="{64B01839-358F-440E-8F4E-84C7B7A0DCE6}" filter="1" showAutoFilter="1">
      <autoFilter ref="$A$5:$AE$241"/>
    </customSheetView>
  </customSheetViews>
  <conditionalFormatting sqref="B6:B241">
    <cfRule type="expression" dxfId="6" priority="1">
      <formula>B6&gt;X6</formula>
    </cfRule>
  </conditionalFormatting>
  <conditionalFormatting sqref="G6:G241">
    <cfRule type="containsText" dxfId="7" priority="2" operator="containsText" text="Done">
      <formula>NOT(ISERROR(SEARCH(("Done"),(G6))))</formula>
    </cfRule>
  </conditionalFormatting>
  <conditionalFormatting sqref="G6:G241">
    <cfRule type="containsText" dxfId="8" priority="3" operator="containsText" text="Blocked">
      <formula>NOT(ISERROR(SEARCH(("Blocked"),(G6))))</formula>
    </cfRule>
  </conditionalFormatting>
  <conditionalFormatting sqref="G6:G241">
    <cfRule type="containsText" dxfId="9" priority="4" operator="containsText" text="In progress">
      <formula>NOT(ISERROR(SEARCH(("In progress"),(G6))))</formula>
    </cfRule>
  </conditionalFormatting>
  <conditionalFormatting sqref="J6:J241">
    <cfRule type="expression" dxfId="8" priority="5">
      <formula>AND(ISNUMBER(J6),J6&lt;TODAY(),G6&lt;&gt;"Done",G6&lt;&gt;"Deferred")</formula>
    </cfRule>
  </conditionalFormatting>
  <conditionalFormatting sqref="AD6:AD241">
    <cfRule type="expression" dxfId="6" priority="6">
      <formula>AND(AD6&lt;&gt;"",AD6&lt;&gt;"Complete")</formula>
    </cfRule>
  </conditionalFormatting>
  <dataValidations>
    <dataValidation type="date" allowBlank="1" sqref="R6:R241">
      <formula1>1.0</formula1>
      <formula2>2958465.0</formula2>
    </dataValidation>
    <dataValidation type="list" allowBlank="1" sqref="G6:G241">
      <formula1>"Not started,In progress,Done,Blocked,Deferred"</formula1>
    </dataValidation>
    <dataValidation type="decimal" allowBlank="1" sqref="B6:B241 X6:X241">
      <formula1>1.0</formula1>
      <formula2>24.0</formula2>
    </dataValidation>
    <dataValidation type="list" allowBlank="1" sqref="D6:D241">
      <formula1>"Setup,Learn,Build,Practice,Mock,Review,Career"</formula1>
    </dataValidation>
    <dataValidation type="decimal" allowBlank="1" sqref="L6:M241">
      <formula1>0.0</formula1>
      <formula2>168.0</formula2>
    </dataValidation>
    <dataValidation type="decimal" allowBlank="1" sqref="N6:N241 Z6:AA241">
      <formula1>0.0</formula1>
      <formula2>5.0</formula2>
    </dataValidation>
    <dataValidation type="list" allowBlank="1" sqref="AB6:AB241">
      <formula1>"Not Attempted,Fail,Borderline,Pass,Strong Pass"</formula1>
    </dataValidation>
    <dataValidation type="list" allowBlank="1" sqref="C6:C241">
      <formula1>"Review,Engineering,AI Engineering,CS &amp; SQL,Java &amp; Spring,TypeScript &amp; UI,Projects,DSA,Mock interviews,Career,System design"</formula1>
    </dataValidation>
    <dataValidation type="list" allowBlank="1" sqref="F6:F241">
      <formula1>"P0,P1,P2"</formula1>
    </dataValidation>
    <dataValidation type="list" allowBlank="1" sqref="K6:K241">
      <formula1>"Core,Optional"</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E5F4"/>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4</v>
      </c>
      <c r="D4" s="1" t="s">
        <v>5</v>
      </c>
      <c r="E4" s="1">
        <f>COUNTIFS(PlanTasks[Category],$C$4)</f>
        <v>7</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8" t="s">
        <v>9</v>
      </c>
      <c r="B8" s="8" t="s">
        <v>12</v>
      </c>
      <c r="C8" s="8" t="s">
        <v>14</v>
      </c>
      <c r="D8" s="8" t="s">
        <v>16</v>
      </c>
      <c r="E8" s="8" t="s">
        <v>15</v>
      </c>
      <c r="F8" s="8" t="s">
        <v>21</v>
      </c>
      <c r="G8" s="8" t="s">
        <v>22</v>
      </c>
      <c r="H8" s="8" t="s">
        <v>23</v>
      </c>
      <c r="I8" s="8" t="s">
        <v>19</v>
      </c>
      <c r="J8" s="8" t="s">
        <v>34</v>
      </c>
      <c r="K8" s="8" t="s">
        <v>18</v>
      </c>
      <c r="L8" s="8" t="s">
        <v>25</v>
      </c>
      <c r="M8" s="8" t="s">
        <v>26</v>
      </c>
      <c r="N8" s="8" t="s">
        <v>27</v>
      </c>
      <c r="O8" s="8" t="s">
        <v>35</v>
      </c>
      <c r="P8" s="8" t="s">
        <v>3</v>
      </c>
      <c r="Q8" s="8" t="s">
        <v>17</v>
      </c>
      <c r="R8" s="8" t="s">
        <v>28</v>
      </c>
      <c r="S8" s="8" t="s">
        <v>29</v>
      </c>
      <c r="T8" s="8" t="s">
        <v>30</v>
      </c>
      <c r="U8" s="8" t="s">
        <v>33</v>
      </c>
      <c r="V8" s="8" t="s">
        <v>37</v>
      </c>
    </row>
    <row r="9" ht="84.0" customHeight="1">
      <c r="A9" s="9" t="str">
        <f t="array" ref="A9">IF($V9="","",INDEX(PlanTasks[Task ID],$V9))</f>
        <v>AI18</v>
      </c>
      <c r="B9" s="12">
        <f t="array" ref="B9">IF($V9="","",IF(INDEX(PlanTasks[Start week],$V9)="","",INDEX(PlanTasks[Start week],$V9)))</f>
        <v>1</v>
      </c>
      <c r="C9" s="12" t="str">
        <f t="array" ref="C9">IF($V9="","",IF(INDEX(PlanTasks[Task / deliverable],$V9)="","",INDEX(PlanTasks[Task / deliverable],$V9)))</f>
        <v>Confirm round policy and rehearse AI-free fallback</v>
      </c>
      <c r="D9" s="12" t="str">
        <f t="array" ref="D9">IF($V9="","",IF(INDEX(PlanTasks[Status],$V9)="","",INDEX(PlanTasks[Status],$V9)))</f>
        <v>In progress</v>
      </c>
      <c r="E9" s="12" t="str">
        <f t="array" ref="E9">IF($V9="","",IF(INDEX(PlanTasks[Priority],$V9)="","",INDEX(PlanTasks[Priority],$V9)))</f>
        <v>P0</v>
      </c>
      <c r="F9" s="12" t="str">
        <f t="array" ref="F9">IF($V9="","",IF(INDEX(PlanTasks[Scope],$V9)="","",INDEX(PlanTasks[Scope],$V9)))</f>
        <v>Core</v>
      </c>
      <c r="G9" s="18">
        <f t="array" ref="G9">IF($V9="","",IF(INDEX(PlanTasks[Estimate (h)],$V9)="","",INDEX(PlanTasks[Estimate (h)],$V9)))</f>
        <v>0.75</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Confirm exact permitted tools and boundaries
Code/debug/explain with no assistant
Implement and explain independently
Solve/debug/explain without AI when required</v>
      </c>
      <c r="M9" s="12" t="str">
        <f t="array" ref="M9">IF($V9="","",IF(INDEX(PlanTasks[Exercise / interview prompt],$V9)="","",INDEX(PlanTasks[Exercise / interview prompt],$V9)))</f>
        <v>Transparent AI-assisted session
Failure to test: Policy violation
60-min unaided mock
Failure to test: Dependency on tools
Redo representative task without any assistant
Practice mode: AI-free Yes, AI-assisted No</v>
      </c>
      <c r="N9" s="12" t="str">
        <f t="array" ref="N9">IF($V9="","",IF(INDEX(PlanTasks[Prerequisite IDs],$V9)="","",INDEX(PlanTasks[Prerequisite IDs],$V9)))</f>
        <v/>
      </c>
      <c r="O9" s="12" t="str">
        <f t="array" ref="O9">IF($V9="","",IF(INDEX(PlanTasks[Plan section],$V9)="","",INDEX(PlanTasks[Plan section],$V9)))</f>
        <v>Interview Policy</v>
      </c>
      <c r="P9" s="12" t="str">
        <f t="array" ref="P9">IF($V9="","",IF(INDEX(PlanTasks[Category],$V9)="","",INDEX(PlanTasks[Category],$V9)))</f>
        <v>AI Engineering</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S026
S027
S025</v>
      </c>
      <c r="V9" s="27">
        <f>IF(ROW()-8&gt;$E$4,"",MATCH($C$4&amp;"|"&amp;(ROW()-8),PlanTasks[Category key],0))</f>
        <v>3</v>
      </c>
    </row>
    <row r="10" ht="58.5" customHeight="1">
      <c r="A10" s="28" t="str">
        <f t="array" ref="A10">IF($V10="","",INDEX(PlanTasks[Task ID],$V10))</f>
        <v>AI05</v>
      </c>
      <c r="B10" s="29">
        <f t="array" ref="B10">IF($V10="","",IF(INDEX(PlanTasks[Start week],$V10)="","",INDEX(PlanTasks[Start week],$V10)))</f>
        <v>5</v>
      </c>
      <c r="C10" s="29" t="str">
        <f t="array" ref="C10">IF($V10="","",IF(INDEX(PlanTasks[Task / deliverable],$V10)="","",INDEX(PlanTasks[Task / deliverable],$V10)))</f>
        <v>AI limitations, context and token budgets</v>
      </c>
      <c r="D10" s="29" t="str">
        <f t="array" ref="D10">IF($V10="","",IF(INDEX(PlanTasks[Status],$V10)="","",INDEX(PlanTasks[Status],$V10)))</f>
        <v>Not started</v>
      </c>
      <c r="E10" s="29" t="str">
        <f t="array" ref="E10">IF($V10="","",IF(INDEX(PlanTasks[Priority],$V10)="","",INDEX(PlanTasks[Priority],$V10)))</f>
        <v>P1</v>
      </c>
      <c r="F10" s="29" t="str">
        <f t="array" ref="F10">IF($V10="","",IF(INDEX(PlanTasks[Scope],$V10)="","",INDEX(PlanTasks[Scope],$V10)))</f>
        <v>Core</v>
      </c>
      <c r="G10" s="41">
        <f t="array" ref="G10">IF($V10="","",IF(INDEX(PlanTasks[Estimate (h)],$V10)="","",INDEX(PlanTasks[Estimate (h)],$V10)))</f>
        <v>0.75</v>
      </c>
      <c r="H10" s="41">
        <f t="array" ref="H10">IF($V10="","",IF(INDEX(PlanTasks[Actual (h)],$V10)="","",INDEX(PlanTasks[Actual (h)],$V10)))</f>
        <v>0</v>
      </c>
      <c r="I10" s="43">
        <f t="array" ref="I10">IF($V10="","",IF(INDEX(PlanTasks[Due date],$V10)="","",INDEX(PlanTasks[Due date],$V10)))</f>
        <v>46328</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Context limits, cost/latency, truncation
Hallucination, stale assumptions, non-determinism
Models, tokens, context, latency/cost, failure handling</v>
      </c>
      <c r="M10" s="29" t="str">
        <f t="array" ref="M10">IF($V10="","",IF(INDEX(PlanTasks[Exercise / interview prompt],$V10)="","",INDEX(PlanTasks[Exercise / interview prompt],$V10)))</f>
        <v>Estimate context needed for repo task
Failure to test: Missing/irrelevant context
Find unsupported claim/code assumption
Failure to test: Blind trust</v>
      </c>
      <c r="N10" s="29" t="str">
        <f t="array" ref="N10">IF($V10="","",IF(INDEX(PlanTasks[Prerequisite IDs],$V10)="","",INDEX(PlanTasks[Prerequisite IDs],$V10)))</f>
        <v/>
      </c>
      <c r="O10" s="29" t="str">
        <f t="array" ref="O10">IF($V10="","",IF(INDEX(PlanTasks[Plan section],$V10)="","",INDEX(PlanTasks[Plan section],$V10)))</f>
        <v>Fundamentals</v>
      </c>
      <c r="P10" s="29" t="str">
        <f t="array" ref="P10">IF($V10="","",IF(INDEX(PlanTasks[Category],$V10)="","",INDEX(PlanTasks[Category],$V10)))</f>
        <v>AI Engineering</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S004
S023</v>
      </c>
      <c r="V10" s="55">
        <f>IF(ROW()-8&gt;$E$4,"",MATCH($C$4&amp;"|"&amp;(ROW()-8),PlanTasks[Category key],0))</f>
        <v>50</v>
      </c>
    </row>
    <row r="11" ht="58.5" customHeight="1">
      <c r="A11" s="9" t="str">
        <f t="array" ref="A11">IF($V11="","",INDEX(PlanTasks[Task ID],$V11))</f>
        <v>AI07</v>
      </c>
      <c r="B11" s="12">
        <f t="array" ref="B11">IF($V11="","",IF(INDEX(PlanTasks[Start week],$V11)="","",INDEX(PlanTasks[Start week],$V11)))</f>
        <v>8</v>
      </c>
      <c r="C11" s="12" t="str">
        <f t="array" ref="C11">IF($V11="","",IF(INDEX(PlanTasks[Task / deliverable],$V11)="","",INDEX(PlanTasks[Task / deliverable],$V11)))</f>
        <v>LLM integration and validated structured output</v>
      </c>
      <c r="D11" s="12" t="str">
        <f t="array" ref="D11">IF($V11="","",IF(INDEX(PlanTasks[Status],$V11)="","",INDEX(PlanTasks[Status],$V11)))</f>
        <v>Not started</v>
      </c>
      <c r="E11" s="12" t="str">
        <f t="array" ref="E11">IF($V11="","",IF(INDEX(PlanTasks[Priority],$V11)="","",INDEX(PlanTasks[Priority],$V11)))</f>
        <v>P1</v>
      </c>
      <c r="F11" s="12" t="str">
        <f t="array" ref="F11">IF($V11="","",IF(INDEX(PlanTasks[Scope],$V11)="","",INDEX(PlanTasks[Scope],$V11)))</f>
        <v>Optional</v>
      </c>
      <c r="G11" s="18">
        <f t="array" ref="G11">IF($V11="","",IF(INDEX(PlanTasks[Estimate (h)],$V11)="","",INDEX(PlanTasks[Estimate (h)],$V11)))</f>
        <v>0.75</v>
      </c>
      <c r="H11" s="18">
        <f t="array" ref="H11">IF($V11="","",IF(INDEX(PlanTasks[Actual (h)],$V11)="","",INDEX(PlanTasks[Actual (h)],$V11)))</f>
        <v>0</v>
      </c>
      <c r="I11" s="21">
        <f t="array" ref="I11">IF($V11="","",IF(INDEX(PlanTasks[Due date],$V11)="","",INDEX(PlanTasks[Due date],$V11)))</f>
        <v>46349</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Requests, streaming, timeouts, retries, cost
JSON schema / validation / retries
Schemas/JSON validation, retries, deterministic handling</v>
      </c>
      <c r="M11" s="12" t="str">
        <f t="array" ref="M11">IF($V11="","",IF(INDEX(PlanTasks[Exercise / interview prompt],$V11)="","",INDEX(PlanTasks[Exercise / interview prompt],$V11)))</f>
        <v>Build a safe server-side call
Failure to test: Secret leakage, retry storms
Generate typed object and reject invalid
Failure to test: Malformed output</v>
      </c>
      <c r="N11" s="12" t="str">
        <f t="array" ref="N11">IF($V11="","",IF(INDEX(PlanTasks[Prerequisite IDs],$V11)="","",INDEX(PlanTasks[Prerequisite IDs],$V11)))</f>
        <v/>
      </c>
      <c r="O11" s="12" t="str">
        <f t="array" ref="O11">IF($V11="","",IF(INDEX(PlanTasks[Plan section],$V11)="","",INDEX(PlanTasks[Plan section],$V11)))</f>
        <v>Integration</v>
      </c>
      <c r="P11" s="12" t="str">
        <f t="array" ref="P11">IF($V11="","",IF(INDEX(PlanTasks[Category],$V11)="","",INDEX(PlanTasks[Category],$V11)))</f>
        <v>AI Engineering</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S004
S024</v>
      </c>
      <c r="V11" s="27">
        <f>IF(ROW()-8&gt;$E$4,"",MATCH($C$4&amp;"|"&amp;(ROW()-8),PlanTasks[Category key],0))</f>
        <v>85</v>
      </c>
    </row>
    <row r="12" ht="58.5" customHeight="1">
      <c r="A12" s="28" t="str">
        <f t="array" ref="A12">IF($V12="","",INDEX(PlanTasks[Task ID],$V12))</f>
        <v>AI17</v>
      </c>
      <c r="B12" s="29">
        <f t="array" ref="B12">IF($V12="","",IF(INDEX(PlanTasks[Start week],$V12)="","",INDEX(PlanTasks[Start week],$V12)))</f>
        <v>11</v>
      </c>
      <c r="C12" s="29" t="str">
        <f t="array" ref="C12">IF($V12="","",IF(INDEX(PlanTasks[Task / deliverable],$V12)="","",INDEX(PlanTasks[Task / deliverable],$V12)))</f>
        <v>Secrets/privacy</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0.75</v>
      </c>
      <c r="H12" s="41">
        <f t="array" ref="H12">IF($V12="","",IF(INDEX(PlanTasks[Actual (h)],$V12)="","",INDEX(PlanTasks[Actual (h)],$V12)))</f>
        <v>0</v>
      </c>
      <c r="I12" s="43">
        <f t="array" ref="I12">IF($V12="","",IF(INDEX(PlanTasks[Due date],$V12)="","",INDEX(PlanTasks[Due date],$V12)))</f>
        <v>46370</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Do not expose sensitive secrets/data without authorization
Env vars, secret managers, rotation, least privilege</v>
      </c>
      <c r="M12" s="29" t="str">
        <f t="array" ref="M12">IF($V12="","",IF(INDEX(PlanTasks[Exercise / interview prompt],$V12)="","",INDEX(PlanTasks[Exercise / interview prompt],$V12)))</f>
        <v>Identify sensitive context boundaries
Failure to test: Data leakage</v>
      </c>
      <c r="N12" s="29" t="str">
        <f t="array" ref="N12">IF($V12="","",IF(INDEX(PlanTasks[Prerequisite IDs],$V12)="","",INDEX(PlanTasks[Prerequisite IDs],$V12)))</f>
        <v/>
      </c>
      <c r="O12" s="29" t="str">
        <f t="array" ref="O12">IF($V12="","",IF(INDEX(PlanTasks[Plan section],$V12)="","",INDEX(PlanTasks[Plan section],$V12)))</f>
        <v>Safety</v>
      </c>
      <c r="P12" s="29" t="str">
        <f t="array" ref="P12">IF($V12="","",IF(INDEX(PlanTasks[Category],$V12)="","",INDEX(PlanTasks[Category],$V12)))</f>
        <v>AI Engineering</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S025
S022</v>
      </c>
      <c r="V12" s="55">
        <f>IF(ROW()-8&gt;$E$4,"",MATCH($C$4&amp;"|"&amp;(ROW()-8),PlanTasks[Category key],0))</f>
        <v>113</v>
      </c>
    </row>
    <row r="13" ht="108.75" customHeight="1">
      <c r="A13" s="9" t="str">
        <f t="array" ref="A13">IF($V13="","",INDEX(PlanTasks[Task ID],$V13))</f>
        <v>AI09</v>
      </c>
      <c r="B13" s="12">
        <f t="array" ref="B13">IF($V13="","",IF(INDEX(PlanTasks[Start week],$V13)="","",INDEX(PlanTasks[Start week],$V13)))</f>
        <v>16</v>
      </c>
      <c r="C13" s="12" t="str">
        <f t="array" ref="C13">IF($V13="","",IF(INDEX(PlanTasks[Task / deliverable],$V13)="","",INDEX(PlanTasks[Task / deliverable],$V13)))</f>
        <v>Bounded agents, tool calls and context</v>
      </c>
      <c r="D13" s="12" t="str">
        <f t="array" ref="D13">IF($V13="","",IF(INDEX(PlanTasks[Status],$V13)="","",INDEX(PlanTasks[Status],$V13)))</f>
        <v>Not started</v>
      </c>
      <c r="E13" s="12" t="str">
        <f t="array" ref="E13">IF($V13="","",IF(INDEX(PlanTasks[Priority],$V13)="","",INDEX(PlanTasks[Priority],$V13)))</f>
        <v>P1</v>
      </c>
      <c r="F13" s="12" t="str">
        <f t="array" ref="F13">IF($V13="","",IF(INDEX(PlanTasks[Scope],$V13)="","",INDEX(PlanTasks[Scope],$V13)))</f>
        <v>Optional</v>
      </c>
      <c r="G13" s="18">
        <f t="array" ref="G13">IF($V13="","",IF(INDEX(PlanTasks[Estimate (h)],$V13)="","",INDEX(PlanTasks[Estimate (h)],$V13)))</f>
        <v>0.75</v>
      </c>
      <c r="H13" s="18">
        <f t="array" ref="H13">IF($V13="","",IF(INDEX(PlanTasks[Actual (h)],$V13)="","",INDEX(PlanTasks[Actual (h)],$V13)))</f>
        <v>0</v>
      </c>
      <c r="I13" s="21">
        <f t="array" ref="I13">IF($V13="","",IF(INDEX(PlanTasks[Due date],$V13)="","",INDEX(PlanTasks[Due date],$V13)))</f>
        <v>46405</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Schema, permissions, tool-result loop
Plan/act/observe, stop conditions
Repo map, acceptance criteria, constraints
Clear plan, controlled scope
Task, constraints, examples, context boundaries
Define tools, permissions, validation, error loops
Plan/act/observe, tool use, boundaries, human review</v>
      </c>
      <c r="M13" s="12" t="str">
        <f t="array" ref="M13">IF($V13="","",IF(INDEX(PlanTasks[Exercise / interview prompt],$V13)="","",INDEX(PlanTasks[Exercise / interview prompt],$V13)))</f>
        <v>Agent can read but not mutate unsafe resources
Failure to test: Over-privileged tools
Give bounded repo ticket
Failure to test: Infinite/unsafe loops
Improve agent output without overprompting
Failure to test: Ambiguous scope
Give agent bounded ticket with context + acceptance criteria
Practice mode: AI-free No, AI-assisted Yes</v>
      </c>
      <c r="N13" s="12" t="str">
        <f t="array" ref="N13">IF($V13="","",IF(INDEX(PlanTasks[Prerequisite IDs],$V13)="","",INDEX(PlanTasks[Prerequisite IDs],$V13)))</f>
        <v/>
      </c>
      <c r="O13" s="12" t="str">
        <f t="array" ref="O13">IF($V13="","",IF(INDEX(PlanTasks[Plan section],$V13)="","",INDEX(PlanTasks[Plan section],$V13)))</f>
        <v>Integration</v>
      </c>
      <c r="P13" s="12" t="str">
        <f t="array" ref="P13">IF($V13="","",IF(INDEX(PlanTasks[Category],$V13)="","",INDEX(PlanTasks[Category],$V13)))</f>
        <v>AI Engineering</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S024
S021</v>
      </c>
      <c r="V13" s="27">
        <f>IF(ROW()-8&gt;$E$4,"",MATCH($C$4&amp;"|"&amp;(ROW()-8),PlanTasks[Category key],0))</f>
        <v>161</v>
      </c>
    </row>
    <row r="14" ht="146.25" customHeight="1">
      <c r="A14" s="28" t="str">
        <f t="array" ref="A14">IF($V14="","",INDEX(PlanTasks[Task ID],$V14))</f>
        <v>AI14</v>
      </c>
      <c r="B14" s="29">
        <f t="array" ref="B14">IF($V14="","",IF(INDEX(PlanTasks[Start week],$V14)="","",INDEX(PlanTasks[Start week],$V14)))</f>
        <v>16</v>
      </c>
      <c r="C14" s="29" t="str">
        <f t="array" ref="C14">IF($V14="","",IF(INDEX(PlanTasks[Task / deliverable],$V14)="","",INDEX(PlanTasks[Task / deliverable],$V14)))</f>
        <v>Verify generated code with tests and diff review</v>
      </c>
      <c r="D14" s="29" t="str">
        <f t="array" ref="D14">IF($V14="","",IF(INDEX(PlanTasks[Status],$V14)="","",INDEX(PlanTasks[Status],$V14)))</f>
        <v>Not started</v>
      </c>
      <c r="E14" s="29" t="str">
        <f t="array" ref="E14">IF($V14="","",IF(INDEX(PlanTasks[Priority],$V14)="","",INDEX(PlanTasks[Priority],$V14)))</f>
        <v>P0</v>
      </c>
      <c r="F14" s="29" t="str">
        <f t="array" ref="F14">IF($V14="","",IF(INDEX(PlanTasks[Scope],$V14)="","",INDEX(PlanTasks[Scope],$V14)))</f>
        <v>Core</v>
      </c>
      <c r="G14" s="41">
        <f t="array" ref="G14">IF($V14="","",IF(INDEX(PlanTasks[Estimate (h)],$V14)="","",INDEX(PlanTasks[Estimate (h)],$V14)))</f>
        <v>0.75</v>
      </c>
      <c r="H14" s="41">
        <f t="array" ref="H14">IF($V14="","",IF(INDEX(PlanTasks[Actual (h)],$V14)="","",INDEX(PlanTasks[Actual (h)],$V14)))</f>
        <v>0</v>
      </c>
      <c r="I14" s="43">
        <f t="array" ref="I14">IF($V14="","",IF(INDEX(PlanTasks[Due date],$V14)="","",INDEX(PlanTasks[Due date],$V14)))</f>
        <v>46405</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Correctness, edge cases, security, perf
Use targeted tests to prove AI fix
Small diffs, inspect changed files, revert noise
Catch correctness/security/test gaps
agent context, small diffs, tests, compile/type checks, security review
Review generated code, test security/perf/correctness</v>
      </c>
      <c r="M14" s="29" t="str">
        <f t="array" ref="M14">IF($V14="","",IF(INDEX(PlanTasks[Exercise / interview prompt],$V14)="","",INDEX(PlanTasks[Exercise / interview prompt],$V14)))</f>
        <v>Review AI PR line-by-line
Failure to test: Almost-right code
Write regression before acceptance
Failure to test: False confidence
Reduce an over-broad AI change
Failure to test: Unnecessary rewrites
Ask an agent to implement, then independently review it
Practice mode: AI-free No, AI-assisted Yes
Use AI on repo task then independently verify Java + TS changes
5 timed agentic tickets
Use AI only when interview policy permits</v>
      </c>
      <c r="N14" s="29" t="str">
        <f t="array" ref="N14">IF($V14="","",IF(INDEX(PlanTasks[Prerequisite IDs],$V14)="","",INDEX(PlanTasks[Prerequisite IDs],$V14)))</f>
        <v/>
      </c>
      <c r="O14" s="29" t="str">
        <f t="array" ref="O14">IF($V14="","",IF(INDEX(PlanTasks[Plan section],$V14)="","",INDEX(PlanTasks[Plan section],$V14)))</f>
        <v>Verification</v>
      </c>
      <c r="P14" s="29" t="str">
        <f t="array" ref="P14">IF($V14="","",IF(INDEX(PlanTasks[Category],$V14)="","",INDEX(PlanTasks[Category],$V14)))</f>
        <v>AI Engineering</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S023
S021
S018</v>
      </c>
      <c r="V14" s="55">
        <f>IF(ROW()-8&gt;$E$4,"",MATCH($C$4&amp;"|"&amp;(ROW()-8),PlanTasks[Category key],0))</f>
        <v>162</v>
      </c>
    </row>
    <row r="15" ht="58.5" customHeight="1">
      <c r="A15" s="9" t="str">
        <f t="array" ref="A15">IF($V15="","",INDEX(PlanTasks[Task ID],$V15))</f>
        <v>AI10</v>
      </c>
      <c r="B15" s="12">
        <f t="array" ref="B15">IF($V15="","",IF(INDEX(PlanTasks[Start week],$V15)="","",INDEX(PlanTasks[Start week],$V15)))</f>
        <v>19</v>
      </c>
      <c r="C15" s="12" t="str">
        <f t="array" ref="C15">IF($V15="","",IF(INDEX(PlanTasks[Task / deliverable],$V15)="","",INDEX(PlanTasks[Task / deliverable],$V15)))</f>
        <v>Retrieval, grounding and citations</v>
      </c>
      <c r="D15" s="12" t="str">
        <f t="array" ref="D15">IF($V15="","",IF(INDEX(PlanTasks[Status],$V15)="","",INDEX(PlanTasks[Status],$V15)))</f>
        <v>Not started</v>
      </c>
      <c r="E15" s="12" t="str">
        <f t="array" ref="E15">IF($V15="","",IF(INDEX(PlanTasks[Priority],$V15)="","",INDEX(PlanTasks[Priority],$V15)))</f>
        <v>P2</v>
      </c>
      <c r="F15" s="12" t="str">
        <f t="array" ref="F15">IF($V15="","",IF(INDEX(PlanTasks[Scope],$V15)="","",INDEX(PlanTasks[Scope],$V15)))</f>
        <v>Optional</v>
      </c>
      <c r="G15" s="18">
        <f t="array" ref="G15">IF($V15="","",IF(INDEX(PlanTasks[Estimate (h)],$V15)="","",INDEX(PlanTasks[Estimate (h)],$V15)))</f>
        <v>0.75</v>
      </c>
      <c r="H15" s="18">
        <f t="array" ref="H15">IF($V15="","",IF(INDEX(PlanTasks[Actual (h)],$V15)="","",INDEX(PlanTasks[Actual (h)],$V15)))</f>
        <v>0</v>
      </c>
      <c r="I15" s="21">
        <f t="array" ref="I15">IF($V15="","",IF(INDEX(PlanTasks[Due date],$V15)="","",INDEX(PlanTasks[Due date],$V15)))</f>
        <v>46426</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Chunking, similarity, metadata filters
Answer only from retrieved evidence
Chunking, retrieval, grounding, citations, evaluation</v>
      </c>
      <c r="M15" s="12" t="str">
        <f t="array" ref="M15">IF($V15="","",IF(INDEX(PlanTasks[Exercise / interview prompt],$V15)="","",INDEX(PlanTasks[Exercise / interview prompt],$V15)))</f>
        <v>Build mini knowledge search
Failure to test: Wrong retrieval
Return evidence with answer
Failure to test: Confident hallucination</v>
      </c>
      <c r="N15" s="12" t="str">
        <f t="array" ref="N15">IF($V15="","",IF(INDEX(PlanTasks[Prerequisite IDs],$V15)="","",INDEX(PlanTasks[Prerequisite IDs],$V15)))</f>
        <v/>
      </c>
      <c r="O15" s="12" t="str">
        <f t="array" ref="O15">IF($V15="","",IF(INDEX(PlanTasks[Plan section],$V15)="","",INDEX(PlanTasks[Plan section],$V15)))</f>
        <v>RAG</v>
      </c>
      <c r="P15" s="12" t="str">
        <f t="array" ref="P15">IF($V15="","",IF(INDEX(PlanTasks[Category],$V15)="","",INDEX(PlanTasks[Category],$V15)))</f>
        <v>AI Engineering</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S004
S023</v>
      </c>
      <c r="V15" s="27">
        <f>IF(ROW()-8&gt;$E$4,"",MATCH($C$4&amp;"|"&amp;(ROW()-8),PlanTasks[Category key],0))</f>
        <v>190</v>
      </c>
    </row>
    <row r="16" ht="78.0" customHeight="1">
      <c r="A16" s="28" t="str">
        <f t="array" ref="A16">IF($V16="","",INDEX(PlanTasks[Task ID],$V16))</f>
        <v/>
      </c>
      <c r="B16" s="29" t="str">
        <f t="array" ref="B16">IF($V16="","",IF(INDEX(PlanTasks[Start week],$V16)="","",INDEX(PlanTasks[Start week],$V16)))</f>
        <v/>
      </c>
      <c r="C16" s="29" t="str">
        <f t="array" ref="C16">IF($V16="","",IF(INDEX(PlanTasks[Task / deliverable],$V16)="","",INDEX(PlanTasks[Task / deliverable],$V16)))</f>
        <v/>
      </c>
      <c r="D16" s="29" t="str">
        <f t="array" ref="D16">IF($V16="","",IF(INDEX(PlanTasks[Status],$V16)="","",INDEX(PlanTasks[Status],$V16)))</f>
        <v/>
      </c>
      <c r="E16" s="29" t="str">
        <f t="array" ref="E16">IF($V16="","",IF(INDEX(PlanTasks[Priority],$V16)="","",INDEX(PlanTasks[Priority],$V16)))</f>
        <v/>
      </c>
      <c r="F16" s="29" t="str">
        <f t="array" ref="F16">IF($V16="","",IF(INDEX(PlanTasks[Scope],$V16)="","",INDEX(PlanTasks[Scope],$V16)))</f>
        <v/>
      </c>
      <c r="G16" s="41" t="str">
        <f t="array" ref="G16">IF($V16="","",IF(INDEX(PlanTasks[Estimate (h)],$V16)="","",INDEX(PlanTasks[Estimate (h)],$V16)))</f>
        <v/>
      </c>
      <c r="H16" s="41" t="str">
        <f t="array" ref="H16">IF($V16="","",IF(INDEX(PlanTasks[Actual (h)],$V16)="","",INDEX(PlanTasks[Actual (h)],$V16)))</f>
        <v/>
      </c>
      <c r="I16" s="43" t="str">
        <f t="array" ref="I16">IF($V16="","",IF(INDEX(PlanTasks[Due date],$V16)="","",INDEX(PlanTasks[Due date],$V16)))</f>
        <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
      </c>
      <c r="M16" s="29" t="str">
        <f t="array" ref="M16">IF($V16="","",IF(INDEX(PlanTasks[Exercise / interview prompt],$V16)="","",INDEX(PlanTasks[Exercise / interview prompt],$V16)))</f>
        <v/>
      </c>
      <c r="N16" s="29" t="str">
        <f t="array" ref="N16">IF($V16="","",IF(INDEX(PlanTasks[Prerequisite IDs],$V16)="","",INDEX(PlanTasks[Prerequisite IDs],$V16)))</f>
        <v/>
      </c>
      <c r="O16" s="29" t="str">
        <f t="array" ref="O16">IF($V16="","",IF(INDEX(PlanTasks[Plan section],$V16)="","",INDEX(PlanTasks[Plan section],$V16)))</f>
        <v/>
      </c>
      <c r="P16" s="29" t="str">
        <f t="array" ref="P16">IF($V16="","",IF(INDEX(PlanTasks[Category],$V16)="","",INDEX(PlanTasks[Category],$V16)))</f>
        <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
      </c>
      <c r="U16" s="29" t="str">
        <f t="array" ref="U16">IF($V16="","",IF(INDEX(PlanTasks[Source IDs],$V16)="","",INDEX(PlanTasks[Source IDs],$V16)))</f>
        <v/>
      </c>
      <c r="V16" s="55" t="str">
        <f>IF(ROW()-8&gt;$E$4,"",MATCH($C$4&amp;"|"&amp;(ROW()-8),PlanTasks[Category key],0))</f>
        <v/>
      </c>
    </row>
    <row r="17" ht="78.0" customHeight="1">
      <c r="A17" s="9" t="str">
        <f t="array" ref="A17">IF($V17="","",INDEX(PlanTasks[Task ID],$V17))</f>
        <v/>
      </c>
      <c r="B17" s="12" t="str">
        <f t="array" ref="B17">IF($V17="","",IF(INDEX(PlanTasks[Start week],$V17)="","",INDEX(PlanTasks[Start week],$V17)))</f>
        <v/>
      </c>
      <c r="C17" s="12" t="str">
        <f t="array" ref="C17">IF($V17="","",IF(INDEX(PlanTasks[Task / deliverable],$V17)="","",INDEX(PlanTasks[Task / deliverable],$V17)))</f>
        <v/>
      </c>
      <c r="D17" s="12" t="str">
        <f t="array" ref="D17">IF($V17="","",IF(INDEX(PlanTasks[Status],$V17)="","",INDEX(PlanTasks[Status],$V17)))</f>
        <v/>
      </c>
      <c r="E17" s="12" t="str">
        <f t="array" ref="E17">IF($V17="","",IF(INDEX(PlanTasks[Priority],$V17)="","",INDEX(PlanTasks[Priority],$V17)))</f>
        <v/>
      </c>
      <c r="F17" s="12" t="str">
        <f t="array" ref="F17">IF($V17="","",IF(INDEX(PlanTasks[Scope],$V17)="","",INDEX(PlanTasks[Scope],$V17)))</f>
        <v/>
      </c>
      <c r="G17" s="18" t="str">
        <f t="array" ref="G17">IF($V17="","",IF(INDEX(PlanTasks[Estimate (h)],$V17)="","",INDEX(PlanTasks[Estimate (h)],$V17)))</f>
        <v/>
      </c>
      <c r="H17" s="18" t="str">
        <f t="array" ref="H17">IF($V17="","",IF(INDEX(PlanTasks[Actual (h)],$V17)="","",INDEX(PlanTasks[Actual (h)],$V17)))</f>
        <v/>
      </c>
      <c r="I17" s="21" t="str">
        <f t="array" ref="I17">IF($V17="","",IF(INDEX(PlanTasks[Due date],$V17)="","",INDEX(PlanTasks[Due date],$V17)))</f>
        <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
      </c>
      <c r="M17" s="12" t="str">
        <f t="array" ref="M17">IF($V17="","",IF(INDEX(PlanTasks[Exercise / interview prompt],$V17)="","",INDEX(PlanTasks[Exercise / interview prompt],$V17)))</f>
        <v/>
      </c>
      <c r="N17" s="12" t="str">
        <f t="array" ref="N17">IF($V17="","",IF(INDEX(PlanTasks[Prerequisite IDs],$V17)="","",INDEX(PlanTasks[Prerequisite IDs],$V17)))</f>
        <v/>
      </c>
      <c r="O17" s="12" t="str">
        <f t="array" ref="O17">IF($V17="","",IF(INDEX(PlanTasks[Plan section],$V17)="","",INDEX(PlanTasks[Plan section],$V17)))</f>
        <v/>
      </c>
      <c r="P17" s="12" t="str">
        <f t="array" ref="P17">IF($V17="","",IF(INDEX(PlanTasks[Category],$V17)="","",INDEX(PlanTasks[Category],$V17)))</f>
        <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
      </c>
      <c r="U17" s="12" t="str">
        <f t="array" ref="U17">IF($V17="","",IF(INDEX(PlanTasks[Source IDs],$V17)="","",INDEX(PlanTasks[Source IDs],$V17)))</f>
        <v/>
      </c>
      <c r="V17" s="27" t="str">
        <f>IF(ROW()-8&gt;$E$4,"",MATCH($C$4&amp;"|"&amp;(ROW()-8),PlanTasks[Category key],0))</f>
        <v/>
      </c>
    </row>
    <row r="18" ht="78.0" customHeight="1">
      <c r="A18" s="28" t="str">
        <f t="array" ref="A18">IF($V18="","",INDEX(PlanTasks[Task ID],$V18))</f>
        <v/>
      </c>
      <c r="B18" s="29" t="str">
        <f t="array" ref="B18">IF($V18="","",IF(INDEX(PlanTasks[Start week],$V18)="","",INDEX(PlanTasks[Start week],$V18)))</f>
        <v/>
      </c>
      <c r="C18" s="29" t="str">
        <f t="array" ref="C18">IF($V18="","",IF(INDEX(PlanTasks[Task / deliverable],$V18)="","",INDEX(PlanTasks[Task / deliverable],$V18)))</f>
        <v/>
      </c>
      <c r="D18" s="29" t="str">
        <f t="array" ref="D18">IF($V18="","",IF(INDEX(PlanTasks[Status],$V18)="","",INDEX(PlanTasks[Status],$V18)))</f>
        <v/>
      </c>
      <c r="E18" s="29" t="str">
        <f t="array" ref="E18">IF($V18="","",IF(INDEX(PlanTasks[Priority],$V18)="","",INDEX(PlanTasks[Priority],$V18)))</f>
        <v/>
      </c>
      <c r="F18" s="29" t="str">
        <f t="array" ref="F18">IF($V18="","",IF(INDEX(PlanTasks[Scope],$V18)="","",INDEX(PlanTasks[Scope],$V18)))</f>
        <v/>
      </c>
      <c r="G18" s="41" t="str">
        <f t="array" ref="G18">IF($V18="","",IF(INDEX(PlanTasks[Estimate (h)],$V18)="","",INDEX(PlanTasks[Estimate (h)],$V18)))</f>
        <v/>
      </c>
      <c r="H18" s="41" t="str">
        <f t="array" ref="H18">IF($V18="","",IF(INDEX(PlanTasks[Actual (h)],$V18)="","",INDEX(PlanTasks[Actual (h)],$V18)))</f>
        <v/>
      </c>
      <c r="I18" s="43" t="str">
        <f t="array" ref="I18">IF($V18="","",IF(INDEX(PlanTasks[Due date],$V18)="","",INDEX(PlanTasks[Due date],$V18)))</f>
        <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
      </c>
      <c r="M18" s="29" t="str">
        <f t="array" ref="M18">IF($V18="","",IF(INDEX(PlanTasks[Exercise / interview prompt],$V18)="","",INDEX(PlanTasks[Exercise / interview prompt],$V18)))</f>
        <v/>
      </c>
      <c r="N18" s="29" t="str">
        <f t="array" ref="N18">IF($V18="","",IF(INDEX(PlanTasks[Prerequisite IDs],$V18)="","",INDEX(PlanTasks[Prerequisite IDs],$V18)))</f>
        <v/>
      </c>
      <c r="O18" s="29" t="str">
        <f t="array" ref="O18">IF($V18="","",IF(INDEX(PlanTasks[Plan section],$V18)="","",INDEX(PlanTasks[Plan section],$V18)))</f>
        <v/>
      </c>
      <c r="P18" s="29" t="str">
        <f t="array" ref="P18">IF($V18="","",IF(INDEX(PlanTasks[Category],$V18)="","",INDEX(PlanTasks[Category],$V18)))</f>
        <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
      </c>
      <c r="U18" s="29" t="str">
        <f t="array" ref="U18">IF($V18="","",IF(INDEX(PlanTasks[Source IDs],$V18)="","",INDEX(PlanTasks[Source IDs],$V18)))</f>
        <v/>
      </c>
      <c r="V18" s="55" t="str">
        <f>IF(ROW()-8&gt;$E$4,"",MATCH($C$4&amp;"|"&amp;(ROW()-8),PlanTasks[Category key],0))</f>
        <v/>
      </c>
    </row>
    <row r="19" ht="78.0" customHeight="1">
      <c r="A19" s="9" t="str">
        <f t="array" ref="A19">IF($V19="","",INDEX(PlanTasks[Task ID],$V19))</f>
        <v/>
      </c>
      <c r="B19" s="12" t="str">
        <f t="array" ref="B19">IF($V19="","",IF(INDEX(PlanTasks[Start week],$V19)="","",INDEX(PlanTasks[Start week],$V19)))</f>
        <v/>
      </c>
      <c r="C19" s="12" t="str">
        <f t="array" ref="C19">IF($V19="","",IF(INDEX(PlanTasks[Task / deliverable],$V19)="","",INDEX(PlanTasks[Task / deliverable],$V19)))</f>
        <v/>
      </c>
      <c r="D19" s="12" t="str">
        <f t="array" ref="D19">IF($V19="","",IF(INDEX(PlanTasks[Status],$V19)="","",INDEX(PlanTasks[Status],$V19)))</f>
        <v/>
      </c>
      <c r="E19" s="12" t="str">
        <f t="array" ref="E19">IF($V19="","",IF(INDEX(PlanTasks[Priority],$V19)="","",INDEX(PlanTasks[Priority],$V19)))</f>
        <v/>
      </c>
      <c r="F19" s="12" t="str">
        <f t="array" ref="F19">IF($V19="","",IF(INDEX(PlanTasks[Scope],$V19)="","",INDEX(PlanTasks[Scope],$V19)))</f>
        <v/>
      </c>
      <c r="G19" s="18" t="str">
        <f t="array" ref="G19">IF($V19="","",IF(INDEX(PlanTasks[Estimate (h)],$V19)="","",INDEX(PlanTasks[Estimate (h)],$V19)))</f>
        <v/>
      </c>
      <c r="H19" s="18" t="str">
        <f t="array" ref="H19">IF($V19="","",IF(INDEX(PlanTasks[Actual (h)],$V19)="","",INDEX(PlanTasks[Actual (h)],$V19)))</f>
        <v/>
      </c>
      <c r="I19" s="21" t="str">
        <f t="array" ref="I19">IF($V19="","",IF(INDEX(PlanTasks[Due date],$V19)="","",INDEX(PlanTasks[Due date],$V19)))</f>
        <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
      </c>
      <c r="M19" s="12" t="str">
        <f t="array" ref="M19">IF($V19="","",IF(INDEX(PlanTasks[Exercise / interview prompt],$V19)="","",INDEX(PlanTasks[Exercise / interview prompt],$V19)))</f>
        <v/>
      </c>
      <c r="N19" s="12" t="str">
        <f t="array" ref="N19">IF($V19="","",IF(INDEX(PlanTasks[Prerequisite IDs],$V19)="","",INDEX(PlanTasks[Prerequisite IDs],$V19)))</f>
        <v/>
      </c>
      <c r="O19" s="12" t="str">
        <f t="array" ref="O19">IF($V19="","",IF(INDEX(PlanTasks[Plan section],$V19)="","",INDEX(PlanTasks[Plan section],$V19)))</f>
        <v/>
      </c>
      <c r="P19" s="12" t="str">
        <f t="array" ref="P19">IF($V19="","",IF(INDEX(PlanTasks[Category],$V19)="","",INDEX(PlanTasks[Category],$V19)))</f>
        <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
      </c>
      <c r="U19" s="12" t="str">
        <f t="array" ref="U19">IF($V19="","",IF(INDEX(PlanTasks[Source IDs],$V19)="","",INDEX(PlanTasks[Source IDs],$V19)))</f>
        <v/>
      </c>
      <c r="V19" s="27" t="str">
        <f>IF(ROW()-8&gt;$E$4,"",MATCH($C$4&amp;"|"&amp;(ROW()-8),PlanTasks[Category key],0))</f>
        <v/>
      </c>
    </row>
    <row r="20" ht="78.0" customHeight="1">
      <c r="A20" s="28" t="str">
        <f t="array" ref="A20">IF($V20="","",INDEX(PlanTasks[Task ID],$V20))</f>
        <v/>
      </c>
      <c r="B20" s="29" t="str">
        <f t="array" ref="B20">IF($V20="","",IF(INDEX(PlanTasks[Start week],$V20)="","",INDEX(PlanTasks[Start week],$V20)))</f>
        <v/>
      </c>
      <c r="C20" s="29" t="str">
        <f t="array" ref="C20">IF($V20="","",IF(INDEX(PlanTasks[Task / deliverable],$V20)="","",INDEX(PlanTasks[Task / deliverable],$V20)))</f>
        <v/>
      </c>
      <c r="D20" s="29" t="str">
        <f t="array" ref="D20">IF($V20="","",IF(INDEX(PlanTasks[Status],$V20)="","",INDEX(PlanTasks[Status],$V20)))</f>
        <v/>
      </c>
      <c r="E20" s="29" t="str">
        <f t="array" ref="E20">IF($V20="","",IF(INDEX(PlanTasks[Priority],$V20)="","",INDEX(PlanTasks[Priority],$V20)))</f>
        <v/>
      </c>
      <c r="F20" s="29" t="str">
        <f t="array" ref="F20">IF($V20="","",IF(INDEX(PlanTasks[Scope],$V20)="","",INDEX(PlanTasks[Scope],$V20)))</f>
        <v/>
      </c>
      <c r="G20" s="41" t="str">
        <f t="array" ref="G20">IF($V20="","",IF(INDEX(PlanTasks[Estimate (h)],$V20)="","",INDEX(PlanTasks[Estimate (h)],$V20)))</f>
        <v/>
      </c>
      <c r="H20" s="41" t="str">
        <f t="array" ref="H20">IF($V20="","",IF(INDEX(PlanTasks[Actual (h)],$V20)="","",INDEX(PlanTasks[Actual (h)],$V20)))</f>
        <v/>
      </c>
      <c r="I20" s="43" t="str">
        <f t="array" ref="I20">IF($V20="","",IF(INDEX(PlanTasks[Due date],$V20)="","",INDEX(PlanTasks[Due date],$V20)))</f>
        <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
      </c>
      <c r="M20" s="29" t="str">
        <f t="array" ref="M20">IF($V20="","",IF(INDEX(PlanTasks[Exercise / interview prompt],$V20)="","",INDEX(PlanTasks[Exercise / interview prompt],$V20)))</f>
        <v/>
      </c>
      <c r="N20" s="29" t="str">
        <f t="array" ref="N20">IF($V20="","",IF(INDEX(PlanTasks[Prerequisite IDs],$V20)="","",INDEX(PlanTasks[Prerequisite IDs],$V20)))</f>
        <v/>
      </c>
      <c r="O20" s="29" t="str">
        <f t="array" ref="O20">IF($V20="","",IF(INDEX(PlanTasks[Plan section],$V20)="","",INDEX(PlanTasks[Plan section],$V20)))</f>
        <v/>
      </c>
      <c r="P20" s="29" t="str">
        <f t="array" ref="P20">IF($V20="","",IF(INDEX(PlanTasks[Category],$V20)="","",INDEX(PlanTasks[Category],$V20)))</f>
        <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
      </c>
      <c r="U20" s="29" t="str">
        <f t="array" ref="U20">IF($V20="","",IF(INDEX(PlanTasks[Source IDs],$V20)="","",INDEX(PlanTasks[Source IDs],$V20)))</f>
        <v/>
      </c>
      <c r="V20" s="55" t="str">
        <f>IF(ROW()-8&gt;$E$4,"",MATCH($C$4&amp;"|"&amp;(ROW()-8),PlanTasks[Category key],0))</f>
        <v/>
      </c>
    </row>
    <row r="21" ht="78.0" customHeight="1">
      <c r="A21" s="9" t="str">
        <f t="array" ref="A21">IF($V21="","",INDEX(PlanTasks[Task ID],$V21))</f>
        <v/>
      </c>
      <c r="B21" s="12" t="str">
        <f t="array" ref="B21">IF($V21="","",IF(INDEX(PlanTasks[Start week],$V21)="","",INDEX(PlanTasks[Start week],$V21)))</f>
        <v/>
      </c>
      <c r="C21" s="12" t="str">
        <f t="array" ref="C21">IF($V21="","",IF(INDEX(PlanTasks[Task / deliverable],$V21)="","",INDEX(PlanTasks[Task / deliverable],$V21)))</f>
        <v/>
      </c>
      <c r="D21" s="12" t="str">
        <f t="array" ref="D21">IF($V21="","",IF(INDEX(PlanTasks[Status],$V21)="","",INDEX(PlanTasks[Status],$V21)))</f>
        <v/>
      </c>
      <c r="E21" s="12" t="str">
        <f t="array" ref="E21">IF($V21="","",IF(INDEX(PlanTasks[Priority],$V21)="","",INDEX(PlanTasks[Priority],$V21)))</f>
        <v/>
      </c>
      <c r="F21" s="12" t="str">
        <f t="array" ref="F21">IF($V21="","",IF(INDEX(PlanTasks[Scope],$V21)="","",INDEX(PlanTasks[Scope],$V21)))</f>
        <v/>
      </c>
      <c r="G21" s="18" t="str">
        <f t="array" ref="G21">IF($V21="","",IF(INDEX(PlanTasks[Estimate (h)],$V21)="","",INDEX(PlanTasks[Estimate (h)],$V21)))</f>
        <v/>
      </c>
      <c r="H21" s="18" t="str">
        <f t="array" ref="H21">IF($V21="","",IF(INDEX(PlanTasks[Actual (h)],$V21)="","",INDEX(PlanTasks[Actual (h)],$V21)))</f>
        <v/>
      </c>
      <c r="I21" s="21" t="str">
        <f t="array" ref="I21">IF($V21="","",IF(INDEX(PlanTasks[Due date],$V21)="","",INDEX(PlanTasks[Due date],$V21)))</f>
        <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
      </c>
      <c r="M21" s="12" t="str">
        <f t="array" ref="M21">IF($V21="","",IF(INDEX(PlanTasks[Exercise / interview prompt],$V21)="","",INDEX(PlanTasks[Exercise / interview prompt],$V21)))</f>
        <v/>
      </c>
      <c r="N21" s="12" t="str">
        <f t="array" ref="N21">IF($V21="","",IF(INDEX(PlanTasks[Prerequisite IDs],$V21)="","",INDEX(PlanTasks[Prerequisite IDs],$V21)))</f>
        <v/>
      </c>
      <c r="O21" s="12" t="str">
        <f t="array" ref="O21">IF($V21="","",IF(INDEX(PlanTasks[Plan section],$V21)="","",INDEX(PlanTasks[Plan section],$V21)))</f>
        <v/>
      </c>
      <c r="P21" s="12" t="str">
        <f t="array" ref="P21">IF($V21="","",IF(INDEX(PlanTasks[Category],$V21)="","",INDEX(PlanTasks[Category],$V21)))</f>
        <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
      </c>
      <c r="U21" s="12" t="str">
        <f t="array" ref="U21">IF($V21="","",IF(INDEX(PlanTasks[Source IDs],$V21)="","",INDEX(PlanTasks[Source IDs],$V21)))</f>
        <v/>
      </c>
      <c r="V21" s="27" t="str">
        <f>IF(ROW()-8&gt;$E$4,"",MATCH($C$4&amp;"|"&amp;(ROW()-8),PlanTasks[Category key],0))</f>
        <v/>
      </c>
    </row>
    <row r="22" ht="78.0" customHeight="1">
      <c r="A22" s="28" t="str">
        <f t="array" ref="A22">IF($V22="","",INDEX(PlanTasks[Task ID],$V22))</f>
        <v/>
      </c>
      <c r="B22" s="29" t="str">
        <f t="array" ref="B22">IF($V22="","",IF(INDEX(PlanTasks[Start week],$V22)="","",INDEX(PlanTasks[Start week],$V22)))</f>
        <v/>
      </c>
      <c r="C22" s="29" t="str">
        <f t="array" ref="C22">IF($V22="","",IF(INDEX(PlanTasks[Task / deliverable],$V22)="","",INDEX(PlanTasks[Task / deliverable],$V22)))</f>
        <v/>
      </c>
      <c r="D22" s="29" t="str">
        <f t="array" ref="D22">IF($V22="","",IF(INDEX(PlanTasks[Status],$V22)="","",INDEX(PlanTasks[Status],$V22)))</f>
        <v/>
      </c>
      <c r="E22" s="29" t="str">
        <f t="array" ref="E22">IF($V22="","",IF(INDEX(PlanTasks[Priority],$V22)="","",INDEX(PlanTasks[Priority],$V22)))</f>
        <v/>
      </c>
      <c r="F22" s="29" t="str">
        <f t="array" ref="F22">IF($V22="","",IF(INDEX(PlanTasks[Scope],$V22)="","",INDEX(PlanTasks[Scope],$V22)))</f>
        <v/>
      </c>
      <c r="G22" s="41" t="str">
        <f t="array" ref="G22">IF($V22="","",IF(INDEX(PlanTasks[Estimate (h)],$V22)="","",INDEX(PlanTasks[Estimate (h)],$V22)))</f>
        <v/>
      </c>
      <c r="H22" s="41" t="str">
        <f t="array" ref="H22">IF($V22="","",IF(INDEX(PlanTasks[Actual (h)],$V22)="","",INDEX(PlanTasks[Actual (h)],$V22)))</f>
        <v/>
      </c>
      <c r="I22" s="43" t="str">
        <f t="array" ref="I22">IF($V22="","",IF(INDEX(PlanTasks[Due date],$V22)="","",INDEX(PlanTasks[Due date],$V22)))</f>
        <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
      </c>
      <c r="M22" s="29" t="str">
        <f t="array" ref="M22">IF($V22="","",IF(INDEX(PlanTasks[Exercise / interview prompt],$V22)="","",INDEX(PlanTasks[Exercise / interview prompt],$V22)))</f>
        <v/>
      </c>
      <c r="N22" s="29" t="str">
        <f t="array" ref="N22">IF($V22="","",IF(INDEX(PlanTasks[Prerequisite IDs],$V22)="","",INDEX(PlanTasks[Prerequisite IDs],$V22)))</f>
        <v/>
      </c>
      <c r="O22" s="29" t="str">
        <f t="array" ref="O22">IF($V22="","",IF(INDEX(PlanTasks[Plan section],$V22)="","",INDEX(PlanTasks[Plan section],$V22)))</f>
        <v/>
      </c>
      <c r="P22" s="29" t="str">
        <f t="array" ref="P22">IF($V22="","",IF(INDEX(PlanTasks[Category],$V22)="","",INDEX(PlanTasks[Category],$V22)))</f>
        <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
      </c>
      <c r="U22" s="29" t="str">
        <f t="array" ref="U22">IF($V22="","",IF(INDEX(PlanTasks[Source IDs],$V22)="","",INDEX(PlanTasks[Source IDs],$V22)))</f>
        <v/>
      </c>
      <c r="V22" s="55" t="str">
        <f>IF(ROW()-8&gt;$E$4,"",MATCH($C$4&amp;"|"&amp;(ROW()-8),PlanTasks[Category key],0))</f>
        <v/>
      </c>
    </row>
    <row r="23" ht="78.0" customHeight="1">
      <c r="A23" s="9" t="str">
        <f t="array" ref="A23">IF($V23="","",INDEX(PlanTasks[Task ID],$V23))</f>
        <v/>
      </c>
      <c r="B23" s="12" t="str">
        <f t="array" ref="B23">IF($V23="","",IF(INDEX(PlanTasks[Start week],$V23)="","",INDEX(PlanTasks[Start week],$V23)))</f>
        <v/>
      </c>
      <c r="C23" s="12" t="str">
        <f t="array" ref="C23">IF($V23="","",IF(INDEX(PlanTasks[Task / deliverable],$V23)="","",INDEX(PlanTasks[Task / deliverable],$V23)))</f>
        <v/>
      </c>
      <c r="D23" s="12" t="str">
        <f t="array" ref="D23">IF($V23="","",IF(INDEX(PlanTasks[Status],$V23)="","",INDEX(PlanTasks[Status],$V23)))</f>
        <v/>
      </c>
      <c r="E23" s="12" t="str">
        <f t="array" ref="E23">IF($V23="","",IF(INDEX(PlanTasks[Priority],$V23)="","",INDEX(PlanTasks[Priority],$V23)))</f>
        <v/>
      </c>
      <c r="F23" s="12" t="str">
        <f t="array" ref="F23">IF($V23="","",IF(INDEX(PlanTasks[Scope],$V23)="","",INDEX(PlanTasks[Scope],$V23)))</f>
        <v/>
      </c>
      <c r="G23" s="18" t="str">
        <f t="array" ref="G23">IF($V23="","",IF(INDEX(PlanTasks[Estimate (h)],$V23)="","",INDEX(PlanTasks[Estimate (h)],$V23)))</f>
        <v/>
      </c>
      <c r="H23" s="18" t="str">
        <f t="array" ref="H23">IF($V23="","",IF(INDEX(PlanTasks[Actual (h)],$V23)="","",INDEX(PlanTasks[Actual (h)],$V23)))</f>
        <v/>
      </c>
      <c r="I23" s="21" t="str">
        <f t="array" ref="I23">IF($V23="","",IF(INDEX(PlanTasks[Due date],$V23)="","",INDEX(PlanTasks[Due date],$V23)))</f>
        <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
      </c>
      <c r="M23" s="12" t="str">
        <f t="array" ref="M23">IF($V23="","",IF(INDEX(PlanTasks[Exercise / interview prompt],$V23)="","",INDEX(PlanTasks[Exercise / interview prompt],$V23)))</f>
        <v/>
      </c>
      <c r="N23" s="12" t="str">
        <f t="array" ref="N23">IF($V23="","",IF(INDEX(PlanTasks[Prerequisite IDs],$V23)="","",INDEX(PlanTasks[Prerequisite IDs],$V23)))</f>
        <v/>
      </c>
      <c r="O23" s="12" t="str">
        <f t="array" ref="O23">IF($V23="","",IF(INDEX(PlanTasks[Plan section],$V23)="","",INDEX(PlanTasks[Plan section],$V23)))</f>
        <v/>
      </c>
      <c r="P23" s="12" t="str">
        <f t="array" ref="P23">IF($V23="","",IF(INDEX(PlanTasks[Category],$V23)="","",INDEX(PlanTasks[Category],$V23)))</f>
        <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
      </c>
      <c r="U23" s="12" t="str">
        <f t="array" ref="U23">IF($V23="","",IF(INDEX(PlanTasks[Source IDs],$V23)="","",INDEX(PlanTasks[Source IDs],$V23)))</f>
        <v/>
      </c>
      <c r="V23" s="27" t="str">
        <f>IF(ROW()-8&gt;$E$4,"",MATCH($C$4&amp;"|"&amp;(ROW()-8),PlanTasks[Category key],0))</f>
        <v/>
      </c>
    </row>
    <row r="24" ht="78.0" customHeight="1">
      <c r="A24" s="28" t="str">
        <f t="array" ref="A24">IF($V24="","",INDEX(PlanTasks[Task ID],$V24))</f>
        <v/>
      </c>
      <c r="B24" s="29" t="str">
        <f t="array" ref="B24">IF($V24="","",IF(INDEX(PlanTasks[Start week],$V24)="","",INDEX(PlanTasks[Start week],$V24)))</f>
        <v/>
      </c>
      <c r="C24" s="29" t="str">
        <f t="array" ref="C24">IF($V24="","",IF(INDEX(PlanTasks[Task / deliverable],$V24)="","",INDEX(PlanTasks[Task / deliverable],$V24)))</f>
        <v/>
      </c>
      <c r="D24" s="29" t="str">
        <f t="array" ref="D24">IF($V24="","",IF(INDEX(PlanTasks[Status],$V24)="","",INDEX(PlanTasks[Status],$V24)))</f>
        <v/>
      </c>
      <c r="E24" s="29" t="str">
        <f t="array" ref="E24">IF($V24="","",IF(INDEX(PlanTasks[Priority],$V24)="","",INDEX(PlanTasks[Priority],$V24)))</f>
        <v/>
      </c>
      <c r="F24" s="29" t="str">
        <f t="array" ref="F24">IF($V24="","",IF(INDEX(PlanTasks[Scope],$V24)="","",INDEX(PlanTasks[Scope],$V24)))</f>
        <v/>
      </c>
      <c r="G24" s="41" t="str">
        <f t="array" ref="G24">IF($V24="","",IF(INDEX(PlanTasks[Estimate (h)],$V24)="","",INDEX(PlanTasks[Estimate (h)],$V24)))</f>
        <v/>
      </c>
      <c r="H24" s="41" t="str">
        <f t="array" ref="H24">IF($V24="","",IF(INDEX(PlanTasks[Actual (h)],$V24)="","",INDEX(PlanTasks[Actual (h)],$V24)))</f>
        <v/>
      </c>
      <c r="I24" s="43" t="str">
        <f t="array" ref="I24">IF($V24="","",IF(INDEX(PlanTasks[Due date],$V24)="","",INDEX(PlanTasks[Due date],$V24)))</f>
        <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
      </c>
      <c r="P24" s="29" t="str">
        <f t="array" ref="P24">IF($V24="","",IF(INDEX(PlanTasks[Category],$V24)="","",INDEX(PlanTasks[Category],$V24)))</f>
        <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
      </c>
      <c r="U24" s="29" t="str">
        <f t="array" ref="U24">IF($V24="","",IF(INDEX(PlanTasks[Source IDs],$V24)="","",INDEX(PlanTasks[Source IDs],$V24)))</f>
        <v/>
      </c>
      <c r="V24" s="55" t="str">
        <f>IF(ROW()-8&gt;$E$4,"",MATCH($C$4&amp;"|"&amp;(ROW()-8),PlanTasks[Category key],0))</f>
        <v/>
      </c>
    </row>
    <row r="25" ht="78.0" customHeight="1">
      <c r="A25" s="9" t="str">
        <f t="array" ref="A25">IF($V25="","",INDEX(PlanTasks[Task ID],$V25))</f>
        <v/>
      </c>
      <c r="B25" s="12" t="str">
        <f t="array" ref="B25">IF($V25="","",IF(INDEX(PlanTasks[Start week],$V25)="","",INDEX(PlanTasks[Start week],$V25)))</f>
        <v/>
      </c>
      <c r="C25" s="12" t="str">
        <f t="array" ref="C25">IF($V25="","",IF(INDEX(PlanTasks[Task / deliverable],$V25)="","",INDEX(PlanTasks[Task / deliverable],$V25)))</f>
        <v/>
      </c>
      <c r="D25" s="12" t="str">
        <f t="array" ref="D25">IF($V25="","",IF(INDEX(PlanTasks[Status],$V25)="","",INDEX(PlanTasks[Status],$V25)))</f>
        <v/>
      </c>
      <c r="E25" s="12" t="str">
        <f t="array" ref="E25">IF($V25="","",IF(INDEX(PlanTasks[Priority],$V25)="","",INDEX(PlanTasks[Priority],$V25)))</f>
        <v/>
      </c>
      <c r="F25" s="12" t="str">
        <f t="array" ref="F25">IF($V25="","",IF(INDEX(PlanTasks[Scope],$V25)="","",INDEX(PlanTasks[Scope],$V25)))</f>
        <v/>
      </c>
      <c r="G25" s="18" t="str">
        <f t="array" ref="G25">IF($V25="","",IF(INDEX(PlanTasks[Estimate (h)],$V25)="","",INDEX(PlanTasks[Estimate (h)],$V25)))</f>
        <v/>
      </c>
      <c r="H25" s="18" t="str">
        <f t="array" ref="H25">IF($V25="","",IF(INDEX(PlanTasks[Actual (h)],$V25)="","",INDEX(PlanTasks[Actual (h)],$V25)))</f>
        <v/>
      </c>
      <c r="I25" s="21" t="str">
        <f t="array" ref="I25">IF($V25="","",IF(INDEX(PlanTasks[Due date],$V25)="","",INDEX(PlanTasks[Due date],$V25)))</f>
        <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
      </c>
      <c r="P25" s="12" t="str">
        <f t="array" ref="P25">IF($V25="","",IF(INDEX(PlanTasks[Category],$V25)="","",INDEX(PlanTasks[Category],$V25)))</f>
        <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
      </c>
      <c r="U25" s="12" t="str">
        <f t="array" ref="U25">IF($V25="","",IF(INDEX(PlanTasks[Source IDs],$V25)="","",INDEX(PlanTasks[Source IDs],$V25)))</f>
        <v/>
      </c>
      <c r="V25" s="27" t="str">
        <f>IF(ROW()-8&gt;$E$4,"",MATCH($C$4&amp;"|"&amp;(ROW()-8),PlanTasks[Category key],0))</f>
        <v/>
      </c>
    </row>
    <row r="26" ht="78.0" customHeight="1">
      <c r="A26" s="28" t="str">
        <f t="array" ref="A26">IF($V26="","",INDEX(PlanTasks[Task ID],$V26))</f>
        <v/>
      </c>
      <c r="B26" s="29" t="str">
        <f t="array" ref="B26">IF($V26="","",IF(INDEX(PlanTasks[Start week],$V26)="","",INDEX(PlanTasks[Start week],$V26)))</f>
        <v/>
      </c>
      <c r="C26" s="29" t="str">
        <f t="array" ref="C26">IF($V26="","",IF(INDEX(PlanTasks[Task / deliverable],$V26)="","",INDEX(PlanTasks[Task / deliverable],$V26)))</f>
        <v/>
      </c>
      <c r="D26" s="29" t="str">
        <f t="array" ref="D26">IF($V26="","",IF(INDEX(PlanTasks[Status],$V26)="","",INDEX(PlanTasks[Status],$V26)))</f>
        <v/>
      </c>
      <c r="E26" s="29" t="str">
        <f t="array" ref="E26">IF($V26="","",IF(INDEX(PlanTasks[Priority],$V26)="","",INDEX(PlanTasks[Priority],$V26)))</f>
        <v/>
      </c>
      <c r="F26" s="29" t="str">
        <f t="array" ref="F26">IF($V26="","",IF(INDEX(PlanTasks[Scope],$V26)="","",INDEX(PlanTasks[Scope],$V26)))</f>
        <v/>
      </c>
      <c r="G26" s="41" t="str">
        <f t="array" ref="G26">IF($V26="","",IF(INDEX(PlanTasks[Estimate (h)],$V26)="","",INDEX(PlanTasks[Estimate (h)],$V26)))</f>
        <v/>
      </c>
      <c r="H26" s="41" t="str">
        <f t="array" ref="H26">IF($V26="","",IF(INDEX(PlanTasks[Actual (h)],$V26)="","",INDEX(PlanTasks[Actual (h)],$V26)))</f>
        <v/>
      </c>
      <c r="I26" s="43" t="str">
        <f t="array" ref="I26">IF($V26="","",IF(INDEX(PlanTasks[Due date],$V26)="","",INDEX(PlanTasks[Due date],$V26)))</f>
        <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
      </c>
      <c r="P26" s="29" t="str">
        <f t="array" ref="P26">IF($V26="","",IF(INDEX(PlanTasks[Category],$V26)="","",INDEX(PlanTasks[Category],$V26)))</f>
        <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
      </c>
      <c r="U26" s="29" t="str">
        <f t="array" ref="U26">IF($V26="","",IF(INDEX(PlanTasks[Source IDs],$V26)="","",INDEX(PlanTasks[Source IDs],$V26)))</f>
        <v/>
      </c>
      <c r="V26" s="55" t="str">
        <f>IF(ROW()-8&gt;$E$4,"",MATCH($C$4&amp;"|"&amp;(ROW()-8),PlanTasks[Category key],0))</f>
        <v/>
      </c>
    </row>
    <row r="27" ht="78.0" customHeight="1">
      <c r="A27" s="9" t="str">
        <f t="array" ref="A27">IF($V27="","",INDEX(PlanTasks[Task ID],$V27))</f>
        <v/>
      </c>
      <c r="B27" s="12" t="str">
        <f t="array" ref="B27">IF($V27="","",IF(INDEX(PlanTasks[Start week],$V27)="","",INDEX(PlanTasks[Start week],$V27)))</f>
        <v/>
      </c>
      <c r="C27" s="12" t="str">
        <f t="array" ref="C27">IF($V27="","",IF(INDEX(PlanTasks[Task / deliverable],$V27)="","",INDEX(PlanTasks[Task / deliverable],$V27)))</f>
        <v/>
      </c>
      <c r="D27" s="12" t="str">
        <f t="array" ref="D27">IF($V27="","",IF(INDEX(PlanTasks[Status],$V27)="","",INDEX(PlanTasks[Status],$V27)))</f>
        <v/>
      </c>
      <c r="E27" s="12" t="str">
        <f t="array" ref="E27">IF($V27="","",IF(INDEX(PlanTasks[Priority],$V27)="","",INDEX(PlanTasks[Priority],$V27)))</f>
        <v/>
      </c>
      <c r="F27" s="12" t="str">
        <f t="array" ref="F27">IF($V27="","",IF(INDEX(PlanTasks[Scope],$V27)="","",INDEX(PlanTasks[Scope],$V27)))</f>
        <v/>
      </c>
      <c r="G27" s="18" t="str">
        <f t="array" ref="G27">IF($V27="","",IF(INDEX(PlanTasks[Estimate (h)],$V27)="","",INDEX(PlanTasks[Estimate (h)],$V27)))</f>
        <v/>
      </c>
      <c r="H27" s="18" t="str">
        <f t="array" ref="H27">IF($V27="","",IF(INDEX(PlanTasks[Actual (h)],$V27)="","",INDEX(PlanTasks[Actual (h)],$V27)))</f>
        <v/>
      </c>
      <c r="I27" s="21" t="str">
        <f t="array" ref="I27">IF($V27="","",IF(INDEX(PlanTasks[Due date],$V27)="","",INDEX(PlanTasks[Due date],$V27)))</f>
        <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
      </c>
      <c r="P27" s="12" t="str">
        <f t="array" ref="P27">IF($V27="","",IF(INDEX(PlanTasks[Category],$V27)="","",INDEX(PlanTasks[Category],$V27)))</f>
        <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
      </c>
      <c r="U27" s="12" t="str">
        <f t="array" ref="U27">IF($V27="","",IF(INDEX(PlanTasks[Source IDs],$V27)="","",INDEX(PlanTasks[Source IDs],$V27)))</f>
        <v/>
      </c>
      <c r="V27" s="27" t="str">
        <f>IF(ROW()-8&gt;$E$4,"",MATCH($C$4&amp;"|"&amp;(ROW()-8),PlanTasks[Category key],0))</f>
        <v/>
      </c>
    </row>
    <row r="28" ht="78.0" customHeight="1">
      <c r="A28" s="28" t="str">
        <f t="array" ref="A28">IF($V28="","",INDEX(PlanTasks[Task ID],$V28))</f>
        <v/>
      </c>
      <c r="B28" s="29" t="str">
        <f t="array" ref="B28">IF($V28="","",IF(INDEX(PlanTasks[Start week],$V28)="","",INDEX(PlanTasks[Start week],$V28)))</f>
        <v/>
      </c>
      <c r="C28" s="29" t="str">
        <f t="array" ref="C28">IF($V28="","",IF(INDEX(PlanTasks[Task / deliverable],$V28)="","",INDEX(PlanTasks[Task / deliverable],$V28)))</f>
        <v/>
      </c>
      <c r="D28" s="29" t="str">
        <f t="array" ref="D28">IF($V28="","",IF(INDEX(PlanTasks[Status],$V28)="","",INDEX(PlanTasks[Status],$V28)))</f>
        <v/>
      </c>
      <c r="E28" s="29" t="str">
        <f t="array" ref="E28">IF($V28="","",IF(INDEX(PlanTasks[Priority],$V28)="","",INDEX(PlanTasks[Priority],$V28)))</f>
        <v/>
      </c>
      <c r="F28" s="29" t="str">
        <f t="array" ref="F28">IF($V28="","",IF(INDEX(PlanTasks[Scope],$V28)="","",INDEX(PlanTasks[Scope],$V28)))</f>
        <v/>
      </c>
      <c r="G28" s="41" t="str">
        <f t="array" ref="G28">IF($V28="","",IF(INDEX(PlanTasks[Estimate (h)],$V28)="","",INDEX(PlanTasks[Estimate (h)],$V28)))</f>
        <v/>
      </c>
      <c r="H28" s="41" t="str">
        <f t="array" ref="H28">IF($V28="","",IF(INDEX(PlanTasks[Actual (h)],$V28)="","",INDEX(PlanTasks[Actual (h)],$V28)))</f>
        <v/>
      </c>
      <c r="I28" s="43" t="str">
        <f t="array" ref="I28">IF($V28="","",IF(INDEX(PlanTasks[Due date],$V28)="","",INDEX(PlanTasks[Due date],$V28)))</f>
        <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
      </c>
      <c r="P28" s="29" t="str">
        <f t="array" ref="P28">IF($V28="","",IF(INDEX(PlanTasks[Category],$V28)="","",INDEX(PlanTasks[Category],$V28)))</f>
        <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
      </c>
      <c r="U28" s="29" t="str">
        <f t="array" ref="U28">IF($V28="","",IF(INDEX(PlanTasks[Source IDs],$V28)="","",INDEX(PlanTasks[Source IDs],$V28)))</f>
        <v/>
      </c>
      <c r="V28" s="55" t="str">
        <f>IF(ROW()-8&gt;$E$4,"",MATCH($C$4&amp;"|"&amp;(ROW()-8),PlanTasks[Category key],0))</f>
        <v/>
      </c>
    </row>
    <row r="29" ht="78.0" customHeight="1">
      <c r="A29" s="9" t="str">
        <f t="array" ref="A29">IF($V29="","",INDEX(PlanTasks[Task ID],$V29))</f>
        <v/>
      </c>
      <c r="B29" s="12" t="str">
        <f t="array" ref="B29">IF($V29="","",IF(INDEX(PlanTasks[Start week],$V29)="","",INDEX(PlanTasks[Start week],$V29)))</f>
        <v/>
      </c>
      <c r="C29" s="12" t="str">
        <f t="array" ref="C29">IF($V29="","",IF(INDEX(PlanTasks[Task / deliverable],$V29)="","",INDEX(PlanTasks[Task / deliverable],$V29)))</f>
        <v/>
      </c>
      <c r="D29" s="12" t="str">
        <f t="array" ref="D29">IF($V29="","",IF(INDEX(PlanTasks[Status],$V29)="","",INDEX(PlanTasks[Status],$V29)))</f>
        <v/>
      </c>
      <c r="E29" s="12" t="str">
        <f t="array" ref="E29">IF($V29="","",IF(INDEX(PlanTasks[Priority],$V29)="","",INDEX(PlanTasks[Priority],$V29)))</f>
        <v/>
      </c>
      <c r="F29" s="12" t="str">
        <f t="array" ref="F29">IF($V29="","",IF(INDEX(PlanTasks[Scope],$V29)="","",INDEX(PlanTasks[Scope],$V29)))</f>
        <v/>
      </c>
      <c r="G29" s="18" t="str">
        <f t="array" ref="G29">IF($V29="","",IF(INDEX(PlanTasks[Estimate (h)],$V29)="","",INDEX(PlanTasks[Estimate (h)],$V29)))</f>
        <v/>
      </c>
      <c r="H29" s="18" t="str">
        <f t="array" ref="H29">IF($V29="","",IF(INDEX(PlanTasks[Actual (h)],$V29)="","",INDEX(PlanTasks[Actual (h)],$V29)))</f>
        <v/>
      </c>
      <c r="I29" s="21" t="str">
        <f t="array" ref="I29">IF($V29="","",IF(INDEX(PlanTasks[Due date],$V29)="","",INDEX(PlanTasks[Due date],$V29)))</f>
        <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
      </c>
      <c r="P29" s="12" t="str">
        <f t="array" ref="P29">IF($V29="","",IF(INDEX(PlanTasks[Category],$V29)="","",INDEX(PlanTasks[Category],$V29)))</f>
        <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
      </c>
      <c r="U29" s="12" t="str">
        <f t="array" ref="U29">IF($V29="","",IF(INDEX(PlanTasks[Source IDs],$V29)="","",INDEX(PlanTasks[Source IDs],$V29)))</f>
        <v/>
      </c>
      <c r="V29" s="27" t="str">
        <f>IF(ROW()-8&gt;$E$4,"",MATCH($C$4&amp;"|"&amp;(ROW()-8),PlanTasks[Category key],0))</f>
        <v/>
      </c>
    </row>
    <row r="30" ht="78.0" customHeight="1">
      <c r="A30" s="28" t="str">
        <f t="array" ref="A30">IF($V30="","",INDEX(PlanTasks[Task ID],$V30))</f>
        <v/>
      </c>
      <c r="B30" s="29" t="str">
        <f t="array" ref="B30">IF($V30="","",IF(INDEX(PlanTasks[Start week],$V30)="","",INDEX(PlanTasks[Start week],$V30)))</f>
        <v/>
      </c>
      <c r="C30" s="29" t="str">
        <f t="array" ref="C30">IF($V30="","",IF(INDEX(PlanTasks[Task / deliverable],$V30)="","",INDEX(PlanTasks[Task / deliverable],$V30)))</f>
        <v/>
      </c>
      <c r="D30" s="29" t="str">
        <f t="array" ref="D30">IF($V30="","",IF(INDEX(PlanTasks[Status],$V30)="","",INDEX(PlanTasks[Status],$V30)))</f>
        <v/>
      </c>
      <c r="E30" s="29" t="str">
        <f t="array" ref="E30">IF($V30="","",IF(INDEX(PlanTasks[Priority],$V30)="","",INDEX(PlanTasks[Priority],$V30)))</f>
        <v/>
      </c>
      <c r="F30" s="29" t="str">
        <f t="array" ref="F30">IF($V30="","",IF(INDEX(PlanTasks[Scope],$V30)="","",INDEX(PlanTasks[Scope],$V30)))</f>
        <v/>
      </c>
      <c r="G30" s="41" t="str">
        <f t="array" ref="G30">IF($V30="","",IF(INDEX(PlanTasks[Estimate (h)],$V30)="","",INDEX(PlanTasks[Estimate (h)],$V30)))</f>
        <v/>
      </c>
      <c r="H30" s="41" t="str">
        <f t="array" ref="H30">IF($V30="","",IF(INDEX(PlanTasks[Actual (h)],$V30)="","",INDEX(PlanTasks[Actual (h)],$V30)))</f>
        <v/>
      </c>
      <c r="I30" s="43" t="str">
        <f t="array" ref="I30">IF($V30="","",IF(INDEX(PlanTasks[Due date],$V30)="","",INDEX(PlanTasks[Due date],$V30)))</f>
        <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
      </c>
      <c r="P30" s="29" t="str">
        <f t="array" ref="P30">IF($V30="","",IF(INDEX(PlanTasks[Category],$V30)="","",INDEX(PlanTasks[Category],$V30)))</f>
        <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
      </c>
      <c r="U30" s="29" t="str">
        <f t="array" ref="U30">IF($V30="","",IF(INDEX(PlanTasks[Source IDs],$V30)="","",INDEX(PlanTasks[Source IDs],$V30)))</f>
        <v/>
      </c>
      <c r="V30" s="55" t="str">
        <f>IF(ROW()-8&gt;$E$4,"",MATCH($C$4&amp;"|"&amp;(ROW()-8),PlanTasks[Category key],0))</f>
        <v/>
      </c>
    </row>
    <row r="31" ht="78.0" customHeight="1">
      <c r="A31" s="9" t="str">
        <f t="array" ref="A31">IF($V31="","",INDEX(PlanTasks[Task ID],$V31))</f>
        <v/>
      </c>
      <c r="B31" s="12" t="str">
        <f t="array" ref="B31">IF($V31="","",IF(INDEX(PlanTasks[Start week],$V31)="","",INDEX(PlanTasks[Start week],$V31)))</f>
        <v/>
      </c>
      <c r="C31" s="12" t="str">
        <f t="array" ref="C31">IF($V31="","",IF(INDEX(PlanTasks[Task / deliverable],$V31)="","",INDEX(PlanTasks[Task / deliverable],$V31)))</f>
        <v/>
      </c>
      <c r="D31" s="12" t="str">
        <f t="array" ref="D31">IF($V31="","",IF(INDEX(PlanTasks[Status],$V31)="","",INDEX(PlanTasks[Status],$V31)))</f>
        <v/>
      </c>
      <c r="E31" s="12" t="str">
        <f t="array" ref="E31">IF($V31="","",IF(INDEX(PlanTasks[Priority],$V31)="","",INDEX(PlanTasks[Priority],$V31)))</f>
        <v/>
      </c>
      <c r="F31" s="12" t="str">
        <f t="array" ref="F31">IF($V31="","",IF(INDEX(PlanTasks[Scope],$V31)="","",INDEX(PlanTasks[Scope],$V31)))</f>
        <v/>
      </c>
      <c r="G31" s="18" t="str">
        <f t="array" ref="G31">IF($V31="","",IF(INDEX(PlanTasks[Estimate (h)],$V31)="","",INDEX(PlanTasks[Estimate (h)],$V31)))</f>
        <v/>
      </c>
      <c r="H31" s="18" t="str">
        <f t="array" ref="H31">IF($V31="","",IF(INDEX(PlanTasks[Actual (h)],$V31)="","",INDEX(PlanTasks[Actual (h)],$V31)))</f>
        <v/>
      </c>
      <c r="I31" s="21" t="str">
        <f t="array" ref="I31">IF($V31="","",IF(INDEX(PlanTasks[Due date],$V31)="","",INDEX(PlanTasks[Due date],$V31)))</f>
        <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
      </c>
      <c r="P31" s="12" t="str">
        <f t="array" ref="P31">IF($V31="","",IF(INDEX(PlanTasks[Category],$V31)="","",INDEX(PlanTasks[Category],$V31)))</f>
        <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
      </c>
      <c r="U31" s="12" t="str">
        <f t="array" ref="U31">IF($V31="","",IF(INDEX(PlanTasks[Source IDs],$V31)="","",INDEX(PlanTasks[Source IDs],$V31)))</f>
        <v/>
      </c>
      <c r="V31" s="27" t="str">
        <f>IF(ROW()-8&gt;$E$4,"",MATCH($C$4&amp;"|"&amp;(ROW()-8),PlanTasks[Category key],0))</f>
        <v/>
      </c>
    </row>
    <row r="32" ht="78.0" customHeight="1">
      <c r="A32" s="28" t="str">
        <f t="array" ref="A32">IF($V32="","",INDEX(PlanTasks[Task ID],$V32))</f>
        <v/>
      </c>
      <c r="B32" s="29" t="str">
        <f t="array" ref="B32">IF($V32="","",IF(INDEX(PlanTasks[Start week],$V32)="","",INDEX(PlanTasks[Start week],$V32)))</f>
        <v/>
      </c>
      <c r="C32" s="29" t="str">
        <f t="array" ref="C32">IF($V32="","",IF(INDEX(PlanTasks[Task / deliverable],$V32)="","",INDEX(PlanTasks[Task / deliverable],$V32)))</f>
        <v/>
      </c>
      <c r="D32" s="29" t="str">
        <f t="array" ref="D32">IF($V32="","",IF(INDEX(PlanTasks[Status],$V32)="","",INDEX(PlanTasks[Status],$V32)))</f>
        <v/>
      </c>
      <c r="E32" s="29" t="str">
        <f t="array" ref="E32">IF($V32="","",IF(INDEX(PlanTasks[Priority],$V32)="","",INDEX(PlanTasks[Priority],$V32)))</f>
        <v/>
      </c>
      <c r="F32" s="29" t="str">
        <f t="array" ref="F32">IF($V32="","",IF(INDEX(PlanTasks[Scope],$V32)="","",INDEX(PlanTasks[Scope],$V32)))</f>
        <v/>
      </c>
      <c r="G32" s="41" t="str">
        <f t="array" ref="G32">IF($V32="","",IF(INDEX(PlanTasks[Estimate (h)],$V32)="","",INDEX(PlanTasks[Estimate (h)],$V32)))</f>
        <v/>
      </c>
      <c r="H32" s="41" t="str">
        <f t="array" ref="H32">IF($V32="","",IF(INDEX(PlanTasks[Actual (h)],$V32)="","",INDEX(PlanTasks[Actual (h)],$V32)))</f>
        <v/>
      </c>
      <c r="I32" s="43" t="str">
        <f t="array" ref="I32">IF($V32="","",IF(INDEX(PlanTasks[Due date],$V32)="","",INDEX(PlanTasks[Due date],$V32)))</f>
        <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
      </c>
      <c r="P32" s="29" t="str">
        <f t="array" ref="P32">IF($V32="","",IF(INDEX(PlanTasks[Category],$V32)="","",INDEX(PlanTasks[Category],$V32)))</f>
        <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
      </c>
      <c r="U32" s="29" t="str">
        <f t="array" ref="U32">IF($V32="","",IF(INDEX(PlanTasks[Source IDs],$V32)="","",INDEX(PlanTasks[Source IDs],$V32)))</f>
        <v/>
      </c>
      <c r="V32" s="55" t="str">
        <f>IF(ROW()-8&gt;$E$4,"",MATCH($C$4&amp;"|"&amp;(ROW()-8),PlanTasks[Category key],0))</f>
        <v/>
      </c>
    </row>
    <row r="33" ht="78.0" customHeight="1">
      <c r="A33" s="9" t="str">
        <f t="array" ref="A33">IF($V33="","",INDEX(PlanTasks[Task ID],$V33))</f>
        <v/>
      </c>
      <c r="B33" s="12" t="str">
        <f t="array" ref="B33">IF($V33="","",IF(INDEX(PlanTasks[Start week],$V33)="","",INDEX(PlanTasks[Start week],$V33)))</f>
        <v/>
      </c>
      <c r="C33" s="12" t="str">
        <f t="array" ref="C33">IF($V33="","",IF(INDEX(PlanTasks[Task / deliverable],$V33)="","",INDEX(PlanTasks[Task / deliverable],$V33)))</f>
        <v/>
      </c>
      <c r="D33" s="12" t="str">
        <f t="array" ref="D33">IF($V33="","",IF(INDEX(PlanTasks[Status],$V33)="","",INDEX(PlanTasks[Status],$V33)))</f>
        <v/>
      </c>
      <c r="E33" s="12" t="str">
        <f t="array" ref="E33">IF($V33="","",IF(INDEX(PlanTasks[Priority],$V33)="","",INDEX(PlanTasks[Priority],$V33)))</f>
        <v/>
      </c>
      <c r="F33" s="12" t="str">
        <f t="array" ref="F33">IF($V33="","",IF(INDEX(PlanTasks[Scope],$V33)="","",INDEX(PlanTasks[Scope],$V33)))</f>
        <v/>
      </c>
      <c r="G33" s="18" t="str">
        <f t="array" ref="G33">IF($V33="","",IF(INDEX(PlanTasks[Estimate (h)],$V33)="","",INDEX(PlanTasks[Estimate (h)],$V33)))</f>
        <v/>
      </c>
      <c r="H33" s="18" t="str">
        <f t="array" ref="H33">IF($V33="","",IF(INDEX(PlanTasks[Actual (h)],$V33)="","",INDEX(PlanTasks[Actual (h)],$V33)))</f>
        <v/>
      </c>
      <c r="I33" s="21" t="str">
        <f t="array" ref="I33">IF($V33="","",IF(INDEX(PlanTasks[Due date],$V33)="","",INDEX(PlanTasks[Due date],$V33)))</f>
        <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
      </c>
      <c r="P33" s="12" t="str">
        <f t="array" ref="P33">IF($V33="","",IF(INDEX(PlanTasks[Category],$V33)="","",INDEX(PlanTasks[Category],$V33)))</f>
        <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
      </c>
      <c r="U33" s="12" t="str">
        <f t="array" ref="U33">IF($V33="","",IF(INDEX(PlanTasks[Source IDs],$V33)="","",INDEX(PlanTasks[Source IDs],$V33)))</f>
        <v/>
      </c>
      <c r="V33" s="27" t="str">
        <f>IF(ROW()-8&gt;$E$4,"",MATCH($C$4&amp;"|"&amp;(ROW()-8),PlanTasks[Category key],0))</f>
        <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1F0E9"/>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0</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6</v>
      </c>
      <c r="D4" s="1" t="s">
        <v>5</v>
      </c>
      <c r="E4" s="1">
        <f>COUNTIFS(PlanTasks[Category],$C$4)</f>
        <v>15</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3" t="s">
        <v>9</v>
      </c>
      <c r="B8" s="13" t="s">
        <v>12</v>
      </c>
      <c r="C8" s="13" t="s">
        <v>14</v>
      </c>
      <c r="D8" s="13" t="s">
        <v>16</v>
      </c>
      <c r="E8" s="13" t="s">
        <v>15</v>
      </c>
      <c r="F8" s="13" t="s">
        <v>21</v>
      </c>
      <c r="G8" s="13" t="s">
        <v>22</v>
      </c>
      <c r="H8" s="13" t="s">
        <v>23</v>
      </c>
      <c r="I8" s="13" t="s">
        <v>19</v>
      </c>
      <c r="J8" s="13" t="s">
        <v>34</v>
      </c>
      <c r="K8" s="13" t="s">
        <v>18</v>
      </c>
      <c r="L8" s="13" t="s">
        <v>25</v>
      </c>
      <c r="M8" s="13" t="s">
        <v>26</v>
      </c>
      <c r="N8" s="13" t="s">
        <v>27</v>
      </c>
      <c r="O8" s="13" t="s">
        <v>35</v>
      </c>
      <c r="P8" s="13" t="s">
        <v>3</v>
      </c>
      <c r="Q8" s="13" t="s">
        <v>17</v>
      </c>
      <c r="R8" s="13" t="s">
        <v>28</v>
      </c>
      <c r="S8" s="13" t="s">
        <v>29</v>
      </c>
      <c r="T8" s="13" t="s">
        <v>30</v>
      </c>
      <c r="U8" s="13" t="s">
        <v>33</v>
      </c>
      <c r="V8" s="13" t="s">
        <v>37</v>
      </c>
    </row>
    <row r="9" ht="58.5" customHeight="1">
      <c r="A9" s="9" t="str">
        <f t="array" ref="A9">IF($V9="","",INDEX(PlanTasks[Task ID],$V9))</f>
        <v>CS12</v>
      </c>
      <c r="B9" s="12">
        <f t="array" ref="B9">IF($V9="","",IF(INDEX(PlanTasks[Start week],$V9)="","",INDEX(PlanTasks[Start week],$V9)))</f>
        <v>1</v>
      </c>
      <c r="C9" s="12" t="str">
        <f t="array" ref="C9">IF($V9="","",IF(INDEX(PlanTasks[Task / deliverable],$V9)="","",INDEX(PlanTasks[Task / deliverable],$V9)))</f>
        <v>JOINs</v>
      </c>
      <c r="D9" s="12" t="str">
        <f t="array" ref="D9">IF($V9="","",IF(INDEX(PlanTasks[Status],$V9)="","",INDEX(PlanTasks[Status],$V9)))</f>
        <v>Not started</v>
      </c>
      <c r="E9" s="12" t="str">
        <f t="array" ref="E9">IF($V9="","",IF(INDEX(PlanTasks[Priority],$V9)="","",INDEX(PlanTasks[Priority],$V9)))</f>
        <v>P0</v>
      </c>
      <c r="F9" s="12" t="str">
        <f t="array" ref="F9">IF($V9="","",IF(INDEX(PlanTasks[Scope],$V9)="","",INDEX(PlanTasks[Scope],$V9)))</f>
        <v>Core</v>
      </c>
      <c r="G9" s="18">
        <f t="array" ref="G9">IF($V9="","",IF(INDEX(PlanTasks[Estimate (h)],$V9)="","",INDEX(PlanTasks[Estimate (h)],$V9)))</f>
        <v>0.75</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INNER/LEFT and multi-table reasoning
JOINs, GROUP BY, HAVING, subqueries, CTEs, CASE, aggregates</v>
      </c>
      <c r="M9" s="12" t="str">
        <f t="array" ref="M9">IF($V9="","",IF(INDEX(PlanTasks[Exercise / interview prompt],$V9)="","",INDEX(PlanTasks[Exercise / interview prompt],$V9)))</f>
        <v>Interview: Return customers with/without orders</v>
      </c>
      <c r="N9" s="12" t="str">
        <f t="array" ref="N9">IF($V9="","",IF(INDEX(PlanTasks[Prerequisite IDs],$V9)="","",INDEX(PlanTasks[Prerequisite IDs],$V9)))</f>
        <v/>
      </c>
      <c r="O9" s="12" t="str">
        <f t="array" ref="O9">IF($V9="","",IF(INDEX(PlanTasks[Plan section],$V9)="","",INDEX(PlanTasks[Plan section],$V9)))</f>
        <v>SQL</v>
      </c>
      <c r="P9" s="12" t="str">
        <f t="array" ref="P9">IF($V9="","",IF(INDEX(PlanTasks[Category],$V9)="","",INDEX(PlanTasks[Category],$V9)))</f>
        <v>CS &amp; SQL</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S020</v>
      </c>
      <c r="V9" s="27">
        <f>IF(ROW()-8&gt;$E$4,"",MATCH($C$4&amp;"|"&amp;(ROW()-8),PlanTasks[Category key],0))</f>
        <v>4</v>
      </c>
    </row>
    <row r="10" ht="58.5" customHeight="1">
      <c r="A10" s="28" t="str">
        <f t="array" ref="A10">IF($V10="","",INDEX(PlanTasks[Task ID],$V10))</f>
        <v>CS13</v>
      </c>
      <c r="B10" s="29">
        <f t="array" ref="B10">IF($V10="","",IF(INDEX(PlanTasks[Start week],$V10)="","",INDEX(PlanTasks[Start week],$V10)))</f>
        <v>2</v>
      </c>
      <c r="C10" s="29" t="str">
        <f t="array" ref="C10">IF($V10="","",IF(INDEX(PlanTasks[Task / deliverable],$V10)="","",INDEX(PlanTasks[Task / deliverable],$V10)))</f>
        <v>GROUP BY / HAVING</v>
      </c>
      <c r="D10" s="29" t="str">
        <f t="array" ref="D10">IF($V10="","",IF(INDEX(PlanTasks[Status],$V10)="","",INDEX(PlanTasks[Status],$V10)))</f>
        <v>Not started</v>
      </c>
      <c r="E10" s="29" t="str">
        <f t="array" ref="E10">IF($V10="","",IF(INDEX(PlanTasks[Priority],$V10)="","",INDEX(PlanTasks[Priority],$V10)))</f>
        <v>P0</v>
      </c>
      <c r="F10" s="29" t="str">
        <f t="array" ref="F10">IF($V10="","",IF(INDEX(PlanTasks[Scope],$V10)="","",INDEX(PlanTasks[Scope],$V10)))</f>
        <v>Core</v>
      </c>
      <c r="G10" s="41">
        <f t="array" ref="G10">IF($V10="","",IF(INDEX(PlanTasks[Estimate (h)],$V10)="","",INDEX(PlanTasks[Estimate (h)],$V10)))</f>
        <v>0.75</v>
      </c>
      <c r="H10" s="41">
        <f t="array" ref="H10">IF($V10="","",IF(INDEX(PlanTasks[Actual (h)],$V10)="","",INDEX(PlanTasks[Actual (h)],$V10)))</f>
        <v>0</v>
      </c>
      <c r="I10" s="43">
        <f t="array" ref="I10">IF($V10="","",IF(INDEX(PlanTasks[Due date],$V10)="","",INDEX(PlanTasks[Due date],$V10)))</f>
        <v>46307</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Aggregate correctly and filter grouped results</v>
      </c>
      <c r="M10" s="29" t="str">
        <f t="array" ref="M10">IF($V10="","",IF(INDEX(PlanTasks[Exercise / interview prompt],$V10)="","",INDEX(PlanTasks[Exercise / interview prompt],$V10)))</f>
        <v>Interview: Top customers over threshold</v>
      </c>
      <c r="N10" s="29" t="str">
        <f t="array" ref="N10">IF($V10="","",IF(INDEX(PlanTasks[Prerequisite IDs],$V10)="","",INDEX(PlanTasks[Prerequisite IDs],$V10)))</f>
        <v/>
      </c>
      <c r="O10" s="29" t="str">
        <f t="array" ref="O10">IF($V10="","",IF(INDEX(PlanTasks[Plan section],$V10)="","",INDEX(PlanTasks[Plan section],$V10)))</f>
        <v>SQL</v>
      </c>
      <c r="P10" s="29" t="str">
        <f t="array" ref="P10">IF($V10="","",IF(INDEX(PlanTasks[Category],$V10)="","",INDEX(PlanTasks[Category],$V10)))</f>
        <v>CS &amp; SQL</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S020</v>
      </c>
      <c r="V10" s="55">
        <f>IF(ROW()-8&gt;$E$4,"",MATCH($C$4&amp;"|"&amp;(ROW()-8),PlanTasks[Category key],0))</f>
        <v>16</v>
      </c>
    </row>
    <row r="11" ht="58.5" customHeight="1">
      <c r="A11" s="9" t="str">
        <f t="array" ref="A11">IF($V11="","",INDEX(PlanTasks[Task ID],$V11))</f>
        <v>CS07</v>
      </c>
      <c r="B11" s="12">
        <f t="array" ref="B11">IF($V11="","",IF(INDEX(PlanTasks[Start week],$V11)="","",INDEX(PlanTasks[Start week],$V11)))</f>
        <v>3</v>
      </c>
      <c r="C11" s="12" t="str">
        <f t="array" ref="C11">IF($V11="","",IF(INDEX(PlanTasks[Task / deliverable],$V11)="","",INDEX(PlanTasks[Task / deliverable],$V11)))</f>
        <v>ACID</v>
      </c>
      <c r="D11" s="12" t="str">
        <f t="array" ref="D11">IF($V11="","",IF(INDEX(PlanTasks[Status],$V11)="","",INDEX(PlanTasks[Status],$V11)))</f>
        <v>Not started</v>
      </c>
      <c r="E11" s="12" t="str">
        <f t="array" ref="E11">IF($V11="","",IF(INDEX(PlanTasks[Priority],$V11)="","",INDEX(PlanTasks[Priority],$V11)))</f>
        <v>P0</v>
      </c>
      <c r="F11" s="12" t="str">
        <f t="array" ref="F11">IF($V11="","",IF(INDEX(PlanTasks[Scope],$V11)="","",INDEX(PlanTasks[Scope],$V11)))</f>
        <v>Core</v>
      </c>
      <c r="G11" s="18">
        <f t="array" ref="G11">IF($V11="","",IF(INDEX(PlanTasks[Estimate (h)],$V11)="","",INDEX(PlanTasks[Estimate (h)],$V11)))</f>
        <v>0.75</v>
      </c>
      <c r="H11" s="18">
        <f t="array" ref="H11">IF($V11="","",IF(INDEX(PlanTasks[Actual (h)],$V11)="","",INDEX(PlanTasks[Actual (h)],$V11)))</f>
        <v>0</v>
      </c>
      <c r="I11" s="21">
        <f t="array" ref="I11">IF($V11="","",IF(INDEX(PlanTasks[Due date],$V11)="","",INDEX(PlanTasks[Due date],$V11)))</f>
        <v>46314</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Explain each property using payment/order example</v>
      </c>
      <c r="M11" s="12" t="str">
        <f t="array" ref="M11">IF($V11="","",IF(INDEX(PlanTasks[Exercise / interview prompt],$V11)="","",INDEX(PlanTasks[Exercise / interview prompt],$V11)))</f>
        <v>Interview: Why do transactions matter?</v>
      </c>
      <c r="N11" s="12" t="str">
        <f t="array" ref="N11">IF($V11="","",IF(INDEX(PlanTasks[Prerequisite IDs],$V11)="","",INDEX(PlanTasks[Prerequisite IDs],$V11)))</f>
        <v/>
      </c>
      <c r="O11" s="12" t="str">
        <f t="array" ref="O11">IF($V11="","",IF(INDEX(PlanTasks[Plan section],$V11)="","",INDEX(PlanTasks[Plan section],$V11)))</f>
        <v>DBMS</v>
      </c>
      <c r="P11" s="12" t="str">
        <f t="array" ref="P11">IF($V11="","",IF(INDEX(PlanTasks[Category],$V11)="","",INDEX(PlanTasks[Category],$V11)))</f>
        <v>CS &amp; SQL</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S019</v>
      </c>
      <c r="V11" s="27">
        <f>IF(ROW()-8&gt;$E$4,"",MATCH($C$4&amp;"|"&amp;(ROW()-8),PlanTasks[Category key],0))</f>
        <v>26</v>
      </c>
    </row>
    <row r="12" ht="58.5" customHeight="1">
      <c r="A12" s="28" t="str">
        <f t="array" ref="A12">IF($V12="","",INDEX(PlanTasks[Task ID],$V12))</f>
        <v>CS08</v>
      </c>
      <c r="B12" s="29">
        <f t="array" ref="B12">IF($V12="","",IF(INDEX(PlanTasks[Start week],$V12)="","",INDEX(PlanTasks[Start week],$V12)))</f>
        <v>3</v>
      </c>
      <c r="C12" s="29" t="str">
        <f t="array" ref="C12">IF($V12="","",IF(INDEX(PlanTasks[Task / deliverable],$V12)="","",INDEX(PlanTasks[Task / deliverable],$V12)))</f>
        <v>Normalization</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0.75</v>
      </c>
      <c r="H12" s="41">
        <f t="array" ref="H12">IF($V12="","",IF(INDEX(PlanTasks[Actual (h)],$V12)="","",INDEX(PlanTasks[Actual (h)],$V12)))</f>
        <v>0</v>
      </c>
      <c r="I12" s="43">
        <f t="array" ref="I12">IF($V12="","",IF(INDEX(PlanTasks[Due date],$V12)="","",INDEX(PlanTasks[Due date],$V12)))</f>
        <v>46314</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1NF/2NF/3NF and denormalization trade-offs
DDL/DML, joins, constraints, indexes, transactions, isolation
Schema, constraints, transactions, indexes, EXPLAIN basics
1NF–3NF reasoning, entities, cardinality, integrity</v>
      </c>
      <c r="M12" s="29" t="str">
        <f t="array" ref="M12">IF($V12="","",IF(INDEX(PlanTasks[Exercise / interview prompt],$V12)="","",INDEX(PlanTasks[Exercise / interview prompt],$V12)))</f>
        <v>Interview: Normalize this schema
Design + query a commerce schema
Schema + 20 SQL questions
Shared database foundation</v>
      </c>
      <c r="N12" s="29" t="str">
        <f t="array" ref="N12">IF($V12="","",IF(INDEX(PlanTasks[Prerequisite IDs],$V12)="","",INDEX(PlanTasks[Prerequisite IDs],$V12)))</f>
        <v/>
      </c>
      <c r="O12" s="29" t="str">
        <f t="array" ref="O12">IF($V12="","",IF(INDEX(PlanTasks[Plan section],$V12)="","",INDEX(PlanTasks[Plan section],$V12)))</f>
        <v>DBMS</v>
      </c>
      <c r="P12" s="29" t="str">
        <f t="array" ref="P12">IF($V12="","",IF(INDEX(PlanTasks[Category],$V12)="","",INDEX(PlanTasks[Category],$V12)))</f>
        <v>CS &amp; SQL</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S019
S004
S020</v>
      </c>
      <c r="V12" s="55">
        <f>IF(ROW()-8&gt;$E$4,"",MATCH($C$4&amp;"|"&amp;(ROW()-8),PlanTasks[Category key],0))</f>
        <v>27</v>
      </c>
    </row>
    <row r="13" ht="58.5" customHeight="1">
      <c r="A13" s="9" t="str">
        <f t="array" ref="A13">IF($V13="","",INDEX(PlanTasks[Task ID],$V13))</f>
        <v>CS15</v>
      </c>
      <c r="B13" s="12">
        <f t="array" ref="B13">IF($V13="","",IF(INDEX(PlanTasks[Start week],$V13)="","",INDEX(PlanTasks[Start week],$V13)))</f>
        <v>4</v>
      </c>
      <c r="C13" s="12" t="str">
        <f t="array" ref="C13">IF($V13="","",IF(INDEX(PlanTasks[Task / deliverable],$V13)="","",INDEX(PlanTasks[Task / deliverable],$V13)))</f>
        <v>Process vs thread</v>
      </c>
      <c r="D13" s="12" t="str">
        <f t="array" ref="D13">IF($V13="","",IF(INDEX(PlanTasks[Status],$V13)="","",INDEX(PlanTasks[Status],$V13)))</f>
        <v>Not started</v>
      </c>
      <c r="E13" s="12" t="str">
        <f t="array" ref="E13">IF($V13="","",IF(INDEX(PlanTasks[Priority],$V13)="","",INDEX(PlanTasks[Priority],$V13)))</f>
        <v>P1</v>
      </c>
      <c r="F13" s="12" t="str">
        <f t="array" ref="F13">IF($V13="","",IF(INDEX(PlanTasks[Scope],$V13)="","",INDEX(PlanTasks[Scope],$V13)))</f>
        <v>Core</v>
      </c>
      <c r="G13" s="18">
        <f t="array" ref="G13">IF($V13="","",IF(INDEX(PlanTasks[Estimate (h)],$V13)="","",INDEX(PlanTasks[Estimate (h)],$V13)))</f>
        <v>0.75</v>
      </c>
      <c r="H13" s="18">
        <f t="array" ref="H13">IF($V13="","",IF(INDEX(PlanTasks[Actual (h)],$V13)="","",INDEX(PlanTasks[Actual (h)],$V13)))</f>
        <v>0</v>
      </c>
      <c r="I13" s="21">
        <f t="array" ref="I13">IF($V13="","",IF(INDEX(PlanTasks[Due date],$V13)="","",INDEX(PlanTasks[Due date],$V13)))</f>
        <v>46321</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Address space, scheduling, shared state
Process/thread, memory, scheduling, file/system basics</v>
      </c>
      <c r="M13" s="12" t="str">
        <f t="array" ref="M13">IF($V13="","",IF(INDEX(PlanTasks[Exercise / interview prompt],$V13)="","",INDEX(PlanTasks[Exercise / interview prompt],$V13)))</f>
        <v>Interview: Process vs thread?</v>
      </c>
      <c r="N13" s="12" t="str">
        <f t="array" ref="N13">IF($V13="","",IF(INDEX(PlanTasks[Prerequisite IDs],$V13)="","",INDEX(PlanTasks[Prerequisite IDs],$V13)))</f>
        <v/>
      </c>
      <c r="O13" s="12" t="str">
        <f t="array" ref="O13">IF($V13="","",IF(INDEX(PlanTasks[Plan section],$V13)="","",INDEX(PlanTasks[Plan section],$V13)))</f>
        <v>OS</v>
      </c>
      <c r="P13" s="12" t="str">
        <f t="array" ref="P13">IF($V13="","",IF(INDEX(PlanTasks[Category],$V13)="","",INDEX(PlanTasks[Category],$V13)))</f>
        <v>CS &amp; SQL</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S019</v>
      </c>
      <c r="V13" s="27">
        <f>IF(ROW()-8&gt;$E$4,"",MATCH($C$4&amp;"|"&amp;(ROW()-8),PlanTasks[Category key],0))</f>
        <v>37</v>
      </c>
    </row>
    <row r="14" ht="58.5" customHeight="1">
      <c r="A14" s="28" t="str">
        <f t="array" ref="A14">IF($V14="","",INDEX(PlanTasks[Task ID],$V14))</f>
        <v>CS18</v>
      </c>
      <c r="B14" s="29">
        <f t="array" ref="B14">IF($V14="","",IF(INDEX(PlanTasks[Start week],$V14)="","",INDEX(PlanTasks[Start week],$V14)))</f>
        <v>5</v>
      </c>
      <c r="C14" s="29" t="str">
        <f t="array" ref="C14">IF($V14="","",IF(INDEX(PlanTasks[Task / deliverable],$V14)="","",INDEX(PlanTasks[Task / deliverable],$V14)))</f>
        <v>TCP vs UDP</v>
      </c>
      <c r="D14" s="29" t="str">
        <f t="array" ref="D14">IF($V14="","",IF(INDEX(PlanTasks[Status],$V14)="","",INDEX(PlanTasks[Status],$V14)))</f>
        <v>Not started</v>
      </c>
      <c r="E14" s="29" t="str">
        <f t="array" ref="E14">IF($V14="","",IF(INDEX(PlanTasks[Priority],$V14)="","",INDEX(PlanTasks[Priority],$V14)))</f>
        <v>P1</v>
      </c>
      <c r="F14" s="29" t="str">
        <f t="array" ref="F14">IF($V14="","",IF(INDEX(PlanTasks[Scope],$V14)="","",INDEX(PlanTasks[Scope],$V14)))</f>
        <v>Core</v>
      </c>
      <c r="G14" s="41">
        <f t="array" ref="G14">IF($V14="","",IF(INDEX(PlanTasks[Estimate (h)],$V14)="","",INDEX(PlanTasks[Estimate (h)],$V14)))</f>
        <v>0.75</v>
      </c>
      <c r="H14" s="41">
        <f t="array" ref="H14">IF($V14="","",IF(INDEX(PlanTasks[Actual (h)],$V14)="","",INDEX(PlanTasks[Actual (h)],$V14)))</f>
        <v>0</v>
      </c>
      <c r="I14" s="43">
        <f t="array" ref="I14">IF($V14="","",IF(INDEX(PlanTasks[Due date],$V14)="","",INDEX(PlanTasks[Due date],$V14)))</f>
        <v>46328</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Reliability/order vs lower overhead
TCP/UDP, DNS, HTTP/HTTPS, latency</v>
      </c>
      <c r="M14" s="29" t="str">
        <f t="array" ref="M14">IF($V14="","",IF(INDEX(PlanTasks[Exercise / interview prompt],$V14)="","",INDEX(PlanTasks[Exercise / interview prompt],$V14)))</f>
        <v>Interview: When choose UDP?</v>
      </c>
      <c r="N14" s="29" t="str">
        <f t="array" ref="N14">IF($V14="","",IF(INDEX(PlanTasks[Prerequisite IDs],$V14)="","",INDEX(PlanTasks[Prerequisite IDs],$V14)))</f>
        <v/>
      </c>
      <c r="O14" s="29" t="str">
        <f t="array" ref="O14">IF($V14="","",IF(INDEX(PlanTasks[Plan section],$V14)="","",INDEX(PlanTasks[Plan section],$V14)))</f>
        <v>Networking</v>
      </c>
      <c r="P14" s="29" t="str">
        <f t="array" ref="P14">IF($V14="","",IF(INDEX(PlanTasks[Category],$V14)="","",INDEX(PlanTasks[Category],$V14)))</f>
        <v>CS &amp; SQL</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S019</v>
      </c>
      <c r="V14" s="55">
        <f>IF(ROW()-8&gt;$E$4,"",MATCH($C$4&amp;"|"&amp;(ROW()-8),PlanTasks[Category key],0))</f>
        <v>51</v>
      </c>
    </row>
    <row r="15" ht="58.5" customHeight="1">
      <c r="A15" s="9" t="str">
        <f t="array" ref="A15">IF($V15="","",INDEX(PlanTasks[Task ID],$V15))</f>
        <v>CS19</v>
      </c>
      <c r="B15" s="12">
        <f t="array" ref="B15">IF($V15="","",IF(INDEX(PlanTasks[Start week],$V15)="","",INDEX(PlanTasks[Start week],$V15)))</f>
        <v>5</v>
      </c>
      <c r="C15" s="12" t="str">
        <f t="array" ref="C15">IF($V15="","",IF(INDEX(PlanTasks[Task / deliverable],$V15)="","",INDEX(PlanTasks[Task / deliverable],$V15)))</f>
        <v>DNS</v>
      </c>
      <c r="D15" s="12" t="str">
        <f t="array" ref="D15">IF($V15="","",IF(INDEX(PlanTasks[Status],$V15)="","",INDEX(PlanTasks[Status],$V15)))</f>
        <v>Not started</v>
      </c>
      <c r="E15" s="12" t="str">
        <f t="array" ref="E15">IF($V15="","",IF(INDEX(PlanTasks[Priority],$V15)="","",INDEX(PlanTasks[Priority],$V15)))</f>
        <v>P1</v>
      </c>
      <c r="F15" s="12" t="str">
        <f t="array" ref="F15">IF($V15="","",IF(INDEX(PlanTasks[Scope],$V15)="","",INDEX(PlanTasks[Scope],$V15)))</f>
        <v>Core</v>
      </c>
      <c r="G15" s="18">
        <f t="array" ref="G15">IF($V15="","",IF(INDEX(PlanTasks[Estimate (h)],$V15)="","",INDEX(PlanTasks[Estimate (h)],$V15)))</f>
        <v>0.75</v>
      </c>
      <c r="H15" s="18">
        <f t="array" ref="H15">IF($V15="","",IF(INDEX(PlanTasks[Actual (h)],$V15)="","",INDEX(PlanTasks[Actual (h)],$V15)))</f>
        <v>0</v>
      </c>
      <c r="I15" s="21">
        <f t="array" ref="I15">IF($V15="","",IF(INDEX(PlanTasks[Due date],$V15)="","",INDEX(PlanTasks[Due date],$V15)))</f>
        <v>46328</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Resolve name to IP, caching concept</v>
      </c>
      <c r="M15" s="12" t="str">
        <f t="array" ref="M15">IF($V15="","",IF(INDEX(PlanTasks[Exercise / interview prompt],$V15)="","",INDEX(PlanTasks[Exercise / interview prompt],$V15)))</f>
        <v>Interview: What happens after entering a URL?</v>
      </c>
      <c r="N15" s="12" t="str">
        <f t="array" ref="N15">IF($V15="","",IF(INDEX(PlanTasks[Prerequisite IDs],$V15)="","",INDEX(PlanTasks[Prerequisite IDs],$V15)))</f>
        <v/>
      </c>
      <c r="O15" s="12" t="str">
        <f t="array" ref="O15">IF($V15="","",IF(INDEX(PlanTasks[Plan section],$V15)="","",INDEX(PlanTasks[Plan section],$V15)))</f>
        <v>Networking</v>
      </c>
      <c r="P15" s="12" t="str">
        <f t="array" ref="P15">IF($V15="","",IF(INDEX(PlanTasks[Category],$V15)="","",INDEX(PlanTasks[Category],$V15)))</f>
        <v>CS &amp; SQL</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S019</v>
      </c>
      <c r="V15" s="27">
        <f>IF(ROW()-8&gt;$E$4,"",MATCH($C$4&amp;"|"&amp;(ROW()-8),PlanTasks[Category key],0))</f>
        <v>52</v>
      </c>
    </row>
    <row r="16" ht="58.5" customHeight="1">
      <c r="A16" s="28" t="str">
        <f t="array" ref="A16">IF($V16="","",INDEX(PlanTasks[Task ID],$V16))</f>
        <v>CS20</v>
      </c>
      <c r="B16" s="29">
        <f t="array" ref="B16">IF($V16="","",IF(INDEX(PlanTasks[Start week],$V16)="","",INDEX(PlanTasks[Start week],$V16)))</f>
        <v>5</v>
      </c>
      <c r="C16" s="29" t="str">
        <f t="array" ref="C16">IF($V16="","",IF(INDEX(PlanTasks[Task / deliverable],$V16)="","",INDEX(PlanTasks[Task / deliverable],$V16)))</f>
        <v>HTTP</v>
      </c>
      <c r="D16" s="29" t="str">
        <f t="array" ref="D16">IF($V16="","",IF(INDEX(PlanTasks[Status],$V16)="","",INDEX(PlanTasks[Status],$V16)))</f>
        <v>Not started</v>
      </c>
      <c r="E16" s="29" t="str">
        <f t="array" ref="E16">IF($V16="","",IF(INDEX(PlanTasks[Priority],$V16)="","",INDEX(PlanTasks[Priority],$V16)))</f>
        <v>P0</v>
      </c>
      <c r="F16" s="29" t="str">
        <f t="array" ref="F16">IF($V16="","",IF(INDEX(PlanTasks[Scope],$V16)="","",INDEX(PlanTasks[Scope],$V16)))</f>
        <v>Core</v>
      </c>
      <c r="G16" s="41">
        <f t="array" ref="G16">IF($V16="","",IF(INDEX(PlanTasks[Estimate (h)],$V16)="","",INDEX(PlanTasks[Estimate (h)],$V16)))</f>
        <v>0.75</v>
      </c>
      <c r="H16" s="41">
        <f t="array" ref="H16">IF($V16="","",IF(INDEX(PlanTasks[Actual (h)],$V16)="","",INDEX(PlanTasks[Actual (h)],$V16)))</f>
        <v>0</v>
      </c>
      <c r="I16" s="43">
        <f t="array" ref="I16">IF($V16="","",IF(INDEX(PlanTasks[Due date],$V16)="","",INDEX(PlanTasks[Due date],$V16)))</f>
        <v>46328</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Methods, status codes, idempotency, headers
Methods, headers, cookies, CORS, TLS, caching</v>
      </c>
      <c r="M16" s="29" t="str">
        <f t="array" ref="M16">IF($V16="","",IF(INDEX(PlanTasks[Exercise / interview prompt],$V16)="","",INDEX(PlanTasks[Exercise / interview prompt],$V16)))</f>
        <v>Interview: PUT vs PATCH? 401 vs 403?</v>
      </c>
      <c r="N16" s="29" t="str">
        <f t="array" ref="N16">IF($V16="","",IF(INDEX(PlanTasks[Prerequisite IDs],$V16)="","",INDEX(PlanTasks[Prerequisite IDs],$V16)))</f>
        <v/>
      </c>
      <c r="O16" s="29" t="str">
        <f t="array" ref="O16">IF($V16="","",IF(INDEX(PlanTasks[Plan section],$V16)="","",INDEX(PlanTasks[Plan section],$V16)))</f>
        <v>Networking</v>
      </c>
      <c r="P16" s="29" t="str">
        <f t="array" ref="P16">IF($V16="","",IF(INDEX(PlanTasks[Category],$V16)="","",INDEX(PlanTasks[Category],$V16)))</f>
        <v>CS &amp; SQL</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S019
S022</v>
      </c>
      <c r="V16" s="55">
        <f>IF(ROW()-8&gt;$E$4,"",MATCH($C$4&amp;"|"&amp;(ROW()-8),PlanTasks[Category key],0))</f>
        <v>53</v>
      </c>
    </row>
    <row r="17" ht="58.5" customHeight="1">
      <c r="A17" s="9" t="str">
        <f t="array" ref="A17">IF($V17="","",INDEX(PlanTasks[Task ID],$V17))</f>
        <v>CS21</v>
      </c>
      <c r="B17" s="12">
        <f t="array" ref="B17">IF($V17="","",IF(INDEX(PlanTasks[Start week],$V17)="","",INDEX(PlanTasks[Start week],$V17)))</f>
        <v>6</v>
      </c>
      <c r="C17" s="12" t="str">
        <f t="array" ref="C17">IF($V17="","",IF(INDEX(PlanTasks[Task / deliverable],$V17)="","",INDEX(PlanTasks[Task / deliverable],$V17)))</f>
        <v>HTTPS/TLS</v>
      </c>
      <c r="D17" s="12" t="str">
        <f t="array" ref="D17">IF($V17="","",IF(INDEX(PlanTasks[Status],$V17)="","",INDEX(PlanTasks[Status],$V17)))</f>
        <v>Not started</v>
      </c>
      <c r="E17" s="12" t="str">
        <f t="array" ref="E17">IF($V17="","",IF(INDEX(PlanTasks[Priority],$V17)="","",INDEX(PlanTasks[Priority],$V17)))</f>
        <v>P1</v>
      </c>
      <c r="F17" s="12" t="str">
        <f t="array" ref="F17">IF($V17="","",IF(INDEX(PlanTasks[Scope],$V17)="","",INDEX(PlanTasks[Scope],$V17)))</f>
        <v>Core</v>
      </c>
      <c r="G17" s="18">
        <f t="array" ref="G17">IF($V17="","",IF(INDEX(PlanTasks[Estimate (h)],$V17)="","",INDEX(PlanTasks[Estimate (h)],$V17)))</f>
        <v>0.75</v>
      </c>
      <c r="H17" s="18">
        <f t="array" ref="H17">IF($V17="","",IF(INDEX(PlanTasks[Actual (h)],$V17)="","",INDEX(PlanTasks[Actual (h)],$V17)))</f>
        <v>0</v>
      </c>
      <c r="I17" s="21">
        <f t="array" ref="I17">IF($V17="","",IF(INDEX(PlanTasks[Due date],$V17)="","",INDEX(PlanTasks[Due date],$V17)))</f>
        <v>46335</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Encryption/authentication concept, certificates</v>
      </c>
      <c r="M17" s="12" t="str">
        <f t="array" ref="M17">IF($V17="","",IF(INDEX(PlanTasks[Exercise / interview prompt],$V17)="","",INDEX(PlanTasks[Exercise / interview prompt],$V17)))</f>
        <v>Interview: How does HTTPS protect traffic?</v>
      </c>
      <c r="N17" s="12" t="str">
        <f t="array" ref="N17">IF($V17="","",IF(INDEX(PlanTasks[Prerequisite IDs],$V17)="","",INDEX(PlanTasks[Prerequisite IDs],$V17)))</f>
        <v/>
      </c>
      <c r="O17" s="12" t="str">
        <f t="array" ref="O17">IF($V17="","",IF(INDEX(PlanTasks[Plan section],$V17)="","",INDEX(PlanTasks[Plan section],$V17)))</f>
        <v>Networking</v>
      </c>
      <c r="P17" s="12" t="str">
        <f t="array" ref="P17">IF($V17="","",IF(INDEX(PlanTasks[Category],$V17)="","",INDEX(PlanTasks[Category],$V17)))</f>
        <v>CS &amp; SQL</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S022</v>
      </c>
      <c r="V17" s="27">
        <f>IF(ROW()-8&gt;$E$4,"",MATCH($C$4&amp;"|"&amp;(ROW()-8),PlanTasks[Category key],0))</f>
        <v>65</v>
      </c>
    </row>
    <row r="18" ht="58.5" customHeight="1">
      <c r="A18" s="28" t="str">
        <f t="array" ref="A18">IF($V18="","",INDEX(PlanTasks[Task ID],$V18))</f>
        <v>CS14</v>
      </c>
      <c r="B18" s="29">
        <f t="array" ref="B18">IF($V18="","",IF(INDEX(PlanTasks[Start week],$V18)="","",INDEX(PlanTasks[Start week],$V18)))</f>
        <v>7</v>
      </c>
      <c r="C18" s="29" t="str">
        <f t="array" ref="C18">IF($V18="","",IF(INDEX(PlanTasks[Task / deliverable],$V18)="","",INDEX(PlanTasks[Task / deliverable],$V18)))</f>
        <v>CTEs/subqueries/window awareness</v>
      </c>
      <c r="D18" s="29" t="str">
        <f t="array" ref="D18">IF($V18="","",IF(INDEX(PlanTasks[Status],$V18)="","",INDEX(PlanTasks[Status],$V18)))</f>
        <v>Not started</v>
      </c>
      <c r="E18" s="29" t="str">
        <f t="array" ref="E18">IF($V18="","",IF(INDEX(PlanTasks[Priority],$V18)="","",INDEX(PlanTasks[Priority],$V18)))</f>
        <v>P1</v>
      </c>
      <c r="F18" s="29" t="str">
        <f t="array" ref="F18">IF($V18="","",IF(INDEX(PlanTasks[Scope],$V18)="","",INDEX(PlanTasks[Scope],$V18)))</f>
        <v>Core</v>
      </c>
      <c r="G18" s="41">
        <f t="array" ref="G18">IF($V18="","",IF(INDEX(PlanTasks[Estimate (h)],$V18)="","",INDEX(PlanTasks[Estimate (h)],$V18)))</f>
        <v>0.75</v>
      </c>
      <c r="H18" s="41">
        <f t="array" ref="H18">IF($V18="","",IF(INDEX(PlanTasks[Actual (h)],$V18)="","",INDEX(PlanTasks[Actual (h)],$V18)))</f>
        <v>0</v>
      </c>
      <c r="I18" s="43">
        <f t="array" ref="I18">IF($V18="","",IF(INDEX(PlanTasks[Due date],$V18)="","",INDEX(PlanTasks[Due date],$V18)))</f>
        <v>46342</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Break complex queries into understandable steps</v>
      </c>
      <c r="M18" s="29" t="str">
        <f t="array" ref="M18">IF($V18="","",IF(INDEX(PlanTasks[Exercise / interview prompt],$V18)="","",INDEX(PlanTasks[Exercise / interview prompt],$V18)))</f>
        <v>Interview: Latest order per customer?</v>
      </c>
      <c r="N18" s="29" t="str">
        <f t="array" ref="N18">IF($V18="","",IF(INDEX(PlanTasks[Prerequisite IDs],$V18)="","",INDEX(PlanTasks[Prerequisite IDs],$V18)))</f>
        <v/>
      </c>
      <c r="O18" s="29" t="str">
        <f t="array" ref="O18">IF($V18="","",IF(INDEX(PlanTasks[Plan section],$V18)="","",INDEX(PlanTasks[Plan section],$V18)))</f>
        <v>SQL</v>
      </c>
      <c r="P18" s="29" t="str">
        <f t="array" ref="P18">IF($V18="","",IF(INDEX(PlanTasks[Category],$V18)="","",INDEX(PlanTasks[Category],$V18)))</f>
        <v>CS &amp; SQL</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S020</v>
      </c>
      <c r="V18" s="55">
        <f>IF(ROW()-8&gt;$E$4,"",MATCH($C$4&amp;"|"&amp;(ROW()-8),PlanTasks[Category key],0))</f>
        <v>75</v>
      </c>
    </row>
    <row r="19" ht="58.5" customHeight="1">
      <c r="A19" s="9" t="str">
        <f t="array" ref="A19">IF($V19="","",INDEX(PlanTasks[Task ID],$V19))</f>
        <v>G05</v>
      </c>
      <c r="B19" s="12">
        <f t="array" ref="B19">IF($V19="","",IF(INDEX(PlanTasks[Start week],$V19)="","",INDEX(PlanTasks[Start week],$V19)))</f>
        <v>7</v>
      </c>
      <c r="C19" s="12" t="str">
        <f t="array" ref="C19">IF($V19="","",IF(INDEX(PlanTasks[Task / deliverable],$V19)="","",INDEX(PlanTasks[Task / deliverable],$V19)))</f>
        <v>Practice window functions, NULLs and duplicate-sensitive joins</v>
      </c>
      <c r="D19" s="12" t="str">
        <f t="array" ref="D19">IF($V19="","",IF(INDEX(PlanTasks[Status],$V19)="","",INDEX(PlanTasks[Status],$V19)))</f>
        <v>Not started</v>
      </c>
      <c r="E19" s="12" t="str">
        <f t="array" ref="E19">IF($V19="","",IF(INDEX(PlanTasks[Priority],$V19)="","",INDEX(PlanTasks[Priority],$V19)))</f>
        <v>P1</v>
      </c>
      <c r="F19" s="12" t="str">
        <f t="array" ref="F19">IF($V19="","",IF(INDEX(PlanTasks[Scope],$V19)="","",INDEX(PlanTasks[Scope],$V19)))</f>
        <v>Core</v>
      </c>
      <c r="G19" s="18">
        <f t="array" ref="G19">IF($V19="","",IF(INDEX(PlanTasks[Estimate (h)],$V19)="","",INDEX(PlanTasks[Estimate (h)],$V19)))</f>
        <v>1</v>
      </c>
      <c r="H19" s="18">
        <f t="array" ref="H19">IF($V19="","",IF(INDEX(PlanTasks[Actual (h)],$V19)="","",INDEX(PlanTasks[Actual (h)],$V19)))</f>
        <v>0</v>
      </c>
      <c r="I19" s="21">
        <f t="array" ref="I19">IF($V19="","",IF(INDEX(PlanTasks[Due date],$V19)="","",INDEX(PlanTasks[Due date],$V19)))</f>
        <v>46342</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Solve latest-row-per-group, ranking and running totals. Show how ties, NULLs and duplicate join keys affect the result.</v>
      </c>
      <c r="M19" s="12" t="str">
        <f t="array" ref="M19">IF($V19="","",IF(INDEX(PlanTasks[Exercise / interview prompt],$V19)="","",INDEX(PlanTasks[Exercise / interview prompt],$V19)))</f>
        <v/>
      </c>
      <c r="N19" s="12" t="str">
        <f t="array" ref="N19">IF($V19="","",IF(INDEX(PlanTasks[Prerequisite IDs],$V19)="","",INDEX(PlanTasks[Prerequisite IDs],$V19)))</f>
        <v>CS12</v>
      </c>
      <c r="O19" s="12" t="str">
        <f t="array" ref="O19">IF($V19="","",IF(INDEX(PlanTasks[Plan section],$V19)="","",INDEX(PlanTasks[Plan section],$V19)))</f>
        <v>Gap closure</v>
      </c>
      <c r="P19" s="12" t="str">
        <f t="array" ref="P19">IF($V19="","",IF(INDEX(PlanTasks[Category],$V19)="","",INDEX(PlanTasks[Category],$V19)))</f>
        <v>CS &amp; SQL</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S031</v>
      </c>
      <c r="V19" s="27">
        <f>IF(ROW()-8&gt;$E$4,"",MATCH($C$4&amp;"|"&amp;(ROW()-8),PlanTasks[Category key],0))</f>
        <v>81</v>
      </c>
    </row>
    <row r="20" ht="58.5" customHeight="1">
      <c r="A20" s="28" t="str">
        <f t="array" ref="A20">IF($V20="","",INDEX(PlanTasks[Task ID],$V20))</f>
        <v>CS09</v>
      </c>
      <c r="B20" s="29">
        <f t="array" ref="B20">IF($V20="","",IF(INDEX(PlanTasks[Start week],$V20)="","",INDEX(PlanTasks[Start week],$V20)))</f>
        <v>9</v>
      </c>
      <c r="C20" s="29" t="str">
        <f t="array" ref="C20">IF($V20="","",IF(INDEX(PlanTasks[Task / deliverable],$V20)="","",INDEX(PlanTasks[Task / deliverable],$V20)))</f>
        <v>Indexes</v>
      </c>
      <c r="D20" s="29" t="str">
        <f t="array" ref="D20">IF($V20="","",IF(INDEX(PlanTasks[Status],$V20)="","",INDEX(PlanTasks[Status],$V20)))</f>
        <v>Not started</v>
      </c>
      <c r="E20" s="29" t="str">
        <f t="array" ref="E20">IF($V20="","",IF(INDEX(PlanTasks[Priority],$V20)="","",INDEX(PlanTasks[Priority],$V20)))</f>
        <v>P0</v>
      </c>
      <c r="F20" s="29" t="str">
        <f t="array" ref="F20">IF($V20="","",IF(INDEX(PlanTasks[Scope],$V20)="","",INDEX(PlanTasks[Scope],$V20)))</f>
        <v>Core</v>
      </c>
      <c r="G20" s="41">
        <f t="array" ref="G20">IF($V20="","",IF(INDEX(PlanTasks[Estimate (h)],$V20)="","",INDEX(PlanTasks[Estimate (h)],$V20)))</f>
        <v>0.75</v>
      </c>
      <c r="H20" s="41">
        <f t="array" ref="H20">IF($V20="","",IF(INDEX(PlanTasks[Actual (h)],$V20)="","",INDEX(PlanTasks[Actual (h)],$V20)))</f>
        <v>0</v>
      </c>
      <c r="I20" s="43">
        <f t="array" ref="I20">IF($V20="","",IF(INDEX(PlanTasks[Due date],$V20)="","",INDEX(PlanTasks[Due date],$V20)))</f>
        <v>46356</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B-tree concept, selectivity, composite order
Choose indexes, composite order, scan trade-offs</v>
      </c>
      <c r="M20" s="29" t="str">
        <f t="array" ref="M20">IF($V20="","",IF(INDEX(PlanTasks[Exercise / interview prompt],$V20)="","",INDEX(PlanTasks[Exercise / interview prompt],$V20)))</f>
        <v>Interview: Why is this query slow?</v>
      </c>
      <c r="N20" s="29" t="str">
        <f t="array" ref="N20">IF($V20="","",IF(INDEX(PlanTasks[Prerequisite IDs],$V20)="","",INDEX(PlanTasks[Prerequisite IDs],$V20)))</f>
        <v/>
      </c>
      <c r="O20" s="29" t="str">
        <f t="array" ref="O20">IF($V20="","",IF(INDEX(PlanTasks[Plan section],$V20)="","",INDEX(PlanTasks[Plan section],$V20)))</f>
        <v>DBMS</v>
      </c>
      <c r="P20" s="29" t="str">
        <f t="array" ref="P20">IF($V20="","",IF(INDEX(PlanTasks[Category],$V20)="","",INDEX(PlanTasks[Category],$V20)))</f>
        <v>CS &amp; SQL</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S020
S026</v>
      </c>
      <c r="V20" s="55">
        <f>IF(ROW()-8&gt;$E$4,"",MATCH($C$4&amp;"|"&amp;(ROW()-8),PlanTasks[Category key],0))</f>
        <v>94</v>
      </c>
    </row>
    <row r="21" ht="58.5" customHeight="1">
      <c r="A21" s="9" t="str">
        <f t="array" ref="A21">IF($V21="","",INDEX(PlanTasks[Task ID],$V21))</f>
        <v>CS10</v>
      </c>
      <c r="B21" s="12">
        <f t="array" ref="B21">IF($V21="","",IF(INDEX(PlanTasks[Start week],$V21)="","",INDEX(PlanTasks[Start week],$V21)))</f>
        <v>10</v>
      </c>
      <c r="C21" s="12" t="str">
        <f t="array" ref="C21">IF($V21="","",IF(INDEX(PlanTasks[Task / deliverable],$V21)="","",INDEX(PlanTasks[Task / deliverable],$V21)))</f>
        <v>Transactions/isolation</v>
      </c>
      <c r="D21" s="12" t="str">
        <f t="array" ref="D21">IF($V21="","",IF(INDEX(PlanTasks[Status],$V21)="","",INDEX(PlanTasks[Status],$V21)))</f>
        <v>Not started</v>
      </c>
      <c r="E21" s="12" t="str">
        <f t="array" ref="E21">IF($V21="","",IF(INDEX(PlanTasks[Priority],$V21)="","",INDEX(PlanTasks[Priority],$V21)))</f>
        <v>P0</v>
      </c>
      <c r="F21" s="12" t="str">
        <f t="array" ref="F21">IF($V21="","",IF(INDEX(PlanTasks[Scope],$V21)="","",INDEX(PlanTasks[Scope],$V21)))</f>
        <v>Core</v>
      </c>
      <c r="G21" s="18">
        <f t="array" ref="G21">IF($V21="","",IF(INDEX(PlanTasks[Estimate (h)],$V21)="","",INDEX(PlanTasks[Estimate (h)],$V21)))</f>
        <v>0.75</v>
      </c>
      <c r="H21" s="18">
        <f t="array" ref="H21">IF($V21="","",IF(INDEX(PlanTasks[Actual (h)],$V21)="","",INDEX(PlanTasks[Actual (h)],$V21)))</f>
        <v>0</v>
      </c>
      <c r="I21" s="21">
        <f t="array" ref="I21">IF($V21="","",IF(INDEX(PlanTasks[Due date],$V21)="","",INDEX(PlanTasks[Due date],$V21)))</f>
        <v>46363</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Dirty/non-repeatable/phantom/lost update concepts
Atomicity, isolation levels, lost update, phantom concept</v>
      </c>
      <c r="M21" s="12" t="str">
        <f t="array" ref="M21">IF($V21="","",IF(INDEX(PlanTasks[Exercise / interview prompt],$V21)="","",INDEX(PlanTasks[Exercise / interview prompt],$V21)))</f>
        <v>Interview: Prevent double booking?</v>
      </c>
      <c r="N21" s="12" t="str">
        <f t="array" ref="N21">IF($V21="","",IF(INDEX(PlanTasks[Prerequisite IDs],$V21)="","",INDEX(PlanTasks[Prerequisite IDs],$V21)))</f>
        <v/>
      </c>
      <c r="O21" s="12" t="str">
        <f t="array" ref="O21">IF($V21="","",IF(INDEX(PlanTasks[Plan section],$V21)="","",INDEX(PlanTasks[Plan section],$V21)))</f>
        <v>DBMS</v>
      </c>
      <c r="P21" s="12" t="str">
        <f t="array" ref="P21">IF($V21="","",IF(INDEX(PlanTasks[Category],$V21)="","",INDEX(PlanTasks[Category],$V21)))</f>
        <v>CS &amp; SQL</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S021</v>
      </c>
      <c r="V21" s="27">
        <f>IF(ROW()-8&gt;$E$4,"",MATCH($C$4&amp;"|"&amp;(ROW()-8),PlanTasks[Category key],0))</f>
        <v>103</v>
      </c>
    </row>
    <row r="22" ht="58.5" customHeight="1">
      <c r="A22" s="28" t="str">
        <f t="array" ref="A22">IF($V22="","",INDEX(PlanTasks[Task ID],$V22))</f>
        <v>CS11</v>
      </c>
      <c r="B22" s="29">
        <f t="array" ref="B22">IF($V22="","",IF(INDEX(PlanTasks[Start week],$V22)="","",INDEX(PlanTasks[Start week],$V22)))</f>
        <v>10</v>
      </c>
      <c r="C22" s="29" t="str">
        <f t="array" ref="C22">IF($V22="","",IF(INDEX(PlanTasks[Task / deliverable],$V22)="","",INDEX(PlanTasks[Task / deliverable],$V22)))</f>
        <v>Locks/deadlocks</v>
      </c>
      <c r="D22" s="29" t="str">
        <f t="array" ref="D22">IF($V22="","",IF(INDEX(PlanTasks[Status],$V22)="","",INDEX(PlanTasks[Status],$V22)))</f>
        <v>Not started</v>
      </c>
      <c r="E22" s="29" t="str">
        <f t="array" ref="E22">IF($V22="","",IF(INDEX(PlanTasks[Priority],$V22)="","",INDEX(PlanTasks[Priority],$V22)))</f>
        <v>P1</v>
      </c>
      <c r="F22" s="29" t="str">
        <f t="array" ref="F22">IF($V22="","",IF(INDEX(PlanTasks[Scope],$V22)="","",INDEX(PlanTasks[Scope],$V22)))</f>
        <v>Core</v>
      </c>
      <c r="G22" s="41">
        <f t="array" ref="G22">IF($V22="","",IF(INDEX(PlanTasks[Estimate (h)],$V22)="","",INDEX(PlanTasks[Estimate (h)],$V22)))</f>
        <v>0.75</v>
      </c>
      <c r="H22" s="41">
        <f t="array" ref="H22">IF($V22="","",IF(INDEX(PlanTasks[Actual (h)],$V22)="","",INDEX(PlanTasks[Actual (h)],$V22)))</f>
        <v>0</v>
      </c>
      <c r="I22" s="43">
        <f t="array" ref="I22">IF($V22="","",IF(INDEX(PlanTasks[Due date],$V22)="","",INDEX(PlanTasks[Due date],$V22)))</f>
        <v>46363</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Recognize and mitigate conflicting lock orders
Recognize race/deadlock scenarios and mitigation</v>
      </c>
      <c r="M22" s="29" t="str">
        <f t="array" ref="M22">IF($V22="","",IF(INDEX(PlanTasks[Exercise / interview prompt],$V22)="","",INDEX(PlanTasks[Exercise / interview prompt],$V22)))</f>
        <v>Interview: How can deadlock occur?</v>
      </c>
      <c r="N22" s="29" t="str">
        <f t="array" ref="N22">IF($V22="","",IF(INDEX(PlanTasks[Prerequisite IDs],$V22)="","",INDEX(PlanTasks[Prerequisite IDs],$V22)))</f>
        <v/>
      </c>
      <c r="O22" s="29" t="str">
        <f t="array" ref="O22">IF($V22="","",IF(INDEX(PlanTasks[Plan section],$V22)="","",INDEX(PlanTasks[Plan section],$V22)))</f>
        <v>DBMS</v>
      </c>
      <c r="P22" s="29" t="str">
        <f t="array" ref="P22">IF($V22="","",IF(INDEX(PlanTasks[Category],$V22)="","",INDEX(PlanTasks[Category],$V22)))</f>
        <v>CS &amp; SQL</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S021</v>
      </c>
      <c r="V22" s="55">
        <f>IF(ROW()-8&gt;$E$4,"",MATCH($C$4&amp;"|"&amp;(ROW()-8),PlanTasks[Category key],0))</f>
        <v>104</v>
      </c>
    </row>
    <row r="23" ht="58.5" customHeight="1">
      <c r="A23" s="9" t="str">
        <f t="array" ref="A23">IF($V23="","",INDEX(PlanTasks[Task ID],$V23))</f>
        <v>CS22</v>
      </c>
      <c r="B23" s="12">
        <f t="array" ref="B23">IF($V23="","",IF(INDEX(PlanTasks[Start week],$V23)="","",INDEX(PlanTasks[Start week],$V23)))</f>
        <v>11</v>
      </c>
      <c r="C23" s="12" t="str">
        <f t="array" ref="C23">IF($V23="","",IF(INDEX(PlanTasks[Task / deliverable],$V23)="","",INDEX(PlanTasks[Task / deliverable],$V23)))</f>
        <v>Cookies/sessions/JWT</v>
      </c>
      <c r="D23" s="12" t="str">
        <f t="array" ref="D23">IF($V23="","",IF(INDEX(PlanTasks[Status],$V23)="","",INDEX(PlanTasks[Status],$V23)))</f>
        <v>Not started</v>
      </c>
      <c r="E23" s="12" t="str">
        <f t="array" ref="E23">IF($V23="","",IF(INDEX(PlanTasks[Priority],$V23)="","",INDEX(PlanTasks[Priority],$V23)))</f>
        <v>P0</v>
      </c>
      <c r="F23" s="12" t="str">
        <f t="array" ref="F23">IF($V23="","",IF(INDEX(PlanTasks[Scope],$V23)="","",INDEX(PlanTasks[Scope],$V23)))</f>
        <v>Core</v>
      </c>
      <c r="G23" s="18">
        <f t="array" ref="G23">IF($V23="","",IF(INDEX(PlanTasks[Estimate (h)],$V23)="","",INDEX(PlanTasks[Estimate (h)],$V23)))</f>
        <v>0.75</v>
      </c>
      <c r="H23" s="18">
        <f t="array" ref="H23">IF($V23="","",IF(INDEX(PlanTasks[Actual (h)],$V23)="","",INDEX(PlanTasks[Actual (h)],$V23)))</f>
        <v>0</v>
      </c>
      <c r="I23" s="21">
        <f t="array" ref="I23">IF($V23="","",IF(INDEX(PlanTasks[Due date],$V23)="","",INDEX(PlanTasks[Due date],$V23)))</f>
        <v>46370</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State/auth trade-offs and storage risks</v>
      </c>
      <c r="M23" s="12" t="str">
        <f t="array" ref="M23">IF($V23="","",IF(INDEX(PlanTasks[Exercise / interview prompt],$V23)="","",INDEX(PlanTasks[Exercise / interview prompt],$V23)))</f>
        <v>Interview: Session vs JWT?</v>
      </c>
      <c r="N23" s="12" t="str">
        <f t="array" ref="N23">IF($V23="","",IF(INDEX(PlanTasks[Prerequisite IDs],$V23)="","",INDEX(PlanTasks[Prerequisite IDs],$V23)))</f>
        <v/>
      </c>
      <c r="O23" s="12" t="str">
        <f t="array" ref="O23">IF($V23="","",IF(INDEX(PlanTasks[Plan section],$V23)="","",INDEX(PlanTasks[Plan section],$V23)))</f>
        <v>Web</v>
      </c>
      <c r="P23" s="12" t="str">
        <f t="array" ref="P23">IF($V23="","",IF(INDEX(PlanTasks[Category],$V23)="","",INDEX(PlanTasks[Category],$V23)))</f>
        <v>CS &amp; SQL</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S022</v>
      </c>
      <c r="V23" s="27">
        <f>IF(ROW()-8&gt;$E$4,"",MATCH($C$4&amp;"|"&amp;(ROW()-8),PlanTasks[Category key],0))</f>
        <v>114</v>
      </c>
    </row>
    <row r="24" ht="78.0" customHeight="1">
      <c r="A24" s="28" t="str">
        <f t="array" ref="A24">IF($V24="","",INDEX(PlanTasks[Task ID],$V24))</f>
        <v/>
      </c>
      <c r="B24" s="29" t="str">
        <f t="array" ref="B24">IF($V24="","",IF(INDEX(PlanTasks[Start week],$V24)="","",INDEX(PlanTasks[Start week],$V24)))</f>
        <v/>
      </c>
      <c r="C24" s="29" t="str">
        <f t="array" ref="C24">IF($V24="","",IF(INDEX(PlanTasks[Task / deliverable],$V24)="","",INDEX(PlanTasks[Task / deliverable],$V24)))</f>
        <v/>
      </c>
      <c r="D24" s="29" t="str">
        <f t="array" ref="D24">IF($V24="","",IF(INDEX(PlanTasks[Status],$V24)="","",INDEX(PlanTasks[Status],$V24)))</f>
        <v/>
      </c>
      <c r="E24" s="29" t="str">
        <f t="array" ref="E24">IF($V24="","",IF(INDEX(PlanTasks[Priority],$V24)="","",INDEX(PlanTasks[Priority],$V24)))</f>
        <v/>
      </c>
      <c r="F24" s="29" t="str">
        <f t="array" ref="F24">IF($V24="","",IF(INDEX(PlanTasks[Scope],$V24)="","",INDEX(PlanTasks[Scope],$V24)))</f>
        <v/>
      </c>
      <c r="G24" s="41" t="str">
        <f t="array" ref="G24">IF($V24="","",IF(INDEX(PlanTasks[Estimate (h)],$V24)="","",INDEX(PlanTasks[Estimate (h)],$V24)))</f>
        <v/>
      </c>
      <c r="H24" s="41" t="str">
        <f t="array" ref="H24">IF($V24="","",IF(INDEX(PlanTasks[Actual (h)],$V24)="","",INDEX(PlanTasks[Actual (h)],$V24)))</f>
        <v/>
      </c>
      <c r="I24" s="43" t="str">
        <f t="array" ref="I24">IF($V24="","",IF(INDEX(PlanTasks[Due date],$V24)="","",INDEX(PlanTasks[Due date],$V24)))</f>
        <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
      </c>
      <c r="P24" s="29" t="str">
        <f t="array" ref="P24">IF($V24="","",IF(INDEX(PlanTasks[Category],$V24)="","",INDEX(PlanTasks[Category],$V24)))</f>
        <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
      </c>
      <c r="U24" s="29" t="str">
        <f t="array" ref="U24">IF($V24="","",IF(INDEX(PlanTasks[Source IDs],$V24)="","",INDEX(PlanTasks[Source IDs],$V24)))</f>
        <v/>
      </c>
      <c r="V24" s="55" t="str">
        <f>IF(ROW()-8&gt;$E$4,"",MATCH($C$4&amp;"|"&amp;(ROW()-8),PlanTasks[Category key],0))</f>
        <v/>
      </c>
    </row>
    <row r="25" ht="78.0" customHeight="1">
      <c r="A25" s="9" t="str">
        <f t="array" ref="A25">IF($V25="","",INDEX(PlanTasks[Task ID],$V25))</f>
        <v/>
      </c>
      <c r="B25" s="12" t="str">
        <f t="array" ref="B25">IF($V25="","",IF(INDEX(PlanTasks[Start week],$V25)="","",INDEX(PlanTasks[Start week],$V25)))</f>
        <v/>
      </c>
      <c r="C25" s="12" t="str">
        <f t="array" ref="C25">IF($V25="","",IF(INDEX(PlanTasks[Task / deliverable],$V25)="","",INDEX(PlanTasks[Task / deliverable],$V25)))</f>
        <v/>
      </c>
      <c r="D25" s="12" t="str">
        <f t="array" ref="D25">IF($V25="","",IF(INDEX(PlanTasks[Status],$V25)="","",INDEX(PlanTasks[Status],$V25)))</f>
        <v/>
      </c>
      <c r="E25" s="12" t="str">
        <f t="array" ref="E25">IF($V25="","",IF(INDEX(PlanTasks[Priority],$V25)="","",INDEX(PlanTasks[Priority],$V25)))</f>
        <v/>
      </c>
      <c r="F25" s="12" t="str">
        <f t="array" ref="F25">IF($V25="","",IF(INDEX(PlanTasks[Scope],$V25)="","",INDEX(PlanTasks[Scope],$V25)))</f>
        <v/>
      </c>
      <c r="G25" s="18" t="str">
        <f t="array" ref="G25">IF($V25="","",IF(INDEX(PlanTasks[Estimate (h)],$V25)="","",INDEX(PlanTasks[Estimate (h)],$V25)))</f>
        <v/>
      </c>
      <c r="H25" s="18" t="str">
        <f t="array" ref="H25">IF($V25="","",IF(INDEX(PlanTasks[Actual (h)],$V25)="","",INDEX(PlanTasks[Actual (h)],$V25)))</f>
        <v/>
      </c>
      <c r="I25" s="21" t="str">
        <f t="array" ref="I25">IF($V25="","",IF(INDEX(PlanTasks[Due date],$V25)="","",INDEX(PlanTasks[Due date],$V25)))</f>
        <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
      </c>
      <c r="P25" s="12" t="str">
        <f t="array" ref="P25">IF($V25="","",IF(INDEX(PlanTasks[Category],$V25)="","",INDEX(PlanTasks[Category],$V25)))</f>
        <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
      </c>
      <c r="U25" s="12" t="str">
        <f t="array" ref="U25">IF($V25="","",IF(INDEX(PlanTasks[Source IDs],$V25)="","",INDEX(PlanTasks[Source IDs],$V25)))</f>
        <v/>
      </c>
      <c r="V25" s="27" t="str">
        <f>IF(ROW()-8&gt;$E$4,"",MATCH($C$4&amp;"|"&amp;(ROW()-8),PlanTasks[Category key],0))</f>
        <v/>
      </c>
    </row>
    <row r="26" ht="78.0" customHeight="1">
      <c r="A26" s="28" t="str">
        <f t="array" ref="A26">IF($V26="","",INDEX(PlanTasks[Task ID],$V26))</f>
        <v/>
      </c>
      <c r="B26" s="29" t="str">
        <f t="array" ref="B26">IF($V26="","",IF(INDEX(PlanTasks[Start week],$V26)="","",INDEX(PlanTasks[Start week],$V26)))</f>
        <v/>
      </c>
      <c r="C26" s="29" t="str">
        <f t="array" ref="C26">IF($V26="","",IF(INDEX(PlanTasks[Task / deliverable],$V26)="","",INDEX(PlanTasks[Task / deliverable],$V26)))</f>
        <v/>
      </c>
      <c r="D26" s="29" t="str">
        <f t="array" ref="D26">IF($V26="","",IF(INDEX(PlanTasks[Status],$V26)="","",INDEX(PlanTasks[Status],$V26)))</f>
        <v/>
      </c>
      <c r="E26" s="29" t="str">
        <f t="array" ref="E26">IF($V26="","",IF(INDEX(PlanTasks[Priority],$V26)="","",INDEX(PlanTasks[Priority],$V26)))</f>
        <v/>
      </c>
      <c r="F26" s="29" t="str">
        <f t="array" ref="F26">IF($V26="","",IF(INDEX(PlanTasks[Scope],$V26)="","",INDEX(PlanTasks[Scope],$V26)))</f>
        <v/>
      </c>
      <c r="G26" s="41" t="str">
        <f t="array" ref="G26">IF($V26="","",IF(INDEX(PlanTasks[Estimate (h)],$V26)="","",INDEX(PlanTasks[Estimate (h)],$V26)))</f>
        <v/>
      </c>
      <c r="H26" s="41" t="str">
        <f t="array" ref="H26">IF($V26="","",IF(INDEX(PlanTasks[Actual (h)],$V26)="","",INDEX(PlanTasks[Actual (h)],$V26)))</f>
        <v/>
      </c>
      <c r="I26" s="43" t="str">
        <f t="array" ref="I26">IF($V26="","",IF(INDEX(PlanTasks[Due date],$V26)="","",INDEX(PlanTasks[Due date],$V26)))</f>
        <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
      </c>
      <c r="P26" s="29" t="str">
        <f t="array" ref="P26">IF($V26="","",IF(INDEX(PlanTasks[Category],$V26)="","",INDEX(PlanTasks[Category],$V26)))</f>
        <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
      </c>
      <c r="U26" s="29" t="str">
        <f t="array" ref="U26">IF($V26="","",IF(INDEX(PlanTasks[Source IDs],$V26)="","",INDEX(PlanTasks[Source IDs],$V26)))</f>
        <v/>
      </c>
      <c r="V26" s="55" t="str">
        <f>IF(ROW()-8&gt;$E$4,"",MATCH($C$4&amp;"|"&amp;(ROW()-8),PlanTasks[Category key],0))</f>
        <v/>
      </c>
    </row>
    <row r="27" ht="78.0" customHeight="1">
      <c r="A27" s="9" t="str">
        <f t="array" ref="A27">IF($V27="","",INDEX(PlanTasks[Task ID],$V27))</f>
        <v/>
      </c>
      <c r="B27" s="12" t="str">
        <f t="array" ref="B27">IF($V27="","",IF(INDEX(PlanTasks[Start week],$V27)="","",INDEX(PlanTasks[Start week],$V27)))</f>
        <v/>
      </c>
      <c r="C27" s="12" t="str">
        <f t="array" ref="C27">IF($V27="","",IF(INDEX(PlanTasks[Task / deliverable],$V27)="","",INDEX(PlanTasks[Task / deliverable],$V27)))</f>
        <v/>
      </c>
      <c r="D27" s="12" t="str">
        <f t="array" ref="D27">IF($V27="","",IF(INDEX(PlanTasks[Status],$V27)="","",INDEX(PlanTasks[Status],$V27)))</f>
        <v/>
      </c>
      <c r="E27" s="12" t="str">
        <f t="array" ref="E27">IF($V27="","",IF(INDEX(PlanTasks[Priority],$V27)="","",INDEX(PlanTasks[Priority],$V27)))</f>
        <v/>
      </c>
      <c r="F27" s="12" t="str">
        <f t="array" ref="F27">IF($V27="","",IF(INDEX(PlanTasks[Scope],$V27)="","",INDEX(PlanTasks[Scope],$V27)))</f>
        <v/>
      </c>
      <c r="G27" s="18" t="str">
        <f t="array" ref="G27">IF($V27="","",IF(INDEX(PlanTasks[Estimate (h)],$V27)="","",INDEX(PlanTasks[Estimate (h)],$V27)))</f>
        <v/>
      </c>
      <c r="H27" s="18" t="str">
        <f t="array" ref="H27">IF($V27="","",IF(INDEX(PlanTasks[Actual (h)],$V27)="","",INDEX(PlanTasks[Actual (h)],$V27)))</f>
        <v/>
      </c>
      <c r="I27" s="21" t="str">
        <f t="array" ref="I27">IF($V27="","",IF(INDEX(PlanTasks[Due date],$V27)="","",INDEX(PlanTasks[Due date],$V27)))</f>
        <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
      </c>
      <c r="P27" s="12" t="str">
        <f t="array" ref="P27">IF($V27="","",IF(INDEX(PlanTasks[Category],$V27)="","",INDEX(PlanTasks[Category],$V27)))</f>
        <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
      </c>
      <c r="U27" s="12" t="str">
        <f t="array" ref="U27">IF($V27="","",IF(INDEX(PlanTasks[Source IDs],$V27)="","",INDEX(PlanTasks[Source IDs],$V27)))</f>
        <v/>
      </c>
      <c r="V27" s="27" t="str">
        <f>IF(ROW()-8&gt;$E$4,"",MATCH($C$4&amp;"|"&amp;(ROW()-8),PlanTasks[Category key],0))</f>
        <v/>
      </c>
    </row>
    <row r="28" ht="78.0" customHeight="1">
      <c r="A28" s="28" t="str">
        <f t="array" ref="A28">IF($V28="","",INDEX(PlanTasks[Task ID],$V28))</f>
        <v/>
      </c>
      <c r="B28" s="29" t="str">
        <f t="array" ref="B28">IF($V28="","",IF(INDEX(PlanTasks[Start week],$V28)="","",INDEX(PlanTasks[Start week],$V28)))</f>
        <v/>
      </c>
      <c r="C28" s="29" t="str">
        <f t="array" ref="C28">IF($V28="","",IF(INDEX(PlanTasks[Task / deliverable],$V28)="","",INDEX(PlanTasks[Task / deliverable],$V28)))</f>
        <v/>
      </c>
      <c r="D28" s="29" t="str">
        <f t="array" ref="D28">IF($V28="","",IF(INDEX(PlanTasks[Status],$V28)="","",INDEX(PlanTasks[Status],$V28)))</f>
        <v/>
      </c>
      <c r="E28" s="29" t="str">
        <f t="array" ref="E28">IF($V28="","",IF(INDEX(PlanTasks[Priority],$V28)="","",INDEX(PlanTasks[Priority],$V28)))</f>
        <v/>
      </c>
      <c r="F28" s="29" t="str">
        <f t="array" ref="F28">IF($V28="","",IF(INDEX(PlanTasks[Scope],$V28)="","",INDEX(PlanTasks[Scope],$V28)))</f>
        <v/>
      </c>
      <c r="G28" s="41" t="str">
        <f t="array" ref="G28">IF($V28="","",IF(INDEX(PlanTasks[Estimate (h)],$V28)="","",INDEX(PlanTasks[Estimate (h)],$V28)))</f>
        <v/>
      </c>
      <c r="H28" s="41" t="str">
        <f t="array" ref="H28">IF($V28="","",IF(INDEX(PlanTasks[Actual (h)],$V28)="","",INDEX(PlanTasks[Actual (h)],$V28)))</f>
        <v/>
      </c>
      <c r="I28" s="43" t="str">
        <f t="array" ref="I28">IF($V28="","",IF(INDEX(PlanTasks[Due date],$V28)="","",INDEX(PlanTasks[Due date],$V28)))</f>
        <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
      </c>
      <c r="P28" s="29" t="str">
        <f t="array" ref="P28">IF($V28="","",IF(INDEX(PlanTasks[Category],$V28)="","",INDEX(PlanTasks[Category],$V28)))</f>
        <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
      </c>
      <c r="U28" s="29" t="str">
        <f t="array" ref="U28">IF($V28="","",IF(INDEX(PlanTasks[Source IDs],$V28)="","",INDEX(PlanTasks[Source IDs],$V28)))</f>
        <v/>
      </c>
      <c r="V28" s="55" t="str">
        <f>IF(ROW()-8&gt;$E$4,"",MATCH($C$4&amp;"|"&amp;(ROW()-8),PlanTasks[Category key],0))</f>
        <v/>
      </c>
    </row>
    <row r="29" ht="78.0" customHeight="1">
      <c r="A29" s="9" t="str">
        <f t="array" ref="A29">IF($V29="","",INDEX(PlanTasks[Task ID],$V29))</f>
        <v/>
      </c>
      <c r="B29" s="12" t="str">
        <f t="array" ref="B29">IF($V29="","",IF(INDEX(PlanTasks[Start week],$V29)="","",INDEX(PlanTasks[Start week],$V29)))</f>
        <v/>
      </c>
      <c r="C29" s="12" t="str">
        <f t="array" ref="C29">IF($V29="","",IF(INDEX(PlanTasks[Task / deliverable],$V29)="","",INDEX(PlanTasks[Task / deliverable],$V29)))</f>
        <v/>
      </c>
      <c r="D29" s="12" t="str">
        <f t="array" ref="D29">IF($V29="","",IF(INDEX(PlanTasks[Status],$V29)="","",INDEX(PlanTasks[Status],$V29)))</f>
        <v/>
      </c>
      <c r="E29" s="12" t="str">
        <f t="array" ref="E29">IF($V29="","",IF(INDEX(PlanTasks[Priority],$V29)="","",INDEX(PlanTasks[Priority],$V29)))</f>
        <v/>
      </c>
      <c r="F29" s="12" t="str">
        <f t="array" ref="F29">IF($V29="","",IF(INDEX(PlanTasks[Scope],$V29)="","",INDEX(PlanTasks[Scope],$V29)))</f>
        <v/>
      </c>
      <c r="G29" s="18" t="str">
        <f t="array" ref="G29">IF($V29="","",IF(INDEX(PlanTasks[Estimate (h)],$V29)="","",INDEX(PlanTasks[Estimate (h)],$V29)))</f>
        <v/>
      </c>
      <c r="H29" s="18" t="str">
        <f t="array" ref="H29">IF($V29="","",IF(INDEX(PlanTasks[Actual (h)],$V29)="","",INDEX(PlanTasks[Actual (h)],$V29)))</f>
        <v/>
      </c>
      <c r="I29" s="21" t="str">
        <f t="array" ref="I29">IF($V29="","",IF(INDEX(PlanTasks[Due date],$V29)="","",INDEX(PlanTasks[Due date],$V29)))</f>
        <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
      </c>
      <c r="P29" s="12" t="str">
        <f t="array" ref="P29">IF($V29="","",IF(INDEX(PlanTasks[Category],$V29)="","",INDEX(PlanTasks[Category],$V29)))</f>
        <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
      </c>
      <c r="U29" s="12" t="str">
        <f t="array" ref="U29">IF($V29="","",IF(INDEX(PlanTasks[Source IDs],$V29)="","",INDEX(PlanTasks[Source IDs],$V29)))</f>
        <v/>
      </c>
      <c r="V29" s="27" t="str">
        <f>IF(ROW()-8&gt;$E$4,"",MATCH($C$4&amp;"|"&amp;(ROW()-8),PlanTasks[Category key],0))</f>
        <v/>
      </c>
    </row>
    <row r="30" ht="78.0" customHeight="1">
      <c r="A30" s="28" t="str">
        <f t="array" ref="A30">IF($V30="","",INDEX(PlanTasks[Task ID],$V30))</f>
        <v/>
      </c>
      <c r="B30" s="29" t="str">
        <f t="array" ref="B30">IF($V30="","",IF(INDEX(PlanTasks[Start week],$V30)="","",INDEX(PlanTasks[Start week],$V30)))</f>
        <v/>
      </c>
      <c r="C30" s="29" t="str">
        <f t="array" ref="C30">IF($V30="","",IF(INDEX(PlanTasks[Task / deliverable],$V30)="","",INDEX(PlanTasks[Task / deliverable],$V30)))</f>
        <v/>
      </c>
      <c r="D30" s="29" t="str">
        <f t="array" ref="D30">IF($V30="","",IF(INDEX(PlanTasks[Status],$V30)="","",INDEX(PlanTasks[Status],$V30)))</f>
        <v/>
      </c>
      <c r="E30" s="29" t="str">
        <f t="array" ref="E30">IF($V30="","",IF(INDEX(PlanTasks[Priority],$V30)="","",INDEX(PlanTasks[Priority],$V30)))</f>
        <v/>
      </c>
      <c r="F30" s="29" t="str">
        <f t="array" ref="F30">IF($V30="","",IF(INDEX(PlanTasks[Scope],$V30)="","",INDEX(PlanTasks[Scope],$V30)))</f>
        <v/>
      </c>
      <c r="G30" s="41" t="str">
        <f t="array" ref="G30">IF($V30="","",IF(INDEX(PlanTasks[Estimate (h)],$V30)="","",INDEX(PlanTasks[Estimate (h)],$V30)))</f>
        <v/>
      </c>
      <c r="H30" s="41" t="str">
        <f t="array" ref="H30">IF($V30="","",IF(INDEX(PlanTasks[Actual (h)],$V30)="","",INDEX(PlanTasks[Actual (h)],$V30)))</f>
        <v/>
      </c>
      <c r="I30" s="43" t="str">
        <f t="array" ref="I30">IF($V30="","",IF(INDEX(PlanTasks[Due date],$V30)="","",INDEX(PlanTasks[Due date],$V30)))</f>
        <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
      </c>
      <c r="P30" s="29" t="str">
        <f t="array" ref="P30">IF($V30="","",IF(INDEX(PlanTasks[Category],$V30)="","",INDEX(PlanTasks[Category],$V30)))</f>
        <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
      </c>
      <c r="U30" s="29" t="str">
        <f t="array" ref="U30">IF($V30="","",IF(INDEX(PlanTasks[Source IDs],$V30)="","",INDEX(PlanTasks[Source IDs],$V30)))</f>
        <v/>
      </c>
      <c r="V30" s="55" t="str">
        <f>IF(ROW()-8&gt;$E$4,"",MATCH($C$4&amp;"|"&amp;(ROW()-8),PlanTasks[Category key],0))</f>
        <v/>
      </c>
    </row>
    <row r="31" ht="78.0" customHeight="1">
      <c r="A31" s="9" t="str">
        <f t="array" ref="A31">IF($V31="","",INDEX(PlanTasks[Task ID],$V31))</f>
        <v/>
      </c>
      <c r="B31" s="12" t="str">
        <f t="array" ref="B31">IF($V31="","",IF(INDEX(PlanTasks[Start week],$V31)="","",INDEX(PlanTasks[Start week],$V31)))</f>
        <v/>
      </c>
      <c r="C31" s="12" t="str">
        <f t="array" ref="C31">IF($V31="","",IF(INDEX(PlanTasks[Task / deliverable],$V31)="","",INDEX(PlanTasks[Task / deliverable],$V31)))</f>
        <v/>
      </c>
      <c r="D31" s="12" t="str">
        <f t="array" ref="D31">IF($V31="","",IF(INDEX(PlanTasks[Status],$V31)="","",INDEX(PlanTasks[Status],$V31)))</f>
        <v/>
      </c>
      <c r="E31" s="12" t="str">
        <f t="array" ref="E31">IF($V31="","",IF(INDEX(PlanTasks[Priority],$V31)="","",INDEX(PlanTasks[Priority],$V31)))</f>
        <v/>
      </c>
      <c r="F31" s="12" t="str">
        <f t="array" ref="F31">IF($V31="","",IF(INDEX(PlanTasks[Scope],$V31)="","",INDEX(PlanTasks[Scope],$V31)))</f>
        <v/>
      </c>
      <c r="G31" s="18" t="str">
        <f t="array" ref="G31">IF($V31="","",IF(INDEX(PlanTasks[Estimate (h)],$V31)="","",INDEX(PlanTasks[Estimate (h)],$V31)))</f>
        <v/>
      </c>
      <c r="H31" s="18" t="str">
        <f t="array" ref="H31">IF($V31="","",IF(INDEX(PlanTasks[Actual (h)],$V31)="","",INDEX(PlanTasks[Actual (h)],$V31)))</f>
        <v/>
      </c>
      <c r="I31" s="21" t="str">
        <f t="array" ref="I31">IF($V31="","",IF(INDEX(PlanTasks[Due date],$V31)="","",INDEX(PlanTasks[Due date],$V31)))</f>
        <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
      </c>
      <c r="P31" s="12" t="str">
        <f t="array" ref="P31">IF($V31="","",IF(INDEX(PlanTasks[Category],$V31)="","",INDEX(PlanTasks[Category],$V31)))</f>
        <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
      </c>
      <c r="U31" s="12" t="str">
        <f t="array" ref="U31">IF($V31="","",IF(INDEX(PlanTasks[Source IDs],$V31)="","",INDEX(PlanTasks[Source IDs],$V31)))</f>
        <v/>
      </c>
      <c r="V31" s="27" t="str">
        <f>IF(ROW()-8&gt;$E$4,"",MATCH($C$4&amp;"|"&amp;(ROW()-8),PlanTasks[Category key],0))</f>
        <v/>
      </c>
    </row>
    <row r="32" ht="78.0" customHeight="1">
      <c r="A32" s="28" t="str">
        <f t="array" ref="A32">IF($V32="","",INDEX(PlanTasks[Task ID],$V32))</f>
        <v/>
      </c>
      <c r="B32" s="29" t="str">
        <f t="array" ref="B32">IF($V32="","",IF(INDEX(PlanTasks[Start week],$V32)="","",INDEX(PlanTasks[Start week],$V32)))</f>
        <v/>
      </c>
      <c r="C32" s="29" t="str">
        <f t="array" ref="C32">IF($V32="","",IF(INDEX(PlanTasks[Task / deliverable],$V32)="","",INDEX(PlanTasks[Task / deliverable],$V32)))</f>
        <v/>
      </c>
      <c r="D32" s="29" t="str">
        <f t="array" ref="D32">IF($V32="","",IF(INDEX(PlanTasks[Status],$V32)="","",INDEX(PlanTasks[Status],$V32)))</f>
        <v/>
      </c>
      <c r="E32" s="29" t="str">
        <f t="array" ref="E32">IF($V32="","",IF(INDEX(PlanTasks[Priority],$V32)="","",INDEX(PlanTasks[Priority],$V32)))</f>
        <v/>
      </c>
      <c r="F32" s="29" t="str">
        <f t="array" ref="F32">IF($V32="","",IF(INDEX(PlanTasks[Scope],$V32)="","",INDEX(PlanTasks[Scope],$V32)))</f>
        <v/>
      </c>
      <c r="G32" s="41" t="str">
        <f t="array" ref="G32">IF($V32="","",IF(INDEX(PlanTasks[Estimate (h)],$V32)="","",INDEX(PlanTasks[Estimate (h)],$V32)))</f>
        <v/>
      </c>
      <c r="H32" s="41" t="str">
        <f t="array" ref="H32">IF($V32="","",IF(INDEX(PlanTasks[Actual (h)],$V32)="","",INDEX(PlanTasks[Actual (h)],$V32)))</f>
        <v/>
      </c>
      <c r="I32" s="43" t="str">
        <f t="array" ref="I32">IF($V32="","",IF(INDEX(PlanTasks[Due date],$V32)="","",INDEX(PlanTasks[Due date],$V32)))</f>
        <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
      </c>
      <c r="P32" s="29" t="str">
        <f t="array" ref="P32">IF($V32="","",IF(INDEX(PlanTasks[Category],$V32)="","",INDEX(PlanTasks[Category],$V32)))</f>
        <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
      </c>
      <c r="U32" s="29" t="str">
        <f t="array" ref="U32">IF($V32="","",IF(INDEX(PlanTasks[Source IDs],$V32)="","",INDEX(PlanTasks[Source IDs],$V32)))</f>
        <v/>
      </c>
      <c r="V32" s="55" t="str">
        <f>IF(ROW()-8&gt;$E$4,"",MATCH($C$4&amp;"|"&amp;(ROW()-8),PlanTasks[Category key],0))</f>
        <v/>
      </c>
    </row>
    <row r="33" ht="78.0" customHeight="1">
      <c r="A33" s="9" t="str">
        <f t="array" ref="A33">IF($V33="","",INDEX(PlanTasks[Task ID],$V33))</f>
        <v/>
      </c>
      <c r="B33" s="12" t="str">
        <f t="array" ref="B33">IF($V33="","",IF(INDEX(PlanTasks[Start week],$V33)="","",INDEX(PlanTasks[Start week],$V33)))</f>
        <v/>
      </c>
      <c r="C33" s="12" t="str">
        <f t="array" ref="C33">IF($V33="","",IF(INDEX(PlanTasks[Task / deliverable],$V33)="","",INDEX(PlanTasks[Task / deliverable],$V33)))</f>
        <v/>
      </c>
      <c r="D33" s="12" t="str">
        <f t="array" ref="D33">IF($V33="","",IF(INDEX(PlanTasks[Status],$V33)="","",INDEX(PlanTasks[Status],$V33)))</f>
        <v/>
      </c>
      <c r="E33" s="12" t="str">
        <f t="array" ref="E33">IF($V33="","",IF(INDEX(PlanTasks[Priority],$V33)="","",INDEX(PlanTasks[Priority],$V33)))</f>
        <v/>
      </c>
      <c r="F33" s="12" t="str">
        <f t="array" ref="F33">IF($V33="","",IF(INDEX(PlanTasks[Scope],$V33)="","",INDEX(PlanTasks[Scope],$V33)))</f>
        <v/>
      </c>
      <c r="G33" s="18" t="str">
        <f t="array" ref="G33">IF($V33="","",IF(INDEX(PlanTasks[Estimate (h)],$V33)="","",INDEX(PlanTasks[Estimate (h)],$V33)))</f>
        <v/>
      </c>
      <c r="H33" s="18" t="str">
        <f t="array" ref="H33">IF($V33="","",IF(INDEX(PlanTasks[Actual (h)],$V33)="","",INDEX(PlanTasks[Actual (h)],$V33)))</f>
        <v/>
      </c>
      <c r="I33" s="21" t="str">
        <f t="array" ref="I33">IF($V33="","",IF(INDEX(PlanTasks[Due date],$V33)="","",INDEX(PlanTasks[Due date],$V33)))</f>
        <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
      </c>
      <c r="P33" s="12" t="str">
        <f t="array" ref="P33">IF($V33="","",IF(INDEX(PlanTasks[Category],$V33)="","",INDEX(PlanTasks[Category],$V33)))</f>
        <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
      </c>
      <c r="U33" s="12" t="str">
        <f t="array" ref="U33">IF($V33="","",IF(INDEX(PlanTasks[Source IDs],$V33)="","",INDEX(PlanTasks[Source IDs],$V33)))</f>
        <v/>
      </c>
      <c r="V33" s="27" t="str">
        <f>IF(ROW()-8&gt;$E$4,"",MATCH($C$4&amp;"|"&amp;(ROW()-8),PlanTasks[Category key],0))</f>
        <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7E5F6"/>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23.13"/>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597</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93</v>
      </c>
      <c r="D4" s="1" t="s">
        <v>5</v>
      </c>
      <c r="E4" s="1">
        <f>COUNTIFS(PlanTasks[Category],$C$4)</f>
        <v>31</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99" t="s">
        <v>9</v>
      </c>
      <c r="B8" s="99" t="s">
        <v>12</v>
      </c>
      <c r="C8" s="99" t="s">
        <v>14</v>
      </c>
      <c r="D8" s="99" t="s">
        <v>16</v>
      </c>
      <c r="E8" s="99" t="s">
        <v>15</v>
      </c>
      <c r="F8" s="99" t="s">
        <v>21</v>
      </c>
      <c r="G8" s="99" t="s">
        <v>22</v>
      </c>
      <c r="H8" s="99" t="s">
        <v>23</v>
      </c>
      <c r="I8" s="99" t="s">
        <v>19</v>
      </c>
      <c r="J8" s="99" t="s">
        <v>34</v>
      </c>
      <c r="K8" s="99" t="s">
        <v>18</v>
      </c>
      <c r="L8" s="99" t="s">
        <v>25</v>
      </c>
      <c r="M8" s="99" t="s">
        <v>26</v>
      </c>
      <c r="N8" s="99" t="s">
        <v>27</v>
      </c>
      <c r="O8" s="99" t="s">
        <v>35</v>
      </c>
      <c r="P8" s="99" t="s">
        <v>3</v>
      </c>
      <c r="Q8" s="99" t="s">
        <v>17</v>
      </c>
      <c r="R8" s="99" t="s">
        <v>28</v>
      </c>
      <c r="S8" s="99" t="s">
        <v>29</v>
      </c>
      <c r="T8" s="99" t="s">
        <v>30</v>
      </c>
      <c r="U8" s="99" t="s">
        <v>33</v>
      </c>
      <c r="V8" s="99" t="s">
        <v>37</v>
      </c>
    </row>
    <row r="9" ht="84.0" customHeight="1">
      <c r="A9" s="9" t="str">
        <f t="array" ref="A9">IF($V9="","",INDEX(PlanTasks[Task ID],$V9))</f>
        <v>JA05</v>
      </c>
      <c r="B9" s="12">
        <f t="array" ref="B9">IF($V9="","",IF(INDEX(PlanTasks[Start week],$V9)="","",INDEX(PlanTasks[Start week],$V9)))</f>
        <v>1</v>
      </c>
      <c r="C9" s="12" t="str">
        <f t="array" ref="C9">IF($V9="","",IF(INDEX(PlanTasks[Task / deliverable],$V9)="","",INDEX(PlanTasks[Task / deliverable],$V9)))</f>
        <v>Syntax + object model</v>
      </c>
      <c r="D9" s="12" t="str">
        <f t="array" ref="D9">IF($V9="","",IF(INDEX(PlanTasks[Status],$V9)="","",INDEX(PlanTasks[Status],$V9)))</f>
        <v>Not started</v>
      </c>
      <c r="E9" s="12" t="str">
        <f t="array" ref="E9">IF($V9="","",IF(INDEX(PlanTasks[Priority],$V9)="","",INDEX(PlanTasks[Priority],$V9)))</f>
        <v>P0</v>
      </c>
      <c r="F9" s="12" t="str">
        <f t="array" ref="F9">IF($V9="","",IF(INDEX(PlanTasks[Scope],$V9)="","",INDEX(PlanTasks[Scope],$V9)))</f>
        <v>Core</v>
      </c>
      <c r="G9" s="18">
        <f t="array" ref="G9">IF($V9="","",IF(INDEX(PlanTasks[Estimate (h)],$V9)="","",INDEX(PlanTasks[Estimate (h)],$V9)))</f>
        <v>0.75</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types, references, methods, packages, access modifiers
OOP, collections, generics, exceptions, streams, records, sealed classes
Write clean Java; primitives/references, methods, packages, exceptions</v>
      </c>
      <c r="M9" s="12" t="str">
        <f t="array" ref="M9">IF($V9="","",IF(INDEX(PlanTasks[Exercise / interview prompt],$V9)="","",INDEX(PlanTasks[Exercise / interview prompt],$V9)))</f>
        <v>20 small Java drills
Interview: primitive vs reference? pass-by-value?
Implement a domain service and explain object/model choices
Build Java kata + service layer
Primary backend language
Complete 20 Java coding drills</v>
      </c>
      <c r="N9" s="12" t="str">
        <f t="array" ref="N9">IF($V9="","",IF(INDEX(PlanTasks[Prerequisite IDs],$V9)="","",INDEX(PlanTasks[Prerequisite IDs],$V9)))</f>
        <v/>
      </c>
      <c r="O9" s="12" t="str">
        <f t="array" ref="O9">IF($V9="","",IF(INDEX(PlanTasks[Plan section],$V9)="","",INDEX(PlanTasks[Plan section],$V9)))</f>
        <v>Java Core</v>
      </c>
      <c r="P9" s="12" t="str">
        <f t="array" ref="P9">IF($V9="","",IF(INDEX(PlanTasks[Category],$V9)="","",INDEX(PlanTasks[Category],$V9)))</f>
        <v>Java &amp; Spring</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S001</v>
      </c>
      <c r="V9" s="27">
        <f>IF(ROW()-8&gt;$E$4,"",MATCH($C$4&amp;"|"&amp;(ROW()-8),PlanTasks[Category key],0))</f>
        <v>5</v>
      </c>
    </row>
    <row r="10" ht="96.0" customHeight="1">
      <c r="A10" s="28" t="str">
        <f t="array" ref="A10">IF($V10="","",INDEX(PlanTasks[Task ID],$V10))</f>
        <v>JA06</v>
      </c>
      <c r="B10" s="29">
        <f t="array" ref="B10">IF($V10="","",IF(INDEX(PlanTasks[Start week],$V10)="","",INDEX(PlanTasks[Start week],$V10)))</f>
        <v>1</v>
      </c>
      <c r="C10" s="29" t="str">
        <f t="array" ref="C10">IF($V10="","",IF(INDEX(PlanTasks[Task / deliverable],$V10)="","",INDEX(PlanTasks[Task / deliverable],$V10)))</f>
        <v>OOP</v>
      </c>
      <c r="D10" s="29" t="str">
        <f t="array" ref="D10">IF($V10="","",IF(INDEX(PlanTasks[Status],$V10)="","",INDEX(PlanTasks[Status],$V10)))</f>
        <v>Not started</v>
      </c>
      <c r="E10" s="29" t="str">
        <f t="array" ref="E10">IF($V10="","",IF(INDEX(PlanTasks[Priority],$V10)="","",INDEX(PlanTasks[Priority],$V10)))</f>
        <v>P0</v>
      </c>
      <c r="F10" s="29" t="str">
        <f t="array" ref="F10">IF($V10="","",IF(INDEX(PlanTasks[Scope],$V10)="","",INDEX(PlanTasks[Scope],$V10)))</f>
        <v>Core</v>
      </c>
      <c r="G10" s="41">
        <f t="array" ref="G10">IF($V10="","",IF(INDEX(PlanTasks[Estimate (h)],$V10)="","",INDEX(PlanTasks[Estimate (h)],$V10)))</f>
        <v>0.75</v>
      </c>
      <c r="H10" s="41">
        <f t="array" ref="H10">IF($V10="","",IF(INDEX(PlanTasks[Actual (h)],$V10)="","",INDEX(PlanTasks[Actual (h)],$V10)))</f>
        <v>0</v>
      </c>
      <c r="I10" s="43">
        <f t="array" ref="I10">IF($V10="","",IF(INDEX(PlanTasks[Due date],$V10)="","",INDEX(PlanTasks[Due date],$V10)))</f>
        <v>46307</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encapsulation, abstraction, inheritance, polymorphism, composition
Explain each and when composition is preferable
Apply principles without overengineering
Encapsulation, composition, interfaces, SOLID trade-offs
Model domains with classes/interfaces; composition, immutability, dependency boundaries</v>
      </c>
      <c r="M10" s="29" t="str">
        <f t="array" ref="M10">IF($V10="","",IF(INDEX(PlanTasks[Exercise / interview prompt],$V10)="","",INDEX(PlanTasks[Exercise / interview prompt],$V10)))</f>
        <v>model order/payment domain
Interview: composition vs inheritance?
Interview: Composition vs inheritance?
Interview: Which SOLID principle is violated here?
Refactor a service using composition</v>
      </c>
      <c r="N10" s="29" t="str">
        <f t="array" ref="N10">IF($V10="","",IF(INDEX(PlanTasks[Prerequisite IDs],$V10)="","",INDEX(PlanTasks[Prerequisite IDs],$V10)))</f>
        <v>G02</v>
      </c>
      <c r="O10" s="29" t="str">
        <f t="array" ref="O10">IF($V10="","",IF(INDEX(PlanTasks[Plan section],$V10)="","",INDEX(PlanTasks[Plan section],$V10)))</f>
        <v>Java Core</v>
      </c>
      <c r="P10" s="29" t="str">
        <f t="array" ref="P10">IF($V10="","",IF(INDEX(PlanTasks[Category],$V10)="","",INDEX(PlanTasks[Category],$V10)))</f>
        <v>Java &amp; Spring</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S001
S019</v>
      </c>
      <c r="V10" s="55">
        <f>IF(ROW()-8&gt;$E$4,"",MATCH($C$4&amp;"|"&amp;(ROW()-8),PlanTasks[Category key],0))</f>
        <v>6</v>
      </c>
    </row>
    <row r="11" ht="58.5" customHeight="1">
      <c r="A11" s="9" t="str">
        <f t="array" ref="A11">IF($V11="","",INDEX(PlanTasks[Task ID],$V11))</f>
        <v>JA07</v>
      </c>
      <c r="B11" s="12">
        <f t="array" ref="B11">IF($V11="","",IF(INDEX(PlanTasks[Start week],$V11)="","",INDEX(PlanTasks[Start week],$V11)))</f>
        <v>2</v>
      </c>
      <c r="C11" s="12" t="str">
        <f t="array" ref="C11">IF($V11="","",IF(INDEX(PlanTasks[Task / deliverable],$V11)="","",INDEX(PlanTasks[Task / deliverable],$V11)))</f>
        <v>equals/hashCode/immutability</v>
      </c>
      <c r="D11" s="12" t="str">
        <f t="array" ref="D11">IF($V11="","",IF(INDEX(PlanTasks[Status],$V11)="","",INDEX(PlanTasks[Status],$V11)))</f>
        <v>Not started</v>
      </c>
      <c r="E11" s="12" t="str">
        <f t="array" ref="E11">IF($V11="","",IF(INDEX(PlanTasks[Priority],$V11)="","",INDEX(PlanTasks[Priority],$V11)))</f>
        <v>P0</v>
      </c>
      <c r="F11" s="12" t="str">
        <f t="array" ref="F11">IF($V11="","",IF(INDEX(PlanTasks[Scope],$V11)="","",INDEX(PlanTasks[Scope],$V11)))</f>
        <v>Core</v>
      </c>
      <c r="G11" s="18">
        <f t="array" ref="G11">IF($V11="","",IF(INDEX(PlanTasks[Estimate (h)],$V11)="","",INDEX(PlanTasks[Estimate (h)],$V11)))</f>
        <v>0.75</v>
      </c>
      <c r="H11" s="18">
        <f t="array" ref="H11">IF($V11="","",IF(INDEX(PlanTasks[Actual (h)],$V11)="","",INDEX(PlanTasks[Actual (h)],$V11)))</f>
        <v>0</v>
      </c>
      <c r="I11" s="21">
        <f t="array" ref="I11">IF($V11="","",IF(INDEX(PlanTasks[Due date],$V11)="","",INDEX(PlanTasks[Due date],$V11)))</f>
        <v>46307</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identity vs equality, hash contracts, immutable value objects</v>
      </c>
      <c r="M11" s="12" t="str">
        <f t="array" ref="M11">IF($V11="","",IF(INDEX(PlanTasks[Exercise / interview prompt],$V11)="","",INDEX(PlanTasks[Exercise / interview prompt],$V11)))</f>
        <v>value object kata
Interview: why can HashMap fail with bad hashCode?</v>
      </c>
      <c r="N11" s="12" t="str">
        <f t="array" ref="N11">IF($V11="","",IF(INDEX(PlanTasks[Prerequisite IDs],$V11)="","",INDEX(PlanTasks[Prerequisite IDs],$V11)))</f>
        <v>G02</v>
      </c>
      <c r="O11" s="12" t="str">
        <f t="array" ref="O11">IF($V11="","",IF(INDEX(PlanTasks[Plan section],$V11)="","",INDEX(PlanTasks[Plan section],$V11)))</f>
        <v>Java Core</v>
      </c>
      <c r="P11" s="12" t="str">
        <f t="array" ref="P11">IF($V11="","",IF(INDEX(PlanTasks[Category],$V11)="","",INDEX(PlanTasks[Category],$V11)))</f>
        <v>Java &amp; Spring</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S001</v>
      </c>
      <c r="V11" s="27">
        <f>IF(ROW()-8&gt;$E$4,"",MATCH($C$4&amp;"|"&amp;(ROW()-8),PlanTasks[Category key],0))</f>
        <v>17</v>
      </c>
    </row>
    <row r="12" ht="58.5" customHeight="1">
      <c r="A12" s="28" t="str">
        <f t="array" ref="A12">IF($V12="","",INDEX(PlanTasks[Task ID],$V12))</f>
        <v>JA08</v>
      </c>
      <c r="B12" s="29">
        <f t="array" ref="B12">IF($V12="","",IF(INDEX(PlanTasks[Start week],$V12)="","",INDEX(PlanTasks[Start week],$V12)))</f>
        <v>2</v>
      </c>
      <c r="C12" s="29" t="str">
        <f t="array" ref="C12">IF($V12="","",IF(INDEX(PlanTasks[Task / deliverable],$V12)="","",INDEX(PlanTasks[Task / deliverable],$V12)))</f>
        <v>Collections</v>
      </c>
      <c r="D12" s="29" t="str">
        <f t="array" ref="D12">IF($V12="","",IF(INDEX(PlanTasks[Status],$V12)="","",INDEX(PlanTasks[Status],$V12)))</f>
        <v>Not started</v>
      </c>
      <c r="E12" s="29" t="str">
        <f t="array" ref="E12">IF($V12="","",IF(INDEX(PlanTasks[Priority],$V12)="","",INDEX(PlanTasks[Priority],$V12)))</f>
        <v>P0</v>
      </c>
      <c r="F12" s="29" t="str">
        <f t="array" ref="F12">IF($V12="","",IF(INDEX(PlanTasks[Scope],$V12)="","",INDEX(PlanTasks[Scope],$V12)))</f>
        <v>Core</v>
      </c>
      <c r="G12" s="41">
        <f t="array" ref="G12">IF($V12="","",IF(INDEX(PlanTasks[Estimate (h)],$V12)="","",INDEX(PlanTasks[Estimate (h)],$V12)))</f>
        <v>0.75</v>
      </c>
      <c r="H12" s="41">
        <f t="array" ref="H12">IF($V12="","",IF(INDEX(PlanTasks[Actual (h)],$V12)="","",INDEX(PlanTasks[Actual (h)],$V12)))</f>
        <v>0</v>
      </c>
      <c r="I12" s="43">
        <f t="array" ref="I12">IF($V12="","",IF(INDEX(PlanTasks[Due date],$V12)="","",INDEX(PlanTasks[Due date],$V12)))</f>
        <v>46307</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List/Set/Map/Queue, implementations, complexity
Choose List/Set/Map/Queue; generics bounds; equality/hashCode</v>
      </c>
      <c r="M12" s="29" t="str">
        <f t="array" ref="M12">IF($V12="","",IF(INDEX(PlanTasks[Exercise / interview prompt],$V12)="","",INDEX(PlanTasks[Exercise / interview prompt],$V12)))</f>
        <v>collection selection drills
Interview: ArrayList vs LinkedList? HashMap internals high level?
Implement domain collections exercises</v>
      </c>
      <c r="N12" s="29" t="str">
        <f t="array" ref="N12">IF($V12="","",IF(INDEX(PlanTasks[Prerequisite IDs],$V12)="","",INDEX(PlanTasks[Prerequisite IDs],$V12)))</f>
        <v>G02</v>
      </c>
      <c r="O12" s="29" t="str">
        <f t="array" ref="O12">IF($V12="","",IF(INDEX(PlanTasks[Plan section],$V12)="","",INDEX(PlanTasks[Plan section],$V12)))</f>
        <v>Java Core</v>
      </c>
      <c r="P12" s="29" t="str">
        <f t="array" ref="P12">IF($V12="","",IF(INDEX(PlanTasks[Category],$V12)="","",INDEX(PlanTasks[Category],$V12)))</f>
        <v>Java &amp; Spring</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S001</v>
      </c>
      <c r="V12" s="55">
        <f>IF(ROW()-8&gt;$E$4,"",MATCH($C$4&amp;"|"&amp;(ROW()-8),PlanTasks[Category key],0))</f>
        <v>18</v>
      </c>
    </row>
    <row r="13" ht="58.5" customHeight="1">
      <c r="A13" s="9" t="str">
        <f t="array" ref="A13">IF($V13="","",INDEX(PlanTasks[Task ID],$V13))</f>
        <v>JA09</v>
      </c>
      <c r="B13" s="12">
        <f t="array" ref="B13">IF($V13="","",IF(INDEX(PlanTasks[Start week],$V13)="","",INDEX(PlanTasks[Start week],$V13)))</f>
        <v>3</v>
      </c>
      <c r="C13" s="12" t="str">
        <f t="array" ref="C13">IF($V13="","",IF(INDEX(PlanTasks[Task / deliverable],$V13)="","",INDEX(PlanTasks[Task / deliverable],$V13)))</f>
        <v>Generics</v>
      </c>
      <c r="D13" s="12" t="str">
        <f t="array" ref="D13">IF($V13="","",IF(INDEX(PlanTasks[Status],$V13)="","",INDEX(PlanTasks[Status],$V13)))</f>
        <v>Not started</v>
      </c>
      <c r="E13" s="12" t="str">
        <f t="array" ref="E13">IF($V13="","",IF(INDEX(PlanTasks[Priority],$V13)="","",INDEX(PlanTasks[Priority],$V13)))</f>
        <v>P1</v>
      </c>
      <c r="F13" s="12" t="str">
        <f t="array" ref="F13">IF($V13="","",IF(INDEX(PlanTasks[Scope],$V13)="","",INDEX(PlanTasks[Scope],$V13)))</f>
        <v>Core</v>
      </c>
      <c r="G13" s="18">
        <f t="array" ref="G13">IF($V13="","",IF(INDEX(PlanTasks[Estimate (h)],$V13)="","",INDEX(PlanTasks[Estimate (h)],$V13)))</f>
        <v>0.75</v>
      </c>
      <c r="H13" s="18">
        <f t="array" ref="H13">IF($V13="","",IF(INDEX(PlanTasks[Actual (h)],$V13)="","",INDEX(PlanTasks[Actual (h)],$V13)))</f>
        <v>0</v>
      </c>
      <c r="I13" s="21">
        <f t="array" ref="I13">IF($V13="","",IF(INDEX(PlanTasks[Due date],$V13)="","",INDEX(PlanTasks[Due date],$V13)))</f>
        <v>46314</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type parameters, bounds, invariance, wildcards basics</v>
      </c>
      <c r="M13" s="12" t="str">
        <f t="array" ref="M13">IF($V13="","",IF(INDEX(PlanTasks[Exercise / interview prompt],$V13)="","",INDEX(PlanTasks[Exercise / interview prompt],$V13)))</f>
        <v>generic repository/filter exercise
Interview: ? extends vs ? super?</v>
      </c>
      <c r="N13" s="12" t="str">
        <f t="array" ref="N13">IF($V13="","",IF(INDEX(PlanTasks[Prerequisite IDs],$V13)="","",INDEX(PlanTasks[Prerequisite IDs],$V13)))</f>
        <v>G02</v>
      </c>
      <c r="O13" s="12" t="str">
        <f t="array" ref="O13">IF($V13="","",IF(INDEX(PlanTasks[Plan section],$V13)="","",INDEX(PlanTasks[Plan section],$V13)))</f>
        <v>Java Core</v>
      </c>
      <c r="P13" s="12" t="str">
        <f t="array" ref="P13">IF($V13="","",IF(INDEX(PlanTasks[Category],$V13)="","",INDEX(PlanTasks[Category],$V13)))</f>
        <v>Java &amp; Spring</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S001</v>
      </c>
      <c r="V13" s="27">
        <f>IF(ROW()-8&gt;$E$4,"",MATCH($C$4&amp;"|"&amp;(ROW()-8),PlanTasks[Category key],0))</f>
        <v>28</v>
      </c>
    </row>
    <row r="14" ht="58.5" customHeight="1">
      <c r="A14" s="28" t="str">
        <f t="array" ref="A14">IF($V14="","",INDEX(PlanTasks[Task ID],$V14))</f>
        <v>JA10</v>
      </c>
      <c r="B14" s="29">
        <f t="array" ref="B14">IF($V14="","",IF(INDEX(PlanTasks[Start week],$V14)="","",INDEX(PlanTasks[Start week],$V14)))</f>
        <v>3</v>
      </c>
      <c r="C14" s="29" t="str">
        <f t="array" ref="C14">IF($V14="","",IF(INDEX(PlanTasks[Task / deliverable],$V14)="","",INDEX(PlanTasks[Task / deliverable],$V14)))</f>
        <v>Exceptions</v>
      </c>
      <c r="D14" s="29" t="str">
        <f t="array" ref="D14">IF($V14="","",IF(INDEX(PlanTasks[Status],$V14)="","",INDEX(PlanTasks[Status],$V14)))</f>
        <v>Not started</v>
      </c>
      <c r="E14" s="29" t="str">
        <f t="array" ref="E14">IF($V14="","",IF(INDEX(PlanTasks[Priority],$V14)="","",INDEX(PlanTasks[Priority],$V14)))</f>
        <v>P0</v>
      </c>
      <c r="F14" s="29" t="str">
        <f t="array" ref="F14">IF($V14="","",IF(INDEX(PlanTasks[Scope],$V14)="","",INDEX(PlanTasks[Scope],$V14)))</f>
        <v>Core</v>
      </c>
      <c r="G14" s="41">
        <f t="array" ref="G14">IF($V14="","",IF(INDEX(PlanTasks[Estimate (h)],$V14)="","",INDEX(PlanTasks[Estimate (h)],$V14)))</f>
        <v>0.75</v>
      </c>
      <c r="H14" s="41">
        <f t="array" ref="H14">IF($V14="","",IF(INDEX(PlanTasks[Actual (h)],$V14)="","",INDEX(PlanTasks[Actual (h)],$V14)))</f>
        <v>0</v>
      </c>
      <c r="I14" s="43">
        <f t="array" ref="I14">IF($V14="","",IF(INDEX(PlanTasks[Due date],$V14)="","",INDEX(PlanTasks[Due date],$V14)))</f>
        <v>46314</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checked/unchecked, custom exceptions, try-with-resources
Design error boundaries, retries, typed errors, failure paths</v>
      </c>
      <c r="M14" s="29" t="str">
        <f t="array" ref="M14">IF($V14="","",IF(INDEX(PlanTasks[Exercise / interview prompt],$V14)="","",INDEX(PlanTasks[Exercise / interview prompt],$V14)))</f>
        <v>API exception taxonomy
Interview: when should you catch vs propagate?</v>
      </c>
      <c r="N14" s="29" t="str">
        <f t="array" ref="N14">IF($V14="","",IF(INDEX(PlanTasks[Prerequisite IDs],$V14)="","",INDEX(PlanTasks[Prerequisite IDs],$V14)))</f>
        <v>G02</v>
      </c>
      <c r="O14" s="29" t="str">
        <f t="array" ref="O14">IF($V14="","",IF(INDEX(PlanTasks[Plan section],$V14)="","",INDEX(PlanTasks[Plan section],$V14)))</f>
        <v>Java Core</v>
      </c>
      <c r="P14" s="29" t="str">
        <f t="array" ref="P14">IF($V14="","",IF(INDEX(PlanTasks[Category],$V14)="","",INDEX(PlanTasks[Category],$V14)))</f>
        <v>Java &amp; Spring</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S001
S026</v>
      </c>
      <c r="V14" s="55">
        <f>IF(ROW()-8&gt;$E$4,"",MATCH($C$4&amp;"|"&amp;(ROW()-8),PlanTasks[Category key],0))</f>
        <v>29</v>
      </c>
    </row>
    <row r="15" ht="58.5" customHeight="1">
      <c r="A15" s="9" t="str">
        <f t="array" ref="A15">IF($V15="","",INDEX(PlanTasks[Task ID],$V15))</f>
        <v>JA11</v>
      </c>
      <c r="B15" s="12">
        <f t="array" ref="B15">IF($V15="","",IF(INDEX(PlanTasks[Start week],$V15)="","",INDEX(PlanTasks[Start week],$V15)))</f>
        <v>4</v>
      </c>
      <c r="C15" s="12" t="str">
        <f t="array" ref="C15">IF($V15="","",IF(INDEX(PlanTasks[Task / deliverable],$V15)="","",INDEX(PlanTasks[Task / deliverable],$V15)))</f>
        <v>Streams/lambdas</v>
      </c>
      <c r="D15" s="12" t="str">
        <f t="array" ref="D15">IF($V15="","",IF(INDEX(PlanTasks[Status],$V15)="","",INDEX(PlanTasks[Status],$V15)))</f>
        <v>Not started</v>
      </c>
      <c r="E15" s="12" t="str">
        <f t="array" ref="E15">IF($V15="","",IF(INDEX(PlanTasks[Priority],$V15)="","",INDEX(PlanTasks[Priority],$V15)))</f>
        <v>P1</v>
      </c>
      <c r="F15" s="12" t="str">
        <f t="array" ref="F15">IF($V15="","",IF(INDEX(PlanTasks[Scope],$V15)="","",INDEX(PlanTasks[Scope],$V15)))</f>
        <v>Core</v>
      </c>
      <c r="G15" s="18">
        <f t="array" ref="G15">IF($V15="","",IF(INDEX(PlanTasks[Estimate (h)],$V15)="","",INDEX(PlanTasks[Estimate (h)],$V15)))</f>
        <v>0.75</v>
      </c>
      <c r="H15" s="18">
        <f t="array" ref="H15">IF($V15="","",IF(INDEX(PlanTasks[Actual (h)],$V15)="","",INDEX(PlanTasks[Actual (h)],$V15)))</f>
        <v>0</v>
      </c>
      <c r="I15" s="21">
        <f t="array" ref="I15">IF($V15="","",IF(INDEX(PlanTasks[Due date],$V15)="","",INDEX(PlanTasks[Due date],$V15)))</f>
        <v>46321</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map/filter/reduce/grouping, collectors, readability trade-offs
Transform/filter/group safely; know when imperative code is clearer</v>
      </c>
      <c r="M15" s="12" t="str">
        <f t="array" ref="M15">IF($V15="","",IF(INDEX(PlanTasks[Exercise / interview prompt],$V15)="","",INDEX(PlanTasks[Exercise / interview prompt],$V15)))</f>
        <v>commerce aggregation drills
Interview: stream vs loop?
Solve collection transformations two ways</v>
      </c>
      <c r="N15" s="12" t="str">
        <f t="array" ref="N15">IF($V15="","",IF(INDEX(PlanTasks[Prerequisite IDs],$V15)="","",INDEX(PlanTasks[Prerequisite IDs],$V15)))</f>
        <v>G02</v>
      </c>
      <c r="O15" s="12" t="str">
        <f t="array" ref="O15">IF($V15="","",IF(INDEX(PlanTasks[Plan section],$V15)="","",INDEX(PlanTasks[Plan section],$V15)))</f>
        <v>Modern Java</v>
      </c>
      <c r="P15" s="12" t="str">
        <f t="array" ref="P15">IF($V15="","",IF(INDEX(PlanTasks[Category],$V15)="","",INDEX(PlanTasks[Category],$V15)))</f>
        <v>Java &amp; Spring</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S001</v>
      </c>
      <c r="V15" s="27">
        <f>IF(ROW()-8&gt;$E$4,"",MATCH($C$4&amp;"|"&amp;(ROW()-8),PlanTasks[Category key],0))</f>
        <v>38</v>
      </c>
    </row>
    <row r="16" ht="58.5" customHeight="1">
      <c r="A16" s="28" t="str">
        <f t="array" ref="A16">IF($V16="","",INDEX(PlanTasks[Task ID],$V16))</f>
        <v>JA12</v>
      </c>
      <c r="B16" s="29">
        <f t="array" ref="B16">IF($V16="","",IF(INDEX(PlanTasks[Start week],$V16)="","",INDEX(PlanTasks[Start week],$V16)))</f>
        <v>4</v>
      </c>
      <c r="C16" s="29" t="str">
        <f t="array" ref="C16">IF($V16="","",IF(INDEX(PlanTasks[Task / deliverable],$V16)="","",INDEX(PlanTasks[Task / deliverable],$V16)))</f>
        <v>Optional</v>
      </c>
      <c r="D16" s="29" t="str">
        <f t="array" ref="D16">IF($V16="","",IF(INDEX(PlanTasks[Status],$V16)="","",INDEX(PlanTasks[Status],$V16)))</f>
        <v>Not started</v>
      </c>
      <c r="E16" s="29" t="str">
        <f t="array" ref="E16">IF($V16="","",IF(INDEX(PlanTasks[Priority],$V16)="","",INDEX(PlanTasks[Priority],$V16)))</f>
        <v>P2</v>
      </c>
      <c r="F16" s="29" t="str">
        <f t="array" ref="F16">IF($V16="","",IF(INDEX(PlanTasks[Scope],$V16)="","",INDEX(PlanTasks[Scope],$V16)))</f>
        <v>Core</v>
      </c>
      <c r="G16" s="41">
        <f t="array" ref="G16">IF($V16="","",IF(INDEX(PlanTasks[Estimate (h)],$V16)="","",INDEX(PlanTasks[Estimate (h)],$V16)))</f>
        <v>0.75</v>
      </c>
      <c r="H16" s="41">
        <f t="array" ref="H16">IF($V16="","",IF(INDEX(PlanTasks[Actual (h)],$V16)="","",INDEX(PlanTasks[Actual (h)],$V16)))</f>
        <v>0</v>
      </c>
      <c r="I16" s="43">
        <f t="array" ref="I16">IF($V16="","",IF(INDEX(PlanTasks[Due date],$V16)="","",INDEX(PlanTasks[Due date],$V16)))</f>
        <v>46321</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safe absence modeling; avoid misuse</v>
      </c>
      <c r="M16" s="29" t="str">
        <f t="array" ref="M16">IF($V16="","",IF(INDEX(PlanTasks[Exercise / interview prompt],$V16)="","",INDEX(PlanTasks[Exercise / interview prompt],$V16)))</f>
        <v>repository/service examples
Interview: when should Optional not be a field/parameter?</v>
      </c>
      <c r="N16" s="29" t="str">
        <f t="array" ref="N16">IF($V16="","",IF(INDEX(PlanTasks[Prerequisite IDs],$V16)="","",INDEX(PlanTasks[Prerequisite IDs],$V16)))</f>
        <v>G02</v>
      </c>
      <c r="O16" s="29" t="str">
        <f t="array" ref="O16">IF($V16="","",IF(INDEX(PlanTasks[Plan section],$V16)="","",INDEX(PlanTasks[Plan section],$V16)))</f>
        <v>Modern Java</v>
      </c>
      <c r="P16" s="29" t="str">
        <f t="array" ref="P16">IF($V16="","",IF(INDEX(PlanTasks[Category],$V16)="","",INDEX(PlanTasks[Category],$V16)))</f>
        <v>Java &amp; Spring</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S001</v>
      </c>
      <c r="V16" s="55">
        <f>IF(ROW()-8&gt;$E$4,"",MATCH($C$4&amp;"|"&amp;(ROW()-8),PlanTasks[Category key],0))</f>
        <v>39</v>
      </c>
    </row>
    <row r="17" ht="58.5" customHeight="1">
      <c r="A17" s="9" t="str">
        <f t="array" ref="A17">IF($V17="","",INDEX(PlanTasks[Task ID],$V17))</f>
        <v>JA13</v>
      </c>
      <c r="B17" s="12">
        <f t="array" ref="B17">IF($V17="","",IF(INDEX(PlanTasks[Start week],$V17)="","",INDEX(PlanTasks[Start week],$V17)))</f>
        <v>4</v>
      </c>
      <c r="C17" s="12" t="str">
        <f t="array" ref="C17">IF($V17="","",IF(INDEX(PlanTasks[Task / deliverable],$V17)="","",INDEX(PlanTasks[Task / deliverable],$V17)))</f>
        <v>Records / sealed classes</v>
      </c>
      <c r="D17" s="12" t="str">
        <f t="array" ref="D17">IF($V17="","",IF(INDEX(PlanTasks[Status],$V17)="","",INDEX(PlanTasks[Status],$V17)))</f>
        <v>Not started</v>
      </c>
      <c r="E17" s="12" t="str">
        <f t="array" ref="E17">IF($V17="","",IF(INDEX(PlanTasks[Priority],$V17)="","",INDEX(PlanTasks[Priority],$V17)))</f>
        <v>P1</v>
      </c>
      <c r="F17" s="12" t="str">
        <f t="array" ref="F17">IF($V17="","",IF(INDEX(PlanTasks[Scope],$V17)="","",INDEX(PlanTasks[Scope],$V17)))</f>
        <v>Core</v>
      </c>
      <c r="G17" s="18">
        <f t="array" ref="G17">IF($V17="","",IF(INDEX(PlanTasks[Estimate (h)],$V17)="","",INDEX(PlanTasks[Estimate (h)],$V17)))</f>
        <v>0.75</v>
      </c>
      <c r="H17" s="18">
        <f t="array" ref="H17">IF($V17="","",IF(INDEX(PlanTasks[Actual (h)],$V17)="","",INDEX(PlanTasks[Actual (h)],$V17)))</f>
        <v>0</v>
      </c>
      <c r="I17" s="21">
        <f t="array" ref="I17">IF($V17="","",IF(INDEX(PlanTasks[Due date],$V17)="","",INDEX(PlanTasks[Due date],$V17)))</f>
        <v>46321</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concise immutable carriers; constrained hierarchies
records, sealed classes, pattern matching concepts, switch expressions</v>
      </c>
      <c r="M17" s="12" t="str">
        <f t="array" ref="M17">IF($V17="","",IF(INDEX(PlanTasks[Exercise / interview prompt],$V17)="","",INDEX(PlanTasks[Exercise / interview prompt],$V17)))</f>
        <v>DTO/value object refactor
Interview: record vs class?
Use records for DTO/value objects</v>
      </c>
      <c r="N17" s="12" t="str">
        <f t="array" ref="N17">IF($V17="","",IF(INDEX(PlanTasks[Prerequisite IDs],$V17)="","",INDEX(PlanTasks[Prerequisite IDs],$V17)))</f>
        <v>G02</v>
      </c>
      <c r="O17" s="12" t="str">
        <f t="array" ref="O17">IF($V17="","",IF(INDEX(PlanTasks[Plan section],$V17)="","",INDEX(PlanTasks[Plan section],$V17)))</f>
        <v>Modern Java</v>
      </c>
      <c r="P17" s="12" t="str">
        <f t="array" ref="P17">IF($V17="","",IF(INDEX(PlanTasks[Category],$V17)="","",INDEX(PlanTasks[Category],$V17)))</f>
        <v>Java &amp; Spring</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S001</v>
      </c>
      <c r="V17" s="27">
        <f>IF(ROW()-8&gt;$E$4,"",MATCH($C$4&amp;"|"&amp;(ROW()-8),PlanTasks[Category key],0))</f>
        <v>40</v>
      </c>
    </row>
    <row r="18" ht="58.5" customHeight="1">
      <c r="A18" s="28" t="str">
        <f t="array" ref="A18">IF($V18="","",INDEX(PlanTasks[Task ID],$V18))</f>
        <v>JA16</v>
      </c>
      <c r="B18" s="29">
        <f t="array" ref="B18">IF($V18="","",IF(INDEX(PlanTasks[Start week],$V18)="","",INDEX(PlanTasks[Start week],$V18)))</f>
        <v>4</v>
      </c>
      <c r="C18" s="29" t="str">
        <f t="array" ref="C18">IF($V18="","",IF(INDEX(PlanTasks[Task / deliverable],$V18)="","",INDEX(PlanTasks[Task / deliverable],$V18)))</f>
        <v>Memory / GC basics</v>
      </c>
      <c r="D18" s="29" t="str">
        <f t="array" ref="D18">IF($V18="","",IF(INDEX(PlanTasks[Status],$V18)="","",INDEX(PlanTasks[Status],$V18)))</f>
        <v>Not started</v>
      </c>
      <c r="E18" s="29" t="str">
        <f t="array" ref="E18">IF($V18="","",IF(INDEX(PlanTasks[Priority],$V18)="","",INDEX(PlanTasks[Priority],$V18)))</f>
        <v>P1</v>
      </c>
      <c r="F18" s="29" t="str">
        <f t="array" ref="F18">IF($V18="","",IF(INDEX(PlanTasks[Scope],$V18)="","",INDEX(PlanTasks[Scope],$V18)))</f>
        <v>Core</v>
      </c>
      <c r="G18" s="41">
        <f t="array" ref="G18">IF($V18="","",IF(INDEX(PlanTasks[Estimate (h)],$V18)="","",INDEX(PlanTasks[Estimate (h)],$V18)))</f>
        <v>0.75</v>
      </c>
      <c r="H18" s="41">
        <f t="array" ref="H18">IF($V18="","",IF(INDEX(PlanTasks[Actual (h)],$V18)="","",INDEX(PlanTasks[Actual (h)],$V18)))</f>
        <v>0</v>
      </c>
      <c r="I18" s="43">
        <f t="array" ref="I18">IF($V18="","",IF(INDEX(PlanTasks[Due date],$V18)="","",INDEX(PlanTasks[Due date],$V18)))</f>
        <v>46321</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heap/stack, references, GC, memory leak patterns
Stack/heap, references, garbage collection concept
Stack/heap concepts, references, mutation, GC
heap/stack, GC concept, class loading, profiling mindset</v>
      </c>
      <c r="M18" s="29" t="str">
        <f t="array" ref="M18">IF($V18="","",IF(INDEX(PlanTasks[Exercise / interview prompt],$V18)="","",INDEX(PlanTasks[Exercise / interview prompt],$V18)))</f>
        <v>heap/GC explanation notes
Interview: how can Java still leak memory?
Interview: What causes a memory leak?
Explain memory leak scenarios</v>
      </c>
      <c r="N18" s="29" t="str">
        <f t="array" ref="N18">IF($V18="","",IF(INDEX(PlanTasks[Prerequisite IDs],$V18)="","",INDEX(PlanTasks[Prerequisite IDs],$V18)))</f>
        <v>G02</v>
      </c>
      <c r="O18" s="29" t="str">
        <f t="array" ref="O18">IF($V18="","",IF(INDEX(PlanTasks[Plan section],$V18)="","",INDEX(PlanTasks[Plan section],$V18)))</f>
        <v>JVM</v>
      </c>
      <c r="P18" s="29" t="str">
        <f t="array" ref="P18">IF($V18="","",IF(INDEX(PlanTasks[Category],$V18)="","",INDEX(PlanTasks[Category],$V18)))</f>
        <v>Java &amp; Spring</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S001
S019</v>
      </c>
      <c r="V18" s="55">
        <f>IF(ROW()-8&gt;$E$4,"",MATCH($C$4&amp;"|"&amp;(ROW()-8),PlanTasks[Category key],0))</f>
        <v>41</v>
      </c>
    </row>
    <row r="19" ht="84.0" customHeight="1">
      <c r="A19" s="9" t="str">
        <f t="array" ref="A19">IF($V19="","",INDEX(PlanTasks[Task ID],$V19))</f>
        <v>JA17</v>
      </c>
      <c r="B19" s="12">
        <f t="array" ref="B19">IF($V19="","",IF(INDEX(PlanTasks[Start week],$V19)="","",INDEX(PlanTasks[Start week],$V19)))</f>
        <v>5</v>
      </c>
      <c r="C19" s="12" t="str">
        <f t="array" ref="C19">IF($V19="","",IF(INDEX(PlanTasks[Task / deliverable],$V19)="","",INDEX(PlanTasks[Task / deliverable],$V19)))</f>
        <v>IoC / DI</v>
      </c>
      <c r="D19" s="12" t="str">
        <f t="array" ref="D19">IF($V19="","",IF(INDEX(PlanTasks[Status],$V19)="","",INDEX(PlanTasks[Status],$V19)))</f>
        <v>Not started</v>
      </c>
      <c r="E19" s="12" t="str">
        <f t="array" ref="E19">IF($V19="","",IF(INDEX(PlanTasks[Priority],$V19)="","",INDEX(PlanTasks[Priority],$V19)))</f>
        <v>P0</v>
      </c>
      <c r="F19" s="12" t="str">
        <f t="array" ref="F19">IF($V19="","",IF(INDEX(PlanTasks[Scope],$V19)="","",INDEX(PlanTasks[Scope],$V19)))</f>
        <v>Core</v>
      </c>
      <c r="G19" s="18">
        <f t="array" ref="G19">IF($V19="","",IF(INDEX(PlanTasks[Estimate (h)],$V19)="","",INDEX(PlanTasks[Estimate (h)],$V19)))</f>
        <v>0.75</v>
      </c>
      <c r="H19" s="18">
        <f t="array" ref="H19">IF($V19="","",IF(INDEX(PlanTasks[Actual (h)],$V19)="","",INDEX(PlanTasks[Actual (h)],$V19)))</f>
        <v>0</v>
      </c>
      <c r="I19" s="21">
        <f t="array" ref="I19">IF($V19="","",IF(INDEX(PlanTasks[Due date],$V19)="","",INDEX(PlanTasks[Due date],$V19)))</f>
        <v>46328</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beans, constructor injection, component scanning, configuration
IoC/DI, beans, configuration, AOP concept, validation
Explain beans, constructor injection, configuration and testability</v>
      </c>
      <c r="M19" s="12" t="str">
        <f t="array" ref="M19">IF($V19="","",IF(INDEX(PlanTasks[Exercise / interview prompt],$V19)="","",INDEX(PlanTasks[Exercise / interview prompt],$V19)))</f>
        <v>3-layer service without field injection
Interview: why constructor injection?
Explain constructor injection and bean lifecycle at high level
Small DI/service module
Foundation for Spring Boot
Build small layered service</v>
      </c>
      <c r="N19" s="12" t="str">
        <f t="array" ref="N19">IF($V19="","",IF(INDEX(PlanTasks[Prerequisite IDs],$V19)="","",INDEX(PlanTasks[Prerequisite IDs],$V19)))</f>
        <v>JA06</v>
      </c>
      <c r="O19" s="12" t="str">
        <f t="array" ref="O19">IF($V19="","",IF(INDEX(PlanTasks[Plan section],$V19)="","",INDEX(PlanTasks[Plan section],$V19)))</f>
        <v>Spring Core</v>
      </c>
      <c r="P19" s="12" t="str">
        <f t="array" ref="P19">IF($V19="","",IF(INDEX(PlanTasks[Category],$V19)="","",INDEX(PlanTasks[Category],$V19)))</f>
        <v>Java &amp; Spring</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S002</v>
      </c>
      <c r="V19" s="27">
        <f>IF(ROW()-8&gt;$E$4,"",MATCH($C$4&amp;"|"&amp;(ROW()-8),PlanTasks[Category key],0))</f>
        <v>54</v>
      </c>
    </row>
    <row r="20" ht="84.0" customHeight="1">
      <c r="A20" s="28" t="str">
        <f t="array" ref="A20">IF($V20="","",INDEX(PlanTasks[Task ID],$V20))</f>
        <v>JA18</v>
      </c>
      <c r="B20" s="29">
        <f t="array" ref="B20">IF($V20="","",IF(INDEX(PlanTasks[Start week],$V20)="","",INDEX(PlanTasks[Start week],$V20)))</f>
        <v>5</v>
      </c>
      <c r="C20" s="29" t="str">
        <f t="array" ref="C20">IF($V20="","",IF(INDEX(PlanTasks[Task / deliverable],$V20)="","",INDEX(PlanTasks[Task / deliverable],$V20)))</f>
        <v>Boot fundamentals</v>
      </c>
      <c r="D20" s="29" t="str">
        <f t="array" ref="D20">IF($V20="","",IF(INDEX(PlanTasks[Status],$V20)="","",INDEX(PlanTasks[Status],$V20)))</f>
        <v>Not started</v>
      </c>
      <c r="E20" s="29" t="str">
        <f t="array" ref="E20">IF($V20="","",IF(INDEX(PlanTasks[Priority],$V20)="","",INDEX(PlanTasks[Priority],$V20)))</f>
        <v>P0</v>
      </c>
      <c r="F20" s="29" t="str">
        <f t="array" ref="F20">IF($V20="","",IF(INDEX(PlanTasks[Scope],$V20)="","",INDEX(PlanTasks[Scope],$V20)))</f>
        <v>Core</v>
      </c>
      <c r="G20" s="41">
        <f t="array" ref="G20">IF($V20="","",IF(INDEX(PlanTasks[Estimate (h)],$V20)="","",INDEX(PlanTasks[Estimate (h)],$V20)))</f>
        <v>0.75</v>
      </c>
      <c r="H20" s="41">
        <f t="array" ref="H20">IF($V20="","",IF(INDEX(PlanTasks[Actual (h)],$V20)="","",INDEX(PlanTasks[Actual (h)],$V20)))</f>
        <v>0</v>
      </c>
      <c r="I20" s="43">
        <f t="array" ref="I20">IF($V20="","",IF(INDEX(PlanTasks[Due date],$V20)="","",INDEX(PlanTasks[Due date],$V20)))</f>
        <v>46328</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starters, auto-configuration, application startup
auto-configuration, starters, profiles, config properties, lifecycle
Understand starters, auto-config, profiles, config properties and app startup</v>
      </c>
      <c r="M20" s="29" t="str">
        <f t="array" ref="M20">IF($V20="","",IF(INDEX(PlanTasks[Exercise / interview prompt],$V20)="","",INDEX(PlanTasks[Exercise / interview prompt],$V20)))</f>
        <v>new Boot service from scratch
Interview: what does auto-configuration do?
Create/configure a production-style REST service
Commerce REST service
Current line supports Java 17–26
Create Boot app from scratch</v>
      </c>
      <c r="N20" s="29" t="str">
        <f t="array" ref="N20">IF($V20="","",IF(INDEX(PlanTasks[Prerequisite IDs],$V20)="","",INDEX(PlanTasks[Prerequisite IDs],$V20)))</f>
        <v>JA17</v>
      </c>
      <c r="O20" s="29" t="str">
        <f t="array" ref="O20">IF($V20="","",IF(INDEX(PlanTasks[Plan section],$V20)="","",INDEX(PlanTasks[Plan section],$V20)))</f>
        <v>Spring Boot</v>
      </c>
      <c r="P20" s="29" t="str">
        <f t="array" ref="P20">IF($V20="","",IF(INDEX(PlanTasks[Category],$V20)="","",INDEX(PlanTasks[Category],$V20)))</f>
        <v>Java &amp; Spring</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S003
S004</v>
      </c>
      <c r="V20" s="55">
        <f>IF(ROW()-8&gt;$E$4,"",MATCH($C$4&amp;"|"&amp;(ROW()-8),PlanTasks[Category key],0))</f>
        <v>55</v>
      </c>
    </row>
    <row r="21" ht="58.5" customHeight="1">
      <c r="A21" s="9" t="str">
        <f t="array" ref="A21">IF($V21="","",INDEX(PlanTasks[Task ID],$V21))</f>
        <v>JA19</v>
      </c>
      <c r="B21" s="12">
        <f t="array" ref="B21">IF($V21="","",IF(INDEX(PlanTasks[Start week],$V21)="","",INDEX(PlanTasks[Start week],$V21)))</f>
        <v>6</v>
      </c>
      <c r="C21" s="12" t="str">
        <f t="array" ref="C21">IF($V21="","",IF(INDEX(PlanTasks[Task / deliverable],$V21)="","",INDEX(PlanTasks[Task / deliverable],$V21)))</f>
        <v>Configuration / profiles</v>
      </c>
      <c r="D21" s="12" t="str">
        <f t="array" ref="D21">IF($V21="","",IF(INDEX(PlanTasks[Status],$V21)="","",INDEX(PlanTasks[Status],$V21)))</f>
        <v>Not started</v>
      </c>
      <c r="E21" s="12" t="str">
        <f t="array" ref="E21">IF($V21="","",IF(INDEX(PlanTasks[Priority],$V21)="","",INDEX(PlanTasks[Priority],$V21)))</f>
        <v>P1</v>
      </c>
      <c r="F21" s="12" t="str">
        <f t="array" ref="F21">IF($V21="","",IF(INDEX(PlanTasks[Scope],$V21)="","",INDEX(PlanTasks[Scope],$V21)))</f>
        <v>Core</v>
      </c>
      <c r="G21" s="18">
        <f t="array" ref="G21">IF($V21="","",IF(INDEX(PlanTasks[Estimate (h)],$V21)="","",INDEX(PlanTasks[Estimate (h)],$V21)))</f>
        <v>0.75</v>
      </c>
      <c r="H21" s="18">
        <f t="array" ref="H21">IF($V21="","",IF(INDEX(PlanTasks[Actual (h)],$V21)="","",INDEX(PlanTasks[Actual (h)],$V21)))</f>
        <v>0</v>
      </c>
      <c r="I21" s="21">
        <f t="array" ref="I21">IF($V21="","",IF(INDEX(PlanTasks[Due date],$V21)="","",INDEX(PlanTasks[Due date],$V21)))</f>
        <v>46335</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application properties/yaml, env vars, profiles, config properties</v>
      </c>
      <c r="M21" s="12" t="str">
        <f t="array" ref="M21">IF($V21="","",IF(INDEX(PlanTasks[Exercise / interview prompt],$V21)="","",INDEX(PlanTasks[Exercise / interview prompt],$V21)))</f>
        <v>profile-specific app config
Interview: how manage dev/test/prod config?</v>
      </c>
      <c r="N21" s="12" t="str">
        <f t="array" ref="N21">IF($V21="","",IF(INDEX(PlanTasks[Prerequisite IDs],$V21)="","",INDEX(PlanTasks[Prerequisite IDs],$V21)))</f>
        <v>G02</v>
      </c>
      <c r="O21" s="12" t="str">
        <f t="array" ref="O21">IF($V21="","",IF(INDEX(PlanTasks[Plan section],$V21)="","",INDEX(PlanTasks[Plan section],$V21)))</f>
        <v>Spring Boot</v>
      </c>
      <c r="P21" s="12" t="str">
        <f t="array" ref="P21">IF($V21="","",IF(INDEX(PlanTasks[Category],$V21)="","",INDEX(PlanTasks[Category],$V21)))</f>
        <v>Java &amp; Spring</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S003</v>
      </c>
      <c r="V21" s="27">
        <f>IF(ROW()-8&gt;$E$4,"",MATCH($C$4&amp;"|"&amp;(ROW()-8),PlanTasks[Category key],0))</f>
        <v>66</v>
      </c>
    </row>
    <row r="22" ht="84.0" customHeight="1">
      <c r="A22" s="28" t="str">
        <f t="array" ref="A22">IF($V22="","",INDEX(PlanTasks[Task ID],$V22))</f>
        <v>JA20</v>
      </c>
      <c r="B22" s="29">
        <f t="array" ref="B22">IF($V22="","",IF(INDEX(PlanTasks[Start week],$V22)="","",INDEX(PlanTasks[Start week],$V22)))</f>
        <v>6</v>
      </c>
      <c r="C22" s="29" t="str">
        <f t="array" ref="C22">IF($V22="","",IF(INDEX(PlanTasks[Task / deliverable],$V22)="","",INDEX(PlanTasks[Task / deliverable],$V22)))</f>
        <v>Spring MVC</v>
      </c>
      <c r="D22" s="29" t="str">
        <f t="array" ref="D22">IF($V22="","",IF(INDEX(PlanTasks[Status],$V22)="","",INDEX(PlanTasks[Status],$V22)))</f>
        <v>Not started</v>
      </c>
      <c r="E22" s="29" t="str">
        <f t="array" ref="E22">IF($V22="","",IF(INDEX(PlanTasks[Priority],$V22)="","",INDEX(PlanTasks[Priority],$V22)))</f>
        <v>P0</v>
      </c>
      <c r="F22" s="29" t="str">
        <f t="array" ref="F22">IF($V22="","",IF(INDEX(PlanTasks[Scope],$V22)="","",INDEX(PlanTasks[Scope],$V22)))</f>
        <v>Core</v>
      </c>
      <c r="G22" s="41">
        <f t="array" ref="G22">IF($V22="","",IF(INDEX(PlanTasks[Estimate (h)],$V22)="","",INDEX(PlanTasks[Estimate (h)],$V22)))</f>
        <v>0.75</v>
      </c>
      <c r="H22" s="41">
        <f t="array" ref="H22">IF($V22="","",IF(INDEX(PlanTasks[Actual (h)],$V22)="","",INDEX(PlanTasks[Actual (h)],$V22)))</f>
        <v>0</v>
      </c>
      <c r="I22" s="43">
        <f t="array" ref="I22">IF($V22="","",IF(INDEX(PlanTasks[Due date],$V22)="","",INDEX(PlanTasks[Due date],$V22)))</f>
        <v>46335</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controllers, request mapping, DTOs, serialization
controllers, DTOs, status codes, pagination, exception handling
DTOs, validation, status codes, pagination, exception handling</v>
      </c>
      <c r="M22" s="29" t="str">
        <f t="array" ref="M22">IF($V22="","",IF(INDEX(PlanTasks[Exercise / interview prompt],$V22)="","",INDEX(PlanTasks[Exercise / interview prompt],$V22)))</f>
        <v>CRUD/order endpoints
Interview: controller vs service responsibility?
Design and implement booking/order API
REST API with OpenAPI contract
Core backend interview area
Build order/booking endpoints</v>
      </c>
      <c r="N22" s="29" t="str">
        <f t="array" ref="N22">IF($V22="","",IF(INDEX(PlanTasks[Prerequisite IDs],$V22)="","",INDEX(PlanTasks[Prerequisite IDs],$V22)))</f>
        <v>JA18</v>
      </c>
      <c r="O22" s="29" t="str">
        <f t="array" ref="O22">IF($V22="","",IF(INDEX(PlanTasks[Plan section],$V22)="","",INDEX(PlanTasks[Plan section],$V22)))</f>
        <v>Web/API</v>
      </c>
      <c r="P22" s="29" t="str">
        <f t="array" ref="P22">IF($V22="","",IF(INDEX(PlanTasks[Category],$V22)="","",INDEX(PlanTasks[Category],$V22)))</f>
        <v>Java &amp; Spring</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S002</v>
      </c>
      <c r="V22" s="55">
        <f>IF(ROW()-8&gt;$E$4,"",MATCH($C$4&amp;"|"&amp;(ROW()-8),PlanTasks[Category key],0))</f>
        <v>67</v>
      </c>
    </row>
    <row r="23" ht="58.5" customHeight="1">
      <c r="A23" s="9" t="str">
        <f t="array" ref="A23">IF($V23="","",INDEX(PlanTasks[Task ID],$V23))</f>
        <v>JA21</v>
      </c>
      <c r="B23" s="12">
        <f t="array" ref="B23">IF($V23="","",IF(INDEX(PlanTasks[Start week],$V23)="","",INDEX(PlanTasks[Start week],$V23)))</f>
        <v>7</v>
      </c>
      <c r="C23" s="12" t="str">
        <f t="array" ref="C23">IF($V23="","",IF(INDEX(PlanTasks[Task / deliverable],$V23)="","",INDEX(PlanTasks[Task / deliverable],$V23)))</f>
        <v>Validation + errors</v>
      </c>
      <c r="D23" s="12" t="str">
        <f t="array" ref="D23">IF($V23="","",IF(INDEX(PlanTasks[Status],$V23)="","",INDEX(PlanTasks[Status],$V23)))</f>
        <v>Not started</v>
      </c>
      <c r="E23" s="12" t="str">
        <f t="array" ref="E23">IF($V23="","",IF(INDEX(PlanTasks[Priority],$V23)="","",INDEX(PlanTasks[Priority],$V23)))</f>
        <v>P0</v>
      </c>
      <c r="F23" s="12" t="str">
        <f t="array" ref="F23">IF($V23="","",IF(INDEX(PlanTasks[Scope],$V23)="","",INDEX(PlanTasks[Scope],$V23)))</f>
        <v>Core</v>
      </c>
      <c r="G23" s="18">
        <f t="array" ref="G23">IF($V23="","",IF(INDEX(PlanTasks[Estimate (h)],$V23)="","",INDEX(PlanTasks[Estimate (h)],$V23)))</f>
        <v>0.75</v>
      </c>
      <c r="H23" s="18">
        <f t="array" ref="H23">IF($V23="","",IF(INDEX(PlanTasks[Actual (h)],$V23)="","",INDEX(PlanTasks[Actual (h)],$V23)))</f>
        <v>0</v>
      </c>
      <c r="I23" s="21">
        <f t="array" ref="I23">IF($V23="","",IF(INDEX(PlanTasks[Due date],$V23)="","",INDEX(PlanTasks[Due date],$V23)))</f>
        <v>46342</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Bean Validation, global exception handling, stable error model</v>
      </c>
      <c r="M23" s="12" t="str">
        <f t="array" ref="M23">IF($V23="","",IF(INDEX(PlanTasks[Exercise / interview prompt],$V23)="","",INDEX(PlanTasks[Exercise / interview prompt],$V23)))</f>
        <v>validation + error response tests
Interview: how validate API input?</v>
      </c>
      <c r="N23" s="12" t="str">
        <f t="array" ref="N23">IF($V23="","",IF(INDEX(PlanTasks[Prerequisite IDs],$V23)="","",INDEX(PlanTasks[Prerequisite IDs],$V23)))</f>
        <v>G02</v>
      </c>
      <c r="O23" s="12" t="str">
        <f t="array" ref="O23">IF($V23="","",IF(INDEX(PlanTasks[Plan section],$V23)="","",INDEX(PlanTasks[Plan section],$V23)))</f>
        <v>Web/API</v>
      </c>
      <c r="P23" s="12" t="str">
        <f t="array" ref="P23">IF($V23="","",IF(INDEX(PlanTasks[Category],$V23)="","",INDEX(PlanTasks[Category],$V23)))</f>
        <v>Java &amp; Spring</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S002</v>
      </c>
      <c r="V23" s="27">
        <f>IF(ROW()-8&gt;$E$4,"",MATCH($C$4&amp;"|"&amp;(ROW()-8),PlanTasks[Category key],0))</f>
        <v>76</v>
      </c>
    </row>
    <row r="24" ht="84.0" customHeight="1">
      <c r="A24" s="28" t="str">
        <f t="array" ref="A24">IF($V24="","",INDEX(PlanTasks[Task ID],$V24))</f>
        <v>JA22</v>
      </c>
      <c r="B24" s="29">
        <f t="array" ref="B24">IF($V24="","",IF(INDEX(PlanTasks[Start week],$V24)="","",INDEX(PlanTasks[Start week],$V24)))</f>
        <v>7</v>
      </c>
      <c r="C24" s="29" t="str">
        <f t="array" ref="C24">IF($V24="","",IF(INDEX(PlanTasks[Task / deliverable],$V24)="","",INDEX(PlanTasks[Task / deliverable],$V24)))</f>
        <v>REST correctness</v>
      </c>
      <c r="D24" s="29" t="str">
        <f t="array" ref="D24">IF($V24="","",IF(INDEX(PlanTasks[Status],$V24)="","",INDEX(PlanTasks[Status],$V24)))</f>
        <v>Not started</v>
      </c>
      <c r="E24" s="29" t="str">
        <f t="array" ref="E24">IF($V24="","",IF(INDEX(PlanTasks[Priority],$V24)="","",INDEX(PlanTasks[Priority],$V24)))</f>
        <v>P0</v>
      </c>
      <c r="F24" s="29" t="str">
        <f t="array" ref="F24">IF($V24="","",IF(INDEX(PlanTasks[Scope],$V24)="","",INDEX(PlanTasks[Scope],$V24)))</f>
        <v>Core</v>
      </c>
      <c r="G24" s="41">
        <f t="array" ref="G24">IF($V24="","",IF(INDEX(PlanTasks[Estimate (h)],$V24)="","",INDEX(PlanTasks[Estimate (h)],$V24)))</f>
        <v>0.75</v>
      </c>
      <c r="H24" s="41">
        <f t="array" ref="H24">IF($V24="","",IF(INDEX(PlanTasks[Actual (h)],$V24)="","",INDEX(PlanTasks[Actual (h)],$V24)))</f>
        <v>0</v>
      </c>
      <c r="I24" s="43">
        <f t="array" ref="I24">IF($V24="","",IF(INDEX(PlanTasks[Due date],$V24)="","",INDEX(PlanTasks[Due date],$V24)))</f>
        <v>46342</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methods, status codes, pagination, idempotency
resources, methods, idempotency, errors
offset vs cursor
Resources, verbs, status codes, pagination, versioning, idempotency</v>
      </c>
      <c r="M24" s="29" t="str">
        <f t="array" ref="M24">IF($V24="","",IF(INDEX(PlanTasks[Exercise / interview prompt],$V24)="","",INDEX(PlanTasks[Exercise / interview prompt],$V24)))</f>
        <v>order + booking API
Interview: PUT vs PATCH? 201 vs 204?
Design: Order API
Trade-off: simplicity vs flexibility
Design: Large orders list
Trade-off: simplicity vs consistency</v>
      </c>
      <c r="N24" s="29" t="str">
        <f t="array" ref="N24">IF($V24="","",IF(INDEX(PlanTasks[Prerequisite IDs],$V24)="","",INDEX(PlanTasks[Prerequisite IDs],$V24)))</f>
        <v>G02</v>
      </c>
      <c r="O24" s="29" t="str">
        <f t="array" ref="O24">IF($V24="","",IF(INDEX(PlanTasks[Plan section],$V24)="","",INDEX(PlanTasks[Plan section],$V24)))</f>
        <v>Web/API</v>
      </c>
      <c r="P24" s="29" t="str">
        <f t="array" ref="P24">IF($V24="","",IF(INDEX(PlanTasks[Category],$V24)="","",INDEX(PlanTasks[Category],$V24)))</f>
        <v>Java &amp; Spring</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AI-free first</v>
      </c>
      <c r="U24" s="29" t="str">
        <f t="array" ref="U24">IF($V24="","",IF(INDEX(PlanTasks[Source IDs],$V24)="","",INDEX(PlanTasks[Source IDs],$V24)))</f>
        <v>S004
S028
S019</v>
      </c>
      <c r="V24" s="55">
        <f>IF(ROW()-8&gt;$E$4,"",MATCH($C$4&amp;"|"&amp;(ROW()-8),PlanTasks[Category key],0))</f>
        <v>77</v>
      </c>
    </row>
    <row r="25" ht="84.0" customHeight="1">
      <c r="A25" s="9" t="str">
        <f t="array" ref="A25">IF($V25="","",INDEX(PlanTasks[Task ID],$V25))</f>
        <v>JA23</v>
      </c>
      <c r="B25" s="12">
        <f t="array" ref="B25">IF($V25="","",IF(INDEX(PlanTasks[Start week],$V25)="","",INDEX(PlanTasks[Start week],$V25)))</f>
        <v>8</v>
      </c>
      <c r="C25" s="12" t="str">
        <f t="array" ref="C25">IF($V25="","",IF(INDEX(PlanTasks[Task / deliverable],$V25)="","",INDEX(PlanTasks[Task / deliverable],$V25)))</f>
        <v>JPA entities / repositories</v>
      </c>
      <c r="D25" s="12" t="str">
        <f t="array" ref="D25">IF($V25="","",IF(INDEX(PlanTasks[Status],$V25)="","",INDEX(PlanTasks[Status],$V25)))</f>
        <v>Not started</v>
      </c>
      <c r="E25" s="12" t="str">
        <f t="array" ref="E25">IF($V25="","",IF(INDEX(PlanTasks[Priority],$V25)="","",INDEX(PlanTasks[Priority],$V25)))</f>
        <v>P0</v>
      </c>
      <c r="F25" s="12" t="str">
        <f t="array" ref="F25">IF($V25="","",IF(INDEX(PlanTasks[Scope],$V25)="","",INDEX(PlanTasks[Scope],$V25)))</f>
        <v>Core</v>
      </c>
      <c r="G25" s="18">
        <f t="array" ref="G25">IF($V25="","",IF(INDEX(PlanTasks[Estimate (h)],$V25)="","",INDEX(PlanTasks[Estimate (h)],$V25)))</f>
        <v>0.75</v>
      </c>
      <c r="H25" s="18">
        <f t="array" ref="H25">IF($V25="","",IF(INDEX(PlanTasks[Actual (h)],$V25)="","",INDEX(PlanTasks[Actual (h)],$V25)))</f>
        <v>0</v>
      </c>
      <c r="I25" s="21">
        <f t="array" ref="I25">IF($V25="","",IF(INDEX(PlanTasks[Due date],$V25)="","",INDEX(PlanTasks[Due date],$V25)))</f>
        <v>46349</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mapping, IDs, relationships, repository abstraction
entities, repositories, fetch strategy, N+1, query methods, pagination
repositories, entity mapping, query methods, pagination, projections, N+1 awareness</v>
      </c>
      <c r="M25" s="12" t="str">
        <f t="array" ref="M25">IF($V25="","",IF(INDEX(PlanTasks[Exercise / interview prompt],$V25)="","",INDEX(PlanTasks[Exercise / interview prompt],$V25)))</f>
        <v>order/customer mapping
Interview: entity vs DTO?
Fix N+1/query bug and justify mapping
JPA order/inventory module
Critical Spring backend skill
Implement inventory persistence layer</v>
      </c>
      <c r="N25" s="12" t="str">
        <f t="array" ref="N25">IF($V25="","",IF(INDEX(PlanTasks[Prerequisite IDs],$V25)="","",INDEX(PlanTasks[Prerequisite IDs],$V25)))</f>
        <v>JA20</v>
      </c>
      <c r="O25" s="12" t="str">
        <f t="array" ref="O25">IF($V25="","",IF(INDEX(PlanTasks[Plan section],$V25)="","",INDEX(PlanTasks[Plan section],$V25)))</f>
        <v>Persistence</v>
      </c>
      <c r="P25" s="12" t="str">
        <f t="array" ref="P25">IF($V25="","",IF(INDEX(PlanTasks[Category],$V25)="","",INDEX(PlanTasks[Category],$V25)))</f>
        <v>Java &amp; Spring</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AI-free first</v>
      </c>
      <c r="U25" s="12" t="str">
        <f t="array" ref="U25">IF($V25="","",IF(INDEX(PlanTasks[Source IDs],$V25)="","",INDEX(PlanTasks[Source IDs],$V25)))</f>
        <v>S005</v>
      </c>
      <c r="V25" s="27">
        <f>IF(ROW()-8&gt;$E$4,"",MATCH($C$4&amp;"|"&amp;(ROW()-8),PlanTasks[Category key],0))</f>
        <v>86</v>
      </c>
    </row>
    <row r="26" ht="58.5" customHeight="1">
      <c r="A26" s="28" t="str">
        <f t="array" ref="A26">IF($V26="","",INDEX(PlanTasks[Task ID],$V26))</f>
        <v>JA24</v>
      </c>
      <c r="B26" s="29">
        <f t="array" ref="B26">IF($V26="","",IF(INDEX(PlanTasks[Start week],$V26)="","",INDEX(PlanTasks[Start week],$V26)))</f>
        <v>9</v>
      </c>
      <c r="C26" s="29" t="str">
        <f t="array" ref="C26">IF($V26="","",IF(INDEX(PlanTasks[Task / deliverable],$V26)="","",INDEX(PlanTasks[Task / deliverable],$V26)))</f>
        <v>Queries / N+1</v>
      </c>
      <c r="D26" s="29" t="str">
        <f t="array" ref="D26">IF($V26="","",IF(INDEX(PlanTasks[Status],$V26)="","",INDEX(PlanTasks[Status],$V26)))</f>
        <v>Not started</v>
      </c>
      <c r="E26" s="29" t="str">
        <f t="array" ref="E26">IF($V26="","",IF(INDEX(PlanTasks[Priority],$V26)="","",INDEX(PlanTasks[Priority],$V26)))</f>
        <v>P0</v>
      </c>
      <c r="F26" s="29" t="str">
        <f t="array" ref="F26">IF($V26="","",IF(INDEX(PlanTasks[Scope],$V26)="","",INDEX(PlanTasks[Scope],$V26)))</f>
        <v>Core</v>
      </c>
      <c r="G26" s="41">
        <f t="array" ref="G26">IF($V26="","",IF(INDEX(PlanTasks[Estimate (h)],$V26)="","",INDEX(PlanTasks[Estimate (h)],$V26)))</f>
        <v>0.75</v>
      </c>
      <c r="H26" s="41">
        <f t="array" ref="H26">IF($V26="","",IF(INDEX(PlanTasks[Actual (h)],$V26)="","",INDEX(PlanTasks[Actual (h)],$V26)))</f>
        <v>0</v>
      </c>
      <c r="I26" s="43">
        <f t="array" ref="I26">IF($V26="","",IF(INDEX(PlanTasks[Due date],$V26)="","",INDEX(PlanTasks[Due date],$V26)))</f>
        <v>46356</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query methods, JPQL concept, projections, fetch strategy</v>
      </c>
      <c r="M26" s="29" t="str">
        <f t="array" ref="M26">IF($V26="","",IF(INDEX(PlanTasks[Exercise / interview prompt],$V26)="","",INDEX(PlanTasks[Exercise / interview prompt],$V26)))</f>
        <v>catalogue query profiling
Interview: what is N+1 and how detect/fix it?</v>
      </c>
      <c r="N26" s="29" t="str">
        <f t="array" ref="N26">IF($V26="","",IF(INDEX(PlanTasks[Prerequisite IDs],$V26)="","",INDEX(PlanTasks[Prerequisite IDs],$V26)))</f>
        <v>G02</v>
      </c>
      <c r="O26" s="29" t="str">
        <f t="array" ref="O26">IF($V26="","",IF(INDEX(PlanTasks[Plan section],$V26)="","",INDEX(PlanTasks[Plan section],$V26)))</f>
        <v>Persistence</v>
      </c>
      <c r="P26" s="29" t="str">
        <f t="array" ref="P26">IF($V26="","",IF(INDEX(PlanTasks[Category],$V26)="","",INDEX(PlanTasks[Category],$V26)))</f>
        <v>Java &amp; Spring</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AI-free first</v>
      </c>
      <c r="U26" s="29" t="str">
        <f t="array" ref="U26">IF($V26="","",IF(INDEX(PlanTasks[Source IDs],$V26)="","",INDEX(PlanTasks[Source IDs],$V26)))</f>
        <v>S006</v>
      </c>
      <c r="V26" s="55">
        <f>IF(ROW()-8&gt;$E$4,"",MATCH($C$4&amp;"|"&amp;(ROW()-8),PlanTasks[Category key],0))</f>
        <v>95</v>
      </c>
    </row>
    <row r="27" ht="71.25" customHeight="1">
      <c r="A27" s="9" t="str">
        <f t="array" ref="A27">IF($V27="","",INDEX(PlanTasks[Task ID],$V27))</f>
        <v>JA14</v>
      </c>
      <c r="B27" s="12">
        <f t="array" ref="B27">IF($V27="","",IF(INDEX(PlanTasks[Start week],$V27)="","",INDEX(PlanTasks[Start week],$V27)))</f>
        <v>10</v>
      </c>
      <c r="C27" s="12" t="str">
        <f t="array" ref="C27">IF($V27="","",IF(INDEX(PlanTasks[Task / deliverable],$V27)="","",INDEX(PlanTasks[Task / deliverable],$V27)))</f>
        <v>Threads/executors/futures</v>
      </c>
      <c r="D27" s="12" t="str">
        <f t="array" ref="D27">IF($V27="","",IF(INDEX(PlanTasks[Status],$V27)="","",INDEX(PlanTasks[Status],$V27)))</f>
        <v>Not started</v>
      </c>
      <c r="E27" s="12" t="str">
        <f t="array" ref="E27">IF($V27="","",IF(INDEX(PlanTasks[Priority],$V27)="","",INDEX(PlanTasks[Priority],$V27)))</f>
        <v>P1</v>
      </c>
      <c r="F27" s="12" t="str">
        <f t="array" ref="F27">IF($V27="","",IF(INDEX(PlanTasks[Scope],$V27)="","",INDEX(PlanTasks[Scope],$V27)))</f>
        <v>Core</v>
      </c>
      <c r="G27" s="18">
        <f t="array" ref="G27">IF($V27="","",IF(INDEX(PlanTasks[Estimate (h)],$V27)="","",INDEX(PlanTasks[Estimate (h)],$V27)))</f>
        <v>0.75</v>
      </c>
      <c r="H27" s="18">
        <f t="array" ref="H27">IF($V27="","",IF(INDEX(PlanTasks[Actual (h)],$V27)="","",INDEX(PlanTasks[Actual (h)],$V27)))</f>
        <v>0</v>
      </c>
      <c r="I27" s="21">
        <f t="array" ref="I27">IF($V27="","",IF(INDEX(PlanTasks[Due date],$V27)="","",INDEX(PlanTasks[Due date],$V27)))</f>
        <v>46363</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race conditions, synchronization, executors, CompletableFuture
Race, mutex/lock concept, async vs parallel
Promises/tasks, race conditions, locks, idempotency concepts
threads/executors, synchronization, atomics, CompletableFuture; virtual-thread concept</v>
      </c>
      <c r="M27" s="12" t="str">
        <f t="array" ref="M27">IF($V27="","",IF(INDEX(PlanTasks[Exercise / interview prompt],$V27)="","",INDEX(PlanTasks[Exercise / interview prompt],$V27)))</f>
        <v>counter + booking race lab
Interview: what is a race condition?
Interview: What is a race condition?
Build race-condition + fix demo</v>
      </c>
      <c r="N27" s="12" t="str">
        <f t="array" ref="N27">IF($V27="","",IF(INDEX(PlanTasks[Prerequisite IDs],$V27)="","",INDEX(PlanTasks[Prerequisite IDs],$V27)))</f>
        <v>G02</v>
      </c>
      <c r="O27" s="12" t="str">
        <f t="array" ref="O27">IF($V27="","",IF(INDEX(PlanTasks[Plan section],$V27)="","",INDEX(PlanTasks[Plan section],$V27)))</f>
        <v>Concurrency</v>
      </c>
      <c r="P27" s="12" t="str">
        <f t="array" ref="P27">IF($V27="","",IF(INDEX(PlanTasks[Category],$V27)="","",INDEX(PlanTasks[Category],$V27)))</f>
        <v>Java &amp; Spring</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AI-free first</v>
      </c>
      <c r="U27" s="12" t="str">
        <f t="array" ref="U27">IF($V27="","",IF(INDEX(PlanTasks[Source IDs],$V27)="","",INDEX(PlanTasks[Source IDs],$V27)))</f>
        <v>S001
S019
S021</v>
      </c>
      <c r="V27" s="27">
        <f>IF(ROW()-8&gt;$E$4,"",MATCH($C$4&amp;"|"&amp;(ROW()-8),PlanTasks[Category key],0))</f>
        <v>105</v>
      </c>
    </row>
    <row r="28" ht="71.25" customHeight="1">
      <c r="A28" s="28" t="str">
        <f t="array" ref="A28">IF($V28="","",INDEX(PlanTasks[Task ID],$V28))</f>
        <v>JA25</v>
      </c>
      <c r="B28" s="29">
        <f t="array" ref="B28">IF($V28="","",IF(INDEX(PlanTasks[Start week],$V28)="","",INDEX(PlanTasks[Start week],$V28)))</f>
        <v>10</v>
      </c>
      <c r="C28" s="29" t="str">
        <f t="array" ref="C28">IF($V28="","",IF(INDEX(PlanTasks[Task / deliverable],$V28)="","",INDEX(PlanTasks[Task / deliverable],$V28)))</f>
        <v>Transactions</v>
      </c>
      <c r="D28" s="29" t="str">
        <f t="array" ref="D28">IF($V28="","",IF(INDEX(PlanTasks[Status],$V28)="","",INDEX(PlanTasks[Status],$V28)))</f>
        <v>Not started</v>
      </c>
      <c r="E28" s="29" t="str">
        <f t="array" ref="E28">IF($V28="","",IF(INDEX(PlanTasks[Priority],$V28)="","",INDEX(PlanTasks[Priority],$V28)))</f>
        <v>P0</v>
      </c>
      <c r="F28" s="29" t="str">
        <f t="array" ref="F28">IF($V28="","",IF(INDEX(PlanTasks[Scope],$V28)="","",INDEX(PlanTasks[Scope],$V28)))</f>
        <v>Core</v>
      </c>
      <c r="G28" s="41">
        <f t="array" ref="G28">IF($V28="","",IF(INDEX(PlanTasks[Estimate (h)],$V28)="","",INDEX(PlanTasks[Estimate (h)],$V28)))</f>
        <v>0.75</v>
      </c>
      <c r="H28" s="41">
        <f t="array" ref="H28">IF($V28="","",IF(INDEX(PlanTasks[Actual (h)],$V28)="","",INDEX(PlanTasks[Actual (h)],$V28)))</f>
        <v>0</v>
      </c>
      <c r="I28" s="43">
        <f t="array" ref="I28">IF($V28="","",IF(INDEX(PlanTasks[Due date],$V28)="","",INDEX(PlanTasks[Due date],$V28)))</f>
        <v>46363</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@Transactional boundaries, rollback, read-only, isolation concept
multi-step atomic changes
Use @Transactional, understand boundaries, rollback and propagation basics</v>
      </c>
      <c r="M28" s="29" t="str">
        <f t="array" ref="M28">IF($V28="","",IF(INDEX(PlanTasks[Exercise / interview prompt],$V28)="","",INDEX(PlanTasks[Exercise / interview prompt],$V28)))</f>
        <v>payment/order rollback lab
Interview: where should transaction boundary live?
Design: Checkout + inventory decrement
Trade-off: consistency vs throughput
Build rollback + concurrency tests</v>
      </c>
      <c r="N28" s="29" t="str">
        <f t="array" ref="N28">IF($V28="","",IF(INDEX(PlanTasks[Prerequisite IDs],$V28)="","",INDEX(PlanTasks[Prerequisite IDs],$V28)))</f>
        <v>JA23</v>
      </c>
      <c r="O28" s="29" t="str">
        <f t="array" ref="O28">IF($V28="","",IF(INDEX(PlanTasks[Plan section],$V28)="","",INDEX(PlanTasks[Plan section],$V28)))</f>
        <v>Persistence</v>
      </c>
      <c r="P28" s="29" t="str">
        <f t="array" ref="P28">IF($V28="","",IF(INDEX(PlanTasks[Category],$V28)="","",INDEX(PlanTasks[Category],$V28)))</f>
        <v>Java &amp; Spring</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AI-free first</v>
      </c>
      <c r="U28" s="29" t="str">
        <f t="array" ref="U28">IF($V28="","",IF(INDEX(PlanTasks[Source IDs],$V28)="","",INDEX(PlanTasks[Source IDs],$V28)))</f>
        <v>S007
S028</v>
      </c>
      <c r="V28" s="55">
        <f>IF(ROW()-8&gt;$E$4,"",MATCH($C$4&amp;"|"&amp;(ROW()-8),PlanTasks[Category key],0))</f>
        <v>106</v>
      </c>
    </row>
    <row r="29" ht="133.5" customHeight="1">
      <c r="A29" s="9" t="str">
        <f t="array" ref="A29">IF($V29="","",INDEX(PlanTasks[Task ID],$V29))</f>
        <v>JA26</v>
      </c>
      <c r="B29" s="12">
        <f t="array" ref="B29">IF($V29="","",IF(INDEX(PlanTasks[Start week],$V29)="","",INDEX(PlanTasks[Start week],$V29)))</f>
        <v>10</v>
      </c>
      <c r="C29" s="12" t="str">
        <f t="array" ref="C29">IF($V29="","",IF(INDEX(PlanTasks[Task / deliverable],$V29)="","",INDEX(PlanTasks[Task / deliverable],$V29)))</f>
        <v>Locking / concurrency</v>
      </c>
      <c r="D29" s="12" t="str">
        <f t="array" ref="D29">IF($V29="","",IF(INDEX(PlanTasks[Status],$V29)="","",INDEX(PlanTasks[Status],$V29)))</f>
        <v>Not started</v>
      </c>
      <c r="E29" s="12" t="str">
        <f t="array" ref="E29">IF($V29="","",IF(INDEX(PlanTasks[Priority],$V29)="","",INDEX(PlanTasks[Priority],$V29)))</f>
        <v>P0</v>
      </c>
      <c r="F29" s="12" t="str">
        <f t="array" ref="F29">IF($V29="","",IF(INDEX(PlanTasks[Scope],$V29)="","",INDEX(PlanTasks[Scope],$V29)))</f>
        <v>Core</v>
      </c>
      <c r="G29" s="18">
        <f t="array" ref="G29">IF($V29="","",IF(INDEX(PlanTasks[Estimate (h)],$V29)="","",INDEX(PlanTasks[Estimate (h)],$V29)))</f>
        <v>0.75</v>
      </c>
      <c r="H29" s="18">
        <f t="array" ref="H29">IF($V29="","",IF(INDEX(PlanTasks[Actual (h)],$V29)="","",INDEX(PlanTasks[Actual (h)],$V29)))</f>
        <v>0</v>
      </c>
      <c r="I29" s="21">
        <f t="array" ref="I29">IF($V29="","",IF(INDEX(PlanTasks[Due date],$V29)="","",INDEX(PlanTasks[Due date],$V29)))</f>
        <v>46363</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optimistic/pessimistic locks, unique constraints, retries
Use transaction/constraint/idempotency appropriately
race conditions and atomicity
@Transactional, isolation, optimistic/pessimistic locking, retries
Races, locking, optimistic control, consistency concepts
optimistic/pessimistic locks, versioning, unique constraints, retries</v>
      </c>
      <c r="M29" s="12" t="str">
        <f t="array" ref="M29">IF($V29="","",IF(INDEX(PlanTasks[Exercise / interview prompt],$V29)="","",INDEX(PlanTasks[Exercise / interview prompt],$V29)))</f>
        <v>concurrent integration test
Interview: prevent two bookings for same slot?
Prevent duplicate order/booking under concurrency
Practice mode: AI-free Yes, AI-assisted Yes
Design: Prevent double booking
Trade-off: lock vs optimistic control
Prevent duplicate/overlapping booking under concurrency
Concurrency booking lab
High interview value
Prevent double booking under race</v>
      </c>
      <c r="N29" s="12" t="str">
        <f t="array" ref="N29">IF($V29="","",IF(INDEX(PlanTasks[Prerequisite IDs],$V29)="","",INDEX(PlanTasks[Prerequisite IDs],$V29)))</f>
        <v>JA25</v>
      </c>
      <c r="O29" s="12" t="str">
        <f t="array" ref="O29">IF($V29="","",IF(INDEX(PlanTasks[Plan section],$V29)="","",INDEX(PlanTasks[Plan section],$V29)))</f>
        <v>Persistence</v>
      </c>
      <c r="P29" s="12" t="str">
        <f t="array" ref="P29">IF($V29="","",IF(INDEX(PlanTasks[Category],$V29)="","",INDEX(PlanTasks[Category],$V29)))</f>
        <v>Java &amp; Spring</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AI-free first</v>
      </c>
      <c r="U29" s="12" t="str">
        <f t="array" ref="U29">IF($V29="","",IF(INDEX(PlanTasks[Source IDs],$V29)="","",INDEX(PlanTasks[Source IDs],$V29)))</f>
        <v>S008
S028
S007
S021</v>
      </c>
      <c r="V29" s="27">
        <f>IF(ROW()-8&gt;$E$4,"",MATCH($C$4&amp;"|"&amp;(ROW()-8),PlanTasks[Category key],0))</f>
        <v>107</v>
      </c>
    </row>
    <row r="30" ht="84.0" customHeight="1">
      <c r="A30" s="28" t="str">
        <f t="array" ref="A30">IF($V30="","",INDEX(PlanTasks[Task ID],$V30))</f>
        <v>JA27</v>
      </c>
      <c r="B30" s="29">
        <f t="array" ref="B30">IF($V30="","",IF(INDEX(PlanTasks[Start week],$V30)="","",INDEX(PlanTasks[Start week],$V30)))</f>
        <v>11</v>
      </c>
      <c r="C30" s="29" t="str">
        <f t="array" ref="C30">IF($V30="","",IF(INDEX(PlanTasks[Task / deliverable],$V30)="","",INDEX(PlanTasks[Task / deliverable],$V30)))</f>
        <v>Authentication</v>
      </c>
      <c r="D30" s="29" t="str">
        <f t="array" ref="D30">IF($V30="","",IF(INDEX(PlanTasks[Status],$V30)="","",INDEX(PlanTasks[Status],$V30)))</f>
        <v>Not started</v>
      </c>
      <c r="E30" s="29" t="str">
        <f t="array" ref="E30">IF($V30="","",IF(INDEX(PlanTasks[Priority],$V30)="","",INDEX(PlanTasks[Priority],$V30)))</f>
        <v>P0</v>
      </c>
      <c r="F30" s="29" t="str">
        <f t="array" ref="F30">IF($V30="","",IF(INDEX(PlanTasks[Scope],$V30)="","",INDEX(PlanTasks[Scope],$V30)))</f>
        <v>Core</v>
      </c>
      <c r="G30" s="41">
        <f t="array" ref="G30">IF($V30="","",IF(INDEX(PlanTasks[Estimate (h)],$V30)="","",INDEX(PlanTasks[Estimate (h)],$V30)))</f>
        <v>0.75</v>
      </c>
      <c r="H30" s="41">
        <f t="array" ref="H30">IF($V30="","",IF(INDEX(PlanTasks[Actual (h)],$V30)="","",INDEX(PlanTasks[Actual (h)],$V30)))</f>
        <v>0</v>
      </c>
      <c r="I30" s="43">
        <f t="array" ref="I30">IF($V30="","",IF(INDEX(PlanTasks[Due date],$V30)="","",INDEX(PlanTasks[Due date],$V30)))</f>
        <v>46370</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security architecture, password auth, JWT/OAuth2 concepts
authentication, authorization, filter chain concept, method security, OAuth2/JWT
Sessions/JWT/OIDC concepts and security boundaries
authentication vs authorization, filter chain, request/method security, JWT/OAuth2 concepts</v>
      </c>
      <c r="M30" s="29" t="str">
        <f t="array" ref="M30">IF($V30="","",IF(INDEX(PlanTasks[Exercise / interview prompt],$V30)="","",INDEX(PlanTasks[Exercise / interview prompt],$V30)))</f>
        <v>login/token flow
Interview: session vs JWT?
Secure endpoints and fix horizontal privilege issue
RBAC + tenant isolation
Core enterprise backend
Implement RBAC + ownership checks</v>
      </c>
      <c r="N30" s="29" t="str">
        <f t="array" ref="N30">IF($V30="","",IF(INDEX(PlanTasks[Prerequisite IDs],$V30)="","",INDEX(PlanTasks[Prerequisite IDs],$V30)))</f>
        <v>G02</v>
      </c>
      <c r="O30" s="29" t="str">
        <f t="array" ref="O30">IF($V30="","",IF(INDEX(PlanTasks[Plan section],$V30)="","",INDEX(PlanTasks[Plan section],$V30)))</f>
        <v>Security</v>
      </c>
      <c r="P30" s="29" t="str">
        <f t="array" ref="P30">IF($V30="","",IF(INDEX(PlanTasks[Category],$V30)="","",INDEX(PlanTasks[Category],$V30)))</f>
        <v>Java &amp; Spring</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AI-free first</v>
      </c>
      <c r="U30" s="29" t="str">
        <f t="array" ref="U30">IF($V30="","",IF(INDEX(PlanTasks[Source IDs],$V30)="","",INDEX(PlanTasks[Source IDs],$V30)))</f>
        <v>S009
S029
S022</v>
      </c>
      <c r="V30" s="55">
        <f>IF(ROW()-8&gt;$E$4,"",MATCH($C$4&amp;"|"&amp;(ROW()-8),PlanTasks[Category key],0))</f>
        <v>115</v>
      </c>
    </row>
    <row r="31" ht="84.0" customHeight="1">
      <c r="A31" s="9" t="str">
        <f t="array" ref="A31">IF($V31="","",INDEX(PlanTasks[Task ID],$V31))</f>
        <v>JA28</v>
      </c>
      <c r="B31" s="12">
        <f t="array" ref="B31">IF($V31="","",IF(INDEX(PlanTasks[Start week],$V31)="","",INDEX(PlanTasks[Start week],$V31)))</f>
        <v>11</v>
      </c>
      <c r="C31" s="12" t="str">
        <f t="array" ref="C31">IF($V31="","",IF(INDEX(PlanTasks[Task / deliverable],$V31)="","",INDEX(PlanTasks[Task / deliverable],$V31)))</f>
        <v>Authorization</v>
      </c>
      <c r="D31" s="12" t="str">
        <f t="array" ref="D31">IF($V31="","",IF(INDEX(PlanTasks[Status],$V31)="","",INDEX(PlanTasks[Status],$V31)))</f>
        <v>Not started</v>
      </c>
      <c r="E31" s="12" t="str">
        <f t="array" ref="E31">IF($V31="","",IF(INDEX(PlanTasks[Priority],$V31)="","",INDEX(PlanTasks[Priority],$V31)))</f>
        <v>P0</v>
      </c>
      <c r="F31" s="12" t="str">
        <f t="array" ref="F31">IF($V31="","",IF(INDEX(PlanTasks[Scope],$V31)="","",INDEX(PlanTasks[Scope],$V31)))</f>
        <v>Core</v>
      </c>
      <c r="G31" s="18">
        <f t="array" ref="G31">IF($V31="","",IF(INDEX(PlanTasks[Estimate (h)],$V31)="","",INDEX(PlanTasks[Estimate (h)],$V31)))</f>
        <v>0.75</v>
      </c>
      <c r="H31" s="18">
        <f t="array" ref="H31">IF($V31="","",IF(INDEX(PlanTasks[Actual (h)],$V31)="","",INDEX(PlanTasks[Actual (h)],$V31)))</f>
        <v>0</v>
      </c>
      <c r="I31" s="21">
        <f t="array" ref="I31">IF($V31="","",IF(INDEX(PlanTasks[Due date],$V31)="","",INDEX(PlanTasks[Due date],$V31)))</f>
        <v>46370</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request rules, method security, ownership/tenant checks
Exploit path + mitigation + tests
authn/authz, tenant isolation, secrets
Ownership, roles/permissions, tenant boundaries</v>
      </c>
      <c r="M31" s="12" t="str">
        <f t="array" ref="M31">IF($V31="","",IF(INDEX(PlanTasks[Exercise / interview prompt],$V31)="","",INDEX(PlanTasks[Exercise / interview prompt],$V31)))</f>
        <v>RBAC + ownership tests
Interview: 401 vs 403? broken object auth?
Find auth/authorization/validation flaw
Practice mode: AI-free Yes, AI-assisted Yes
Design: Multi-tenant merchant portal
Trade-off: least privilege vs usability</v>
      </c>
      <c r="N31" s="12" t="str">
        <f t="array" ref="N31">IF($V31="","",IF(INDEX(PlanTasks[Prerequisite IDs],$V31)="","",INDEX(PlanTasks[Prerequisite IDs],$V31)))</f>
        <v>G02</v>
      </c>
      <c r="O31" s="12" t="str">
        <f t="array" ref="O31">IF($V31="","",IF(INDEX(PlanTasks[Plan section],$V31)="","",INDEX(PlanTasks[Plan section],$V31)))</f>
        <v>Security</v>
      </c>
      <c r="P31" s="12" t="str">
        <f t="array" ref="P31">IF($V31="","",IF(INDEX(PlanTasks[Category],$V31)="","",INDEX(PlanTasks[Category],$V31)))</f>
        <v>Java &amp; Spring</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AI-free first</v>
      </c>
      <c r="U31" s="12" t="str">
        <f t="array" ref="U31">IF($V31="","",IF(INDEX(PlanTasks[Source IDs],$V31)="","",INDEX(PlanTasks[Source IDs],$V31)))</f>
        <v>S010
S028
S022</v>
      </c>
      <c r="V31" s="27">
        <f>IF(ROW()-8&gt;$E$4,"",MATCH($C$4&amp;"|"&amp;(ROW()-8),PlanTasks[Category key],0))</f>
        <v>116</v>
      </c>
    </row>
    <row r="32" ht="84.0" customHeight="1">
      <c r="A32" s="28" t="str">
        <f t="array" ref="A32">IF($V32="","",INDEX(PlanTasks[Task ID],$V32))</f>
        <v>JA29</v>
      </c>
      <c r="B32" s="29">
        <f t="array" ref="B32">IF($V32="","",IF(INDEX(PlanTasks[Start week],$V32)="","",INDEX(PlanTasks[Start week],$V32)))</f>
        <v>13</v>
      </c>
      <c r="C32" s="29" t="str">
        <f t="array" ref="C32">IF($V32="","",IF(INDEX(PlanTasks[Task / deliverable],$V32)="","",INDEX(PlanTasks[Task / deliverable],$V32)))</f>
        <v>JUnit / Mockito</v>
      </c>
      <c r="D32" s="29" t="str">
        <f t="array" ref="D32">IF($V32="","",IF(INDEX(PlanTasks[Status],$V32)="","",INDEX(PlanTasks[Status],$V32)))</f>
        <v>Not started</v>
      </c>
      <c r="E32" s="29" t="str">
        <f t="array" ref="E32">IF($V32="","",IF(INDEX(PlanTasks[Priority],$V32)="","",INDEX(PlanTasks[Priority],$V32)))</f>
        <v>P0</v>
      </c>
      <c r="F32" s="29" t="str">
        <f t="array" ref="F32">IF($V32="","",IF(INDEX(PlanTasks[Scope],$V32)="","",INDEX(PlanTasks[Scope],$V32)))</f>
        <v>Core</v>
      </c>
      <c r="G32" s="41">
        <f t="array" ref="G32">IF($V32="","",IF(INDEX(PlanTasks[Estimate (h)],$V32)="","",INDEX(PlanTasks[Estimate (h)],$V32)))</f>
        <v>0.75</v>
      </c>
      <c r="H32" s="41">
        <f t="array" ref="H32">IF($V32="","",IF(INDEX(PlanTasks[Actual (h)],$V32)="","",INDEX(PlanTasks[Actual (h)],$V32)))</f>
        <v>0</v>
      </c>
      <c r="I32" s="43">
        <f t="array" ref="I32">IF($V32="","",IF(INDEX(PlanTasks[Due date],$V32)="","",INDEX(PlanTasks[Due date],$V32)))</f>
        <v>46384</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fast unit tests, mocks, stubs, boundaries
unit boundaries, mocks/stubs, assertions, parameterized tests
Arrange/act/assert, boundaries, mocks/stubs
unit tests, mocks/stubs, parameterized tests, boundaries</v>
      </c>
      <c r="M32" s="29" t="str">
        <f t="array" ref="M32">IF($V32="","",IF(INDEX(PlanTasks[Exercise / interview prompt],$V32)="","",INDEX(PlanTasks[Exercise / interview prompt],$V32)))</f>
        <v>service unit suite
Interview: when is mocking harmful?
Unit-test service without starting Spring
50 focused unit tests
Java testing base
Test service without Spring context</v>
      </c>
      <c r="N32" s="29" t="str">
        <f t="array" ref="N32">IF($V32="","",IF(INDEX(PlanTasks[Prerequisite IDs],$V32)="","",INDEX(PlanTasks[Prerequisite IDs],$V32)))</f>
        <v>G02</v>
      </c>
      <c r="O32" s="29" t="str">
        <f t="array" ref="O32">IF($V32="","",IF(INDEX(PlanTasks[Plan section],$V32)="","",INDEX(PlanTasks[Plan section],$V32)))</f>
        <v>Testing</v>
      </c>
      <c r="P32" s="29" t="str">
        <f t="array" ref="P32">IF($V32="","",IF(INDEX(PlanTasks[Category],$V32)="","",INDEX(PlanTasks[Category],$V32)))</f>
        <v>Java &amp; Spring</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AI-free first</v>
      </c>
      <c r="U32" s="29" t="str">
        <f t="array" ref="U32">IF($V32="","",IF(INDEX(PlanTasks[Source IDs],$V32)="","",INDEX(PlanTasks[Source IDs],$V32)))</f>
        <v>S011
S022</v>
      </c>
      <c r="V32" s="55">
        <f>IF(ROW()-8&gt;$E$4,"",MATCH($C$4&amp;"|"&amp;(ROW()-8),PlanTasks[Category key],0))</f>
        <v>133</v>
      </c>
    </row>
    <row r="33" ht="84.0" customHeight="1">
      <c r="A33" s="9" t="str">
        <f t="array" ref="A33">IF($V33="","",INDEX(PlanTasks[Task ID],$V33))</f>
        <v>JA30</v>
      </c>
      <c r="B33" s="12">
        <f t="array" ref="B33">IF($V33="","",IF(INDEX(PlanTasks[Start week],$V33)="","",INDEX(PlanTasks[Start week],$V33)))</f>
        <v>13</v>
      </c>
      <c r="C33" s="12" t="str">
        <f t="array" ref="C33">IF($V33="","",IF(INDEX(PlanTasks[Task / deliverable],$V33)="","",INDEX(PlanTasks[Task / deliverable],$V33)))</f>
        <v>Spring integration</v>
      </c>
      <c r="D33" s="12" t="str">
        <f t="array" ref="D33">IF($V33="","",IF(INDEX(PlanTasks[Status],$V33)="","",INDEX(PlanTasks[Status],$V33)))</f>
        <v>Not started</v>
      </c>
      <c r="E33" s="12" t="str">
        <f t="array" ref="E33">IF($V33="","",IF(INDEX(PlanTasks[Priority],$V33)="","",INDEX(PlanTasks[Priority],$V33)))</f>
        <v>P0</v>
      </c>
      <c r="F33" s="12" t="str">
        <f t="array" ref="F33">IF($V33="","",IF(INDEX(PlanTasks[Scope],$V33)="","",INDEX(PlanTasks[Scope],$V33)))</f>
        <v>Core</v>
      </c>
      <c r="G33" s="18">
        <f t="array" ref="G33">IF($V33="","",IF(INDEX(PlanTasks[Estimate (h)],$V33)="","",INDEX(PlanTasks[Estimate (h)],$V33)))</f>
        <v>0.75</v>
      </c>
      <c r="H33" s="18">
        <f t="array" ref="H33">IF($V33="","",IF(INDEX(PlanTasks[Actual (h)],$V33)="","",INDEX(PlanTasks[Actual (h)],$V33)))</f>
        <v>0</v>
      </c>
      <c r="I33" s="21">
        <f t="array" ref="I33">IF($V33="","",IF(INDEX(PlanTasks[Due date],$V33)="","",INDEX(PlanTasks[Due date],$V33)))</f>
        <v>46384</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TestContext, MockMvc, transactional tests
context tests, controller tests, transactions, failure paths
DB/API integration, fixtures, failure behavior
MockMvc/TestContext, transactions, API/DB failure paths</v>
      </c>
      <c r="M33" s="12" t="str">
        <f t="array" ref="M33">IF($V33="","",IF(INDEX(PlanTasks[Exercise / interview prompt],$V33)="","",INDEX(PlanTasks[Exercise / interview prompt],$V33)))</f>
        <v>controller + DB tests
Interview: unit vs slice vs full integration?
Test REST auth/validation/rollback
Integration suite
Interview-ready testing
API integration suite</v>
      </c>
      <c r="N33" s="12" t="str">
        <f t="array" ref="N33">IF($V33="","",IF(INDEX(PlanTasks[Prerequisite IDs],$V33)="","",INDEX(PlanTasks[Prerequisite IDs],$V33)))</f>
        <v>G02</v>
      </c>
      <c r="O33" s="12" t="str">
        <f t="array" ref="O33">IF($V33="","",IF(INDEX(PlanTasks[Plan section],$V33)="","",INDEX(PlanTasks[Plan section],$V33)))</f>
        <v>Testing</v>
      </c>
      <c r="P33" s="12" t="str">
        <f t="array" ref="P33">IF($V33="","",IF(INDEX(PlanTasks[Category],$V33)="","",INDEX(PlanTasks[Category],$V33)))</f>
        <v>Java &amp; Spring</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AI-free first</v>
      </c>
      <c r="U33" s="12" t="str">
        <f t="array" ref="U33">IF($V33="","",IF(INDEX(PlanTasks[Source IDs],$V33)="","",INDEX(PlanTasks[Source IDs],$V33)))</f>
        <v>S012
S026</v>
      </c>
      <c r="V33" s="27">
        <f>IF(ROW()-8&gt;$E$4,"",MATCH($C$4&amp;"|"&amp;(ROW()-8),PlanTasks[Category key],0))</f>
        <v>134</v>
      </c>
    </row>
    <row r="34" ht="84.0" customHeight="1">
      <c r="A34" s="28" t="str">
        <f t="array" ref="A34">IF($V34="","",INDEX(PlanTasks[Task ID],$V34))</f>
        <v>JA31</v>
      </c>
      <c r="B34" s="29">
        <f t="array" ref="B34">IF($V34="","",IF(INDEX(PlanTasks[Start week],$V34)="","",INDEX(PlanTasks[Start week],$V34)))</f>
        <v>14</v>
      </c>
      <c r="C34" s="29" t="str">
        <f t="array" ref="C34">IF($V34="","",IF(INDEX(PlanTasks[Task / deliverable],$V34)="","",INDEX(PlanTasks[Task / deliverable],$V34)))</f>
        <v>Testcontainers</v>
      </c>
      <c r="D34" s="29" t="str">
        <f t="array" ref="D34">IF($V34="","",IF(INDEX(PlanTasks[Status],$V34)="","",INDEX(PlanTasks[Status],$V34)))</f>
        <v>Not started</v>
      </c>
      <c r="E34" s="29" t="str">
        <f t="array" ref="E34">IF($V34="","",IF(INDEX(PlanTasks[Priority],$V34)="","",INDEX(PlanTasks[Priority],$V34)))</f>
        <v>P1</v>
      </c>
      <c r="F34" s="29" t="str">
        <f t="array" ref="F34">IF($V34="","",IF(INDEX(PlanTasks[Scope],$V34)="","",INDEX(PlanTasks[Scope],$V34)))</f>
        <v>Core</v>
      </c>
      <c r="G34" s="41">
        <f t="array" ref="G34">IF($V34="","",IF(INDEX(PlanTasks[Estimate (h)],$V34)="","",INDEX(PlanTasks[Estimate (h)],$V34)))</f>
        <v>0.75</v>
      </c>
      <c r="H34" s="41">
        <f t="array" ref="H34">IF($V34="","",IF(INDEX(PlanTasks[Actual (h)],$V34)="","",INDEX(PlanTasks[Actual (h)],$V34)))</f>
        <v>0</v>
      </c>
      <c r="I34" s="43">
        <f t="array" ref="I34">IF($V34="","",IF(INDEX(PlanTasks[Due date],$V34)="","",INDEX(PlanTasks[Due date],$V34)))</f>
        <v>46391</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real dependency containers, reproducible DB integration
real PostgreSQL/Redis integration tests in containers
Run PostgreSQL/Redis dependencies for realistic integration tests</v>
      </c>
      <c r="M34" s="29" t="str">
        <f t="array" ref="M34">IF($V34="","",IF(INDEX(PlanTasks[Exercise / interview prompt],$V34)="","",INDEX(PlanTasks[Exercise / interview prompt],$V34)))</f>
        <v>Postgres container tests
Interview: why not H2 for every integration test?
Prove transaction/locking behavior against real DB
Postgres Testcontainers suite
Strong production signal
Test against real Postgres container</v>
      </c>
      <c r="N34" s="29" t="str">
        <f t="array" ref="N34">IF($V34="","",IF(INDEX(PlanTasks[Prerequisite IDs],$V34)="","",INDEX(PlanTasks[Prerequisite IDs],$V34)))</f>
        <v>G02</v>
      </c>
      <c r="O34" s="29" t="str">
        <f t="array" ref="O34">IF($V34="","",IF(INDEX(PlanTasks[Plan section],$V34)="","",INDEX(PlanTasks[Plan section],$V34)))</f>
        <v>Testing</v>
      </c>
      <c r="P34" s="29" t="str">
        <f t="array" ref="P34">IF($V34="","",IF(INDEX(PlanTasks[Category],$V34)="","",INDEX(PlanTasks[Category],$V34)))</f>
        <v>Java &amp; Spring</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AI-free first</v>
      </c>
      <c r="U34" s="29" t="str">
        <f t="array" ref="U34">IF($V34="","",IF(INDEX(PlanTasks[Source IDs],$V34)="","",INDEX(PlanTasks[Source IDs],$V34)))</f>
        <v>S013</v>
      </c>
      <c r="V34" s="55">
        <f>IF(ROW()-8&gt;$E$4,"",MATCH($C$4&amp;"|"&amp;(ROW()-8),PlanTasks[Category key],0))</f>
        <v>141</v>
      </c>
    </row>
    <row r="35" ht="84.0" customHeight="1">
      <c r="A35" s="9" t="str">
        <f t="array" ref="A35">IF($V35="","",INDEX(PlanTasks[Task ID],$V35))</f>
        <v>JA33</v>
      </c>
      <c r="B35" s="12">
        <f t="array" ref="B35">IF($V35="","",IF(INDEX(PlanTasks[Start week],$V35)="","",INDEX(PlanTasks[Start week],$V35)))</f>
        <v>14</v>
      </c>
      <c r="C35" s="12" t="str">
        <f t="array" ref="C35">IF($V35="","",IF(INDEX(PlanTasks[Task / deliverable],$V35)="","",INDEX(PlanTasks[Task / deliverable],$V35)))</f>
        <v>Maven or Gradle</v>
      </c>
      <c r="D35" s="12" t="str">
        <f t="array" ref="D35">IF($V35="","",IF(INDEX(PlanTasks[Status],$V35)="","",INDEX(PlanTasks[Status],$V35)))</f>
        <v>Not started</v>
      </c>
      <c r="E35" s="12" t="str">
        <f t="array" ref="E35">IF($V35="","",IF(INDEX(PlanTasks[Priority],$V35)="","",INDEX(PlanTasks[Priority],$V35)))</f>
        <v>P1</v>
      </c>
      <c r="F35" s="12" t="str">
        <f t="array" ref="F35">IF($V35="","",IF(INDEX(PlanTasks[Scope],$V35)="","",INDEX(PlanTasks[Scope],$V35)))</f>
        <v>Core</v>
      </c>
      <c r="G35" s="18">
        <f t="array" ref="G35">IF($V35="","",IF(INDEX(PlanTasks[Estimate (h)],$V35)="","",INDEX(PlanTasks[Estimate (h)],$V35)))</f>
        <v>0.75</v>
      </c>
      <c r="H35" s="18">
        <f t="array" ref="H35">IF($V35="","",IF(INDEX(PlanTasks[Actual (h)],$V35)="","",INDEX(PlanTasks[Actual (h)],$V35)))</f>
        <v>0</v>
      </c>
      <c r="I35" s="21">
        <f t="array" ref="I35">IF($V35="","",IF(INDEX(PlanTasks[Due date],$V35)="","",INDEX(PlanTasks[Due date],$V35)))</f>
        <v>46391</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dependencies, test/package, plugins/tasks
dependencies, scopes/configurations, lifecycle/tasks, profiles
dependency management, build lifecycle/tasks, test/package commands</v>
      </c>
      <c r="M35" s="12" t="str">
        <f t="array" ref="M35">IF($V35="","",IF(INDEX(PlanTasks[Exercise / interview prompt],$V35)="","",INDEX(PlanTasks[Exercise / interview prompt],$V35)))</f>
        <v>CLI build + container image
Interview: Maven lifecycle? dependency scope?
Build/test/package Spring app from CLI
Maven or Gradle project
Know one deeply; recognize both
Build from CLI and inspect dependency tree</v>
      </c>
      <c r="N35" s="12" t="str">
        <f t="array" ref="N35">IF($V35="","",IF(INDEX(PlanTasks[Prerequisite IDs],$V35)="","",INDEX(PlanTasks[Prerequisite IDs],$V35)))</f>
        <v>G02</v>
      </c>
      <c r="O35" s="12" t="str">
        <f t="array" ref="O35">IF($V35="","",IF(INDEX(PlanTasks[Plan section],$V35)="","",INDEX(PlanTasks[Plan section],$V35)))</f>
        <v>Build/Deploy</v>
      </c>
      <c r="P35" s="12" t="str">
        <f t="array" ref="P35">IF($V35="","",IF(INDEX(PlanTasks[Category],$V35)="","",INDEX(PlanTasks[Category],$V35)))</f>
        <v>Java &amp; Spring</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AI-free first</v>
      </c>
      <c r="U35" s="12" t="str">
        <f t="array" ref="U35">IF($V35="","",IF(INDEX(PlanTasks[Source IDs],$V35)="","",INDEX(PlanTasks[Source IDs],$V35)))</f>
        <v>S003</v>
      </c>
      <c r="V35" s="27">
        <f>IF(ROW()-8&gt;$E$4,"",MATCH($C$4&amp;"|"&amp;(ROW()-8),PlanTasks[Category key],0))</f>
        <v>142</v>
      </c>
    </row>
    <row r="36" ht="71.25" customHeight="1">
      <c r="A36" s="28" t="str">
        <f t="array" ref="A36">IF($V36="","",INDEX(PlanTasks[Task ID],$V36))</f>
        <v>JA34</v>
      </c>
      <c r="B36" s="29">
        <f t="array" ref="B36">IF($V36="","",IF(INDEX(PlanTasks[Start week],$V36)="","",INDEX(PlanTasks[Start week],$V36)))</f>
        <v>14</v>
      </c>
      <c r="C36" s="29" t="str">
        <f t="array" ref="C36">IF($V36="","",IF(INDEX(PlanTasks[Task / deliverable],$V36)="","",INDEX(PlanTasks[Task / deliverable],$V36)))</f>
        <v>Docker / config / secrets</v>
      </c>
      <c r="D36" s="29" t="str">
        <f t="array" ref="D36">IF($V36="","",IF(INDEX(PlanTasks[Status],$V36)="","",INDEX(PlanTasks[Status],$V36)))</f>
        <v>Not started</v>
      </c>
      <c r="E36" s="29" t="str">
        <f t="array" ref="E36">IF($V36="","",IF(INDEX(PlanTasks[Priority],$V36)="","",INDEX(PlanTasks[Priority],$V36)))</f>
        <v>P1</v>
      </c>
      <c r="F36" s="29" t="str">
        <f t="array" ref="F36">IF($V36="","",IF(INDEX(PlanTasks[Scope],$V36)="","",INDEX(PlanTasks[Scope],$V36)))</f>
        <v>Core</v>
      </c>
      <c r="G36" s="41">
        <f t="array" ref="G36">IF($V36="","",IF(INDEX(PlanTasks[Estimate (h)],$V36)="","",INDEX(PlanTasks[Estimate (h)],$V36)))</f>
        <v>0.75</v>
      </c>
      <c r="H36" s="41">
        <f t="array" ref="H36">IF($V36="","",IF(INDEX(PlanTasks[Actual (h)],$V36)="","",INDEX(PlanTasks[Actual (h)],$V36)))</f>
        <v>0</v>
      </c>
      <c r="I36" s="43">
        <f t="array" ref="I36">IF($V36="","",IF(INDEX(PlanTasks[Due date],$V36)="","",INDEX(PlanTasks[Due date],$V36)))</f>
        <v>46391</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container image, env config, graceful failure mindset
Dockerfile, images/containers, ports, volumes, Compose</v>
      </c>
      <c r="M36" s="29" t="str">
        <f t="array" ref="M36">IF($V36="","",IF(INDEX(PlanTasks[Exercise / interview prompt],$V36)="","",INDEX(PlanTasks[Exercise / interview prompt],$V36)))</f>
        <v>Docker Compose stack
Interview: how deploy Boot + Postgres safely?
Containerize Spring Boot + PostgreSQL + frontend
Three-service Compose stack
Shared</v>
      </c>
      <c r="N36" s="29" t="str">
        <f t="array" ref="N36">IF($V36="","",IF(INDEX(PlanTasks[Prerequisite IDs],$V36)="","",INDEX(PlanTasks[Prerequisite IDs],$V36)))</f>
        <v>G02</v>
      </c>
      <c r="O36" s="29" t="str">
        <f t="array" ref="O36">IF($V36="","",IF(INDEX(PlanTasks[Plan section],$V36)="","",INDEX(PlanTasks[Plan section],$V36)))</f>
        <v>Production</v>
      </c>
      <c r="P36" s="29" t="str">
        <f t="array" ref="P36">IF($V36="","",IF(INDEX(PlanTasks[Category],$V36)="","",INDEX(PlanTasks[Category],$V36)))</f>
        <v>Java &amp; Spring</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AI-free first</v>
      </c>
      <c r="U36" s="29" t="str">
        <f t="array" ref="U36">IF($V36="","",IF(INDEX(PlanTasks[Source IDs],$V36)="","",INDEX(PlanTasks[Source IDs],$V36)))</f>
        <v>S003
S013
S020</v>
      </c>
      <c r="V36" s="55">
        <f>IF(ROW()-8&gt;$E$4,"",MATCH($C$4&amp;"|"&amp;(ROW()-8),PlanTasks[Category key],0))</f>
        <v>143</v>
      </c>
    </row>
    <row r="37" ht="108.75" customHeight="1">
      <c r="A37" s="9" t="str">
        <f t="array" ref="A37">IF($V37="","",INDEX(PlanTasks[Task ID],$V37))</f>
        <v>JA32</v>
      </c>
      <c r="B37" s="12">
        <f t="array" ref="B37">IF($V37="","",IF(INDEX(PlanTasks[Start week],$V37)="","",INDEX(PlanTasks[Start week],$V37)))</f>
        <v>15</v>
      </c>
      <c r="C37" s="12" t="str">
        <f t="array" ref="C37">IF($V37="","",IF(INDEX(PlanTasks[Task / deliverable],$V37)="","",INDEX(PlanTasks[Task / deliverable],$V37)))</f>
        <v>Actuator / observability</v>
      </c>
      <c r="D37" s="12" t="str">
        <f t="array" ref="D37">IF($V37="","",IF(INDEX(PlanTasks[Status],$V37)="","",INDEX(PlanTasks[Status],$V37)))</f>
        <v>Not started</v>
      </c>
      <c r="E37" s="12" t="str">
        <f t="array" ref="E37">IF($V37="","",IF(INDEX(PlanTasks[Priority],$V37)="","",INDEX(PlanTasks[Priority],$V37)))</f>
        <v>P1</v>
      </c>
      <c r="F37" s="12" t="str">
        <f t="array" ref="F37">IF($V37="","",IF(INDEX(PlanTasks[Scope],$V37)="","",INDEX(PlanTasks[Scope],$V37)))</f>
        <v>Core</v>
      </c>
      <c r="G37" s="18">
        <f t="array" ref="G37">IF($V37="","",IF(INDEX(PlanTasks[Estimate (h)],$V37)="","",INDEX(PlanTasks[Estimate (h)],$V37)))</f>
        <v>0.75</v>
      </c>
      <c r="H37" s="18">
        <f t="array" ref="H37">IF($V37="","",IF(INDEX(PlanTasks[Actual (h)],$V37)="","",INDEX(PlanTasks[Actual (h)],$V37)))</f>
        <v>0</v>
      </c>
      <c r="I37" s="21">
        <f t="array" ref="I37">IF($V37="","",IF(INDEX(PlanTasks[Due date],$V37)="","",INDEX(PlanTasks[Due date],$V37)))</f>
        <v>46398</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health, metrics, logs, tracing concepts
logs/metrics/traces, identifiers
health, metrics, logs, tracing concepts, correlation IDs
Structured logs, metrics, tracing concept, correlation IDs
health, metrics, logs, traces, production diagnostics</v>
      </c>
      <c r="M37" s="12" t="str">
        <f t="array" ref="M37">IF($V37="","",IF(INDEX(PlanTasks[Exercise / interview prompt],$V37)="","",INDEX(PlanTasks[Exercise / interview prompt],$V37)))</f>
        <v>add health/metrics/log IDs
Interview: how diagnose slow endpoint?
Design: Debug failed checkout
Trade-off: cost vs visibility
Diagnose a production-like failure
Actuator + structured logs
Spring production readiness
Add health/metrics/log correlation</v>
      </c>
      <c r="N37" s="12" t="str">
        <f t="array" ref="N37">IF($V37="","",IF(INDEX(PlanTasks[Prerequisite IDs],$V37)="","",INDEX(PlanTasks[Prerequisite IDs],$V37)))</f>
        <v>G02</v>
      </c>
      <c r="O37" s="12" t="str">
        <f t="array" ref="O37">IF($V37="","",IF(INDEX(PlanTasks[Plan section],$V37)="","",INDEX(PlanTasks[Plan section],$V37)))</f>
        <v>Production</v>
      </c>
      <c r="P37" s="12" t="str">
        <f t="array" ref="P37">IF($V37="","",IF(INDEX(PlanTasks[Category],$V37)="","",INDEX(PlanTasks[Category],$V37)))</f>
        <v>Java &amp; Spring</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AI-free first</v>
      </c>
      <c r="U37" s="12" t="str">
        <f t="array" ref="U37">IF($V37="","",IF(INDEX(PlanTasks[Source IDs],$V37)="","",INDEX(PlanTasks[Source IDs],$V37)))</f>
        <v>S003
S028
S021</v>
      </c>
      <c r="V37" s="27">
        <f>IF(ROW()-8&gt;$E$4,"",MATCH($C$4&amp;"|"&amp;(ROW()-8),PlanTasks[Category key],0))</f>
        <v>152</v>
      </c>
    </row>
    <row r="38" ht="58.5" customHeight="1">
      <c r="A38" s="28" t="str">
        <f t="array" ref="A38">IF($V38="","",INDEX(PlanTasks[Task ID],$V38))</f>
        <v>JA15</v>
      </c>
      <c r="B38" s="29">
        <f t="array" ref="B38">IF($V38="","",IF(INDEX(PlanTasks[Start week],$V38)="","",INDEX(PlanTasks[Start week],$V38)))</f>
        <v>16</v>
      </c>
      <c r="C38" s="29" t="str">
        <f t="array" ref="C38">IF($V38="","",IF(INDEX(PlanTasks[Task / deliverable],$V38)="","",INDEX(PlanTasks[Task / deliverable],$V38)))</f>
        <v>Virtual threads concept</v>
      </c>
      <c r="D38" s="29" t="str">
        <f t="array" ref="D38">IF($V38="","",IF(INDEX(PlanTasks[Status],$V38)="","",INDEX(PlanTasks[Status],$V38)))</f>
        <v>Not started</v>
      </c>
      <c r="E38" s="29" t="str">
        <f t="array" ref="E38">IF($V38="","",IF(INDEX(PlanTasks[Priority],$V38)="","",INDEX(PlanTasks[Priority],$V38)))</f>
        <v>P2</v>
      </c>
      <c r="F38" s="29" t="str">
        <f t="array" ref="F38">IF($V38="","",IF(INDEX(PlanTasks[Scope],$V38)="","",INDEX(PlanTasks[Scope],$V38)))</f>
        <v>Optional</v>
      </c>
      <c r="G38" s="41">
        <f t="array" ref="G38">IF($V38="","",IF(INDEX(PlanTasks[Estimate (h)],$V38)="","",INDEX(PlanTasks[Estimate (h)],$V38)))</f>
        <v>0.75</v>
      </c>
      <c r="H38" s="41">
        <f t="array" ref="H38">IF($V38="","",IF(INDEX(PlanTasks[Actual (h)],$V38)="","",INDEX(PlanTasks[Actual (h)],$V38)))</f>
        <v>0</v>
      </c>
      <c r="I38" s="43">
        <f t="array" ref="I38">IF($V38="","",IF(INDEX(PlanTasks[Due date],$V38)="","",INDEX(PlanTasks[Due date],$V38)))</f>
        <v>46405</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why lightweight blocking concurrency can help I/O workloads</v>
      </c>
      <c r="M38" s="29" t="str">
        <f t="array" ref="M38">IF($V38="","",IF(INDEX(PlanTasks[Exercise / interview prompt],$V38)="","",INDEX(PlanTasks[Exercise / interview prompt],$V38)))</f>
        <v>small I/O benchmark/read-up
Interview: platform vs virtual thread high-level</v>
      </c>
      <c r="N38" s="29" t="str">
        <f t="array" ref="N38">IF($V38="","",IF(INDEX(PlanTasks[Prerequisite IDs],$V38)="","",INDEX(PlanTasks[Prerequisite IDs],$V38)))</f>
        <v>G02</v>
      </c>
      <c r="O38" s="29" t="str">
        <f t="array" ref="O38">IF($V38="","",IF(INDEX(PlanTasks[Plan section],$V38)="","",INDEX(PlanTasks[Plan section],$V38)))</f>
        <v>Concurrency</v>
      </c>
      <c r="P38" s="29" t="str">
        <f t="array" ref="P38">IF($V38="","",IF(INDEX(PlanTasks[Category],$V38)="","",INDEX(PlanTasks[Category],$V38)))</f>
        <v>Java &amp; Spring</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AI-free first</v>
      </c>
      <c r="U38" s="29" t="str">
        <f t="array" ref="U38">IF($V38="","",IF(INDEX(PlanTasks[Source IDs],$V38)="","",INDEX(PlanTasks[Source IDs],$V38)))</f>
        <v>S001</v>
      </c>
      <c r="V38" s="55">
        <f>IF(ROW()-8&gt;$E$4,"",MATCH($C$4&amp;"|"&amp;(ROW()-8),PlanTasks[Category key],0))</f>
        <v>164</v>
      </c>
    </row>
    <row r="39" ht="58.5" customHeight="1">
      <c r="A39" s="9" t="str">
        <f t="array" ref="A39">IF($V39="","",INDEX(PlanTasks[Task ID],$V39))</f>
        <v>JA35</v>
      </c>
      <c r="B39" s="12">
        <f t="array" ref="B39">IF($V39="","",IF(INDEX(PlanTasks[Start week],$V39)="","",INDEX(PlanTasks[Start week],$V39)))</f>
        <v>20</v>
      </c>
      <c r="C39" s="12" t="str">
        <f t="array" ref="C39">IF($V39="","",IF(INDEX(PlanTasks[Task / deliverable],$V39)="","",INDEX(PlanTasks[Task / deliverable],$V39)))</f>
        <v>Project deep dive</v>
      </c>
      <c r="D39" s="12" t="str">
        <f t="array" ref="D39">IF($V39="","",IF(INDEX(PlanTasks[Status],$V39)="","",INDEX(PlanTasks[Status],$V39)))</f>
        <v>Not started</v>
      </c>
      <c r="E39" s="12" t="str">
        <f t="array" ref="E39">IF($V39="","",IF(INDEX(PlanTasks[Priority],$V39)="","",INDEX(PlanTasks[Priority],$V39)))</f>
        <v>P0</v>
      </c>
      <c r="F39" s="12" t="str">
        <f t="array" ref="F39">IF($V39="","",IF(INDEX(PlanTasks[Scope],$V39)="","",INDEX(PlanTasks[Scope],$V39)))</f>
        <v>Core</v>
      </c>
      <c r="G39" s="18">
        <f t="array" ref="G39">IF($V39="","",IF(INDEX(PlanTasks[Estimate (h)],$V39)="","",INDEX(PlanTasks[Estimate (h)],$V39)))</f>
        <v>0.75</v>
      </c>
      <c r="H39" s="18">
        <f t="array" ref="H39">IF($V39="","",IF(INDEX(PlanTasks[Actual (h)],$V39)="","",INDEX(PlanTasks[Actual (h)],$V39)))</f>
        <v>0</v>
      </c>
      <c r="I39" s="21">
        <f t="array" ref="I39">IF($V39="","",IF(INDEX(PlanTasks[Due date],$V39)="","",INDEX(PlanTasks[Due date],$V39)))</f>
        <v>46433</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architecture, trade-offs, bugs, tests, concurrency, security
Architecture, trade-offs, failures, metrics, contribution</v>
      </c>
      <c r="M39" s="12" t="str">
        <f t="array" ref="M39">IF($V39="","",IF(INDEX(PlanTasks[Exercise / interview prompt],$V39)="","",INDEX(PlanTasks[Exercise / interview prompt],$V39)))</f>
        <v>2-minute + 15-minute story
Interview: walk through request from API to DB</v>
      </c>
      <c r="N39" s="12" t="str">
        <f t="array" ref="N39">IF($V39="","",IF(INDEX(PlanTasks[Prerequisite IDs],$V39)="","",INDEX(PlanTasks[Prerequisite IDs],$V39)))</f>
        <v>G02</v>
      </c>
      <c r="O39" s="12" t="str">
        <f t="array" ref="O39">IF($V39="","",IF(INDEX(PlanTasks[Plan section],$V39)="","",INDEX(PlanTasks[Plan section],$V39)))</f>
        <v>Interview</v>
      </c>
      <c r="P39" s="12" t="str">
        <f t="array" ref="P39">IF($V39="","",IF(INDEX(PlanTasks[Category],$V39)="","",INDEX(PlanTasks[Category],$V39)))</f>
        <v>Java &amp; Spring</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AI-free first</v>
      </c>
      <c r="U39" s="12" t="str">
        <f t="array" ref="U39">IF($V39="","",IF(INDEX(PlanTasks[Source IDs],$V39)="","",INDEX(PlanTasks[Source IDs],$V39)))</f>
        <v>S004
S026</v>
      </c>
      <c r="V39" s="27">
        <f>IF(ROW()-8&gt;$E$4,"",MATCH($C$4&amp;"|"&amp;(ROW()-8),PlanTasks[Category key],0))</f>
        <v>204</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E5ED"/>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1210</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98</v>
      </c>
      <c r="D4" s="1" t="s">
        <v>5</v>
      </c>
      <c r="E4" s="1">
        <f>COUNTIFS(PlanTasks[Category],$C$4)</f>
        <v>29</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00" t="s">
        <v>9</v>
      </c>
      <c r="B8" s="100" t="s">
        <v>12</v>
      </c>
      <c r="C8" s="100" t="s">
        <v>14</v>
      </c>
      <c r="D8" s="100" t="s">
        <v>16</v>
      </c>
      <c r="E8" s="100" t="s">
        <v>15</v>
      </c>
      <c r="F8" s="100" t="s">
        <v>21</v>
      </c>
      <c r="G8" s="100" t="s">
        <v>22</v>
      </c>
      <c r="H8" s="100" t="s">
        <v>23</v>
      </c>
      <c r="I8" s="100" t="s">
        <v>19</v>
      </c>
      <c r="J8" s="100" t="s">
        <v>34</v>
      </c>
      <c r="K8" s="100" t="s">
        <v>18</v>
      </c>
      <c r="L8" s="100" t="s">
        <v>25</v>
      </c>
      <c r="M8" s="100" t="s">
        <v>26</v>
      </c>
      <c r="N8" s="100" t="s">
        <v>27</v>
      </c>
      <c r="O8" s="100" t="s">
        <v>35</v>
      </c>
      <c r="P8" s="100" t="s">
        <v>3</v>
      </c>
      <c r="Q8" s="100" t="s">
        <v>17</v>
      </c>
      <c r="R8" s="100" t="s">
        <v>28</v>
      </c>
      <c r="S8" s="100" t="s">
        <v>29</v>
      </c>
      <c r="T8" s="100" t="s">
        <v>30</v>
      </c>
      <c r="U8" s="100" t="s">
        <v>33</v>
      </c>
      <c r="V8" s="100" t="s">
        <v>37</v>
      </c>
    </row>
    <row r="9" ht="58.5" customHeight="1">
      <c r="A9" s="9" t="str">
        <f t="array" ref="A9">IF($V9="","",INDEX(PlanTasks[Task ID],$V9))</f>
        <v>TS05</v>
      </c>
      <c r="B9" s="12">
        <f t="array" ref="B9">IF($V9="","",IF(INDEX(PlanTasks[Start week],$V9)="","",INDEX(PlanTasks[Start week],$V9)))</f>
        <v>1</v>
      </c>
      <c r="C9" s="12" t="str">
        <f t="array" ref="C9">IF($V9="","",IF(INDEX(PlanTasks[Task / deliverable],$V9)="","",INDEX(PlanTasks[Task / deliverable],$V9)))</f>
        <v>Scopes / closures</v>
      </c>
      <c r="D9" s="12" t="str">
        <f t="array" ref="D9">IF($V9="","",IF(INDEX(PlanTasks[Status],$V9)="","",INDEX(PlanTasks[Status],$V9)))</f>
        <v>Not started</v>
      </c>
      <c r="E9" s="12" t="str">
        <f t="array" ref="E9">IF($V9="","",IF(INDEX(PlanTasks[Priority],$V9)="","",INDEX(PlanTasks[Priority],$V9)))</f>
        <v>P0</v>
      </c>
      <c r="F9" s="12" t="str">
        <f t="array" ref="F9">IF($V9="","",IF(INDEX(PlanTasks[Scope],$V9)="","",INDEX(PlanTasks[Scope],$V9)))</f>
        <v>Core</v>
      </c>
      <c r="G9" s="18">
        <f t="array" ref="G9">IF($V9="","",IF(INDEX(PlanTasks[Estimate (h)],$V9)="","",INDEX(PlanTasks[Estimate (h)],$V9)))</f>
        <v>0.75</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lexical scope, closure use and pitfalls</v>
      </c>
      <c r="M9" s="12" t="str">
        <f t="array" ref="M9">IF($V9="","",IF(INDEX(PlanTasks[Exercise / interview prompt],$V9)="","",INDEX(PlanTasks[Exercise / interview prompt],$V9)))</f>
        <v>closure/event handler drills
Interview: explain a closure bug</v>
      </c>
      <c r="N9" s="12" t="str">
        <f t="array" ref="N9">IF($V9="","",IF(INDEX(PlanTasks[Prerequisite IDs],$V9)="","",INDEX(PlanTasks[Prerequisite IDs],$V9)))</f>
        <v/>
      </c>
      <c r="O9" s="12" t="str">
        <f t="array" ref="O9">IF($V9="","",IF(INDEX(PlanTasks[Plan section],$V9)="","",INDEX(PlanTasks[Plan section],$V9)))</f>
        <v>JavaScript Core</v>
      </c>
      <c r="P9" s="12" t="str">
        <f t="array" ref="P9">IF($V9="","",IF(INDEX(PlanTasks[Category],$V9)="","",INDEX(PlanTasks[Category],$V9)))</f>
        <v>TypeScript &amp; UI</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S014</v>
      </c>
      <c r="V9" s="27">
        <f>IF(ROW()-8&gt;$E$4,"",MATCH($C$4&amp;"|"&amp;(ROW()-8),PlanTasks[Category key],0))</f>
        <v>7</v>
      </c>
    </row>
    <row r="10" ht="96.0" customHeight="1">
      <c r="A10" s="28" t="str">
        <f t="array" ref="A10">IF($V10="","",INDEX(PlanTasks[Task ID],$V10))</f>
        <v>TS08</v>
      </c>
      <c r="B10" s="29">
        <f t="array" ref="B10">IF($V10="","",IF(INDEX(PlanTasks[Start week],$V10)="","",INDEX(PlanTasks[Start week],$V10)))</f>
        <v>1</v>
      </c>
      <c r="C10" s="29" t="str">
        <f t="array" ref="C10">IF($V10="","",IF(INDEX(PlanTasks[Task / deliverable],$V10)="","",INDEX(PlanTasks[Task / deliverable],$V10)))</f>
        <v>Strict types</v>
      </c>
      <c r="D10" s="29" t="str">
        <f t="array" ref="D10">IF($V10="","",IF(INDEX(PlanTasks[Status],$V10)="","",INDEX(PlanTasks[Status],$V10)))</f>
        <v>Not started</v>
      </c>
      <c r="E10" s="29" t="str">
        <f t="array" ref="E10">IF($V10="","",IF(INDEX(PlanTasks[Priority],$V10)="","",INDEX(PlanTasks[Priority],$V10)))</f>
        <v>P0</v>
      </c>
      <c r="F10" s="29" t="str">
        <f t="array" ref="F10">IF($V10="","",IF(INDEX(PlanTasks[Scope],$V10)="","",INDEX(PlanTasks[Scope],$V10)))</f>
        <v>Core</v>
      </c>
      <c r="G10" s="41">
        <f t="array" ref="G10">IF($V10="","",IF(INDEX(PlanTasks[Estimate (h)],$V10)="","",INDEX(PlanTasks[Estimate (h)],$V10)))</f>
        <v>0.75</v>
      </c>
      <c r="H10" s="41">
        <f t="array" ref="H10">IF($V10="","",IF(INDEX(PlanTasks[Actual (h)],$V10)="","",INDEX(PlanTasks[Actual (h)],$V10)))</f>
        <v>0</v>
      </c>
      <c r="I10" s="43">
        <f t="array" ref="I10">IF($V10="","",IF(INDEX(PlanTasks[Due date],$V10)="","",INDEX(PlanTasks[Due date],$V10)))</f>
        <v>46300</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strict mode, inference, annotations, nullability
strict typing, generics, narrowing, unions, utility types, async, ESM
Types, closures, event loop, promises, async/await, modules, errors
strict mode, unions/intersections, generics, narrowing, utility types</v>
      </c>
      <c r="M10" s="29" t="str">
        <f t="array" ref="M10">IF($V10="","",IF(INDEX(PlanTasks[Exercise / interview prompt],$V10)="","",INDEX(PlanTasks[Exercise / interview prompt],$V10)))</f>
        <v>convert JS module to strict TS
Interview: why avoid any? unknown vs any?
Refactor unsafe JS into strict TypeScript
Strict TS utility/API module
Primary frontend/full-stack language
Enable strict mode and remove unsafe any</v>
      </c>
      <c r="N10" s="29" t="str">
        <f t="array" ref="N10">IF($V10="","",IF(INDEX(PlanTasks[Prerequisite IDs],$V10)="","",INDEX(PlanTasks[Prerequisite IDs],$V10)))</f>
        <v/>
      </c>
      <c r="O10" s="29" t="str">
        <f t="array" ref="O10">IF($V10="","",IF(INDEX(PlanTasks[Plan section],$V10)="","",INDEX(PlanTasks[Plan section],$V10)))</f>
        <v>TypeScript Core</v>
      </c>
      <c r="P10" s="29" t="str">
        <f t="array" ref="P10">IF($V10="","",IF(INDEX(PlanTasks[Category],$V10)="","",INDEX(PlanTasks[Category],$V10)))</f>
        <v>TypeScript &amp; UI</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S015
S017</v>
      </c>
      <c r="V10" s="55">
        <f>IF(ROW()-8&gt;$E$4,"",MATCH($C$4&amp;"|"&amp;(ROW()-8),PlanTasks[Category key],0))</f>
        <v>8</v>
      </c>
    </row>
    <row r="11" ht="71.25" customHeight="1">
      <c r="A11" s="9" t="str">
        <f t="array" ref="A11">IF($V11="","",INDEX(PlanTasks[Task ID],$V11))</f>
        <v>TS26</v>
      </c>
      <c r="B11" s="12">
        <f t="array" ref="B11">IF($V11="","",IF(INDEX(PlanTasks[Start week],$V11)="","",INDEX(PlanTasks[Start week],$V11)))</f>
        <v>1</v>
      </c>
      <c r="C11" s="12" t="str">
        <f t="array" ref="C11">IF($V11="","",IF(INDEX(PlanTasks[Task / deliverable],$V11)="","",INDEX(PlanTasks[Task / deliverable],$V11)))</f>
        <v>pnpm/npm + lockfiles</v>
      </c>
      <c r="D11" s="12" t="str">
        <f t="array" ref="D11">IF($V11="","",IF(INDEX(PlanTasks[Status],$V11)="","",INDEX(PlanTasks[Status],$V11)))</f>
        <v>Not started</v>
      </c>
      <c r="E11" s="12" t="str">
        <f t="array" ref="E11">IF($V11="","",IF(INDEX(PlanTasks[Priority],$V11)="","",INDEX(PlanTasks[Priority],$V11)))</f>
        <v>P1</v>
      </c>
      <c r="F11" s="12" t="str">
        <f t="array" ref="F11">IF($V11="","",IF(INDEX(PlanTasks[Scope],$V11)="","",INDEX(PlanTasks[Scope],$V11)))</f>
        <v>Core</v>
      </c>
      <c r="G11" s="18">
        <f t="array" ref="G11">IF($V11="","",IF(INDEX(PlanTasks[Estimate (h)],$V11)="","",INDEX(PlanTasks[Estimate (h)],$V11)))</f>
        <v>0.75</v>
      </c>
      <c r="H11" s="18">
        <f t="array" ref="H11">IF($V11="","",IF(INDEX(PlanTasks[Actual (h)],$V11)="","",INDEX(PlanTasks[Actual (h)],$V11)))</f>
        <v>0</v>
      </c>
      <c r="I11" s="21">
        <f t="array" ref="I11">IF($V11="","",IF(INDEX(PlanTasks[Due date],$V11)="","",INDEX(PlanTasks[Due date],$V11)))</f>
        <v>46300</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scripts, dependency graph, lockfile reproducibility
package.json, lockfiles, scripts, dependency hygiene</v>
      </c>
      <c r="M11" s="12" t="str">
        <f t="array" ref="M11">IF($V11="","",IF(INDEX(PlanTasks[Exercise / interview prompt],$V11)="","",INDEX(PlanTasks[Exercise / interview prompt],$V11)))</f>
        <v>clean build from fresh clone
Interview: why commit lockfile?
Explain reproducible frontend builds
Clean TS build pipeline
TypeScript tooling</v>
      </c>
      <c r="N11" s="12" t="str">
        <f t="array" ref="N11">IF($V11="","",IF(INDEX(PlanTasks[Prerequisite IDs],$V11)="","",INDEX(PlanTasks[Prerequisite IDs],$V11)))</f>
        <v/>
      </c>
      <c r="O11" s="12" t="str">
        <f t="array" ref="O11">IF($V11="","",IF(INDEX(PlanTasks[Plan section],$V11)="","",INDEX(PlanTasks[Plan section],$V11)))</f>
        <v>Tooling</v>
      </c>
      <c r="P11" s="12" t="str">
        <f t="array" ref="P11">IF($V11="","",IF(INDEX(PlanTasks[Category],$V11)="","",INDEX(PlanTasks[Category],$V11)))</f>
        <v>TypeScript &amp; UI</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S015</v>
      </c>
      <c r="V11" s="27">
        <f>IF(ROW()-8&gt;$E$4,"",MATCH($C$4&amp;"|"&amp;(ROW()-8),PlanTasks[Category key],0))</f>
        <v>9</v>
      </c>
    </row>
    <row r="12" ht="58.5" customHeight="1">
      <c r="A12" s="28" t="str">
        <f t="array" ref="A12">IF($V12="","",INDEX(PlanTasks[Task ID],$V12))</f>
        <v>TS06</v>
      </c>
      <c r="B12" s="29">
        <f t="array" ref="B12">IF($V12="","",IF(INDEX(PlanTasks[Start week],$V12)="","",INDEX(PlanTasks[Start week],$V12)))</f>
        <v>2</v>
      </c>
      <c r="C12" s="29" t="str">
        <f t="array" ref="C12">IF($V12="","",IF(INDEX(PlanTasks[Task / deliverable],$V12)="","",INDEX(PlanTasks[Task / deliverable],$V12)))</f>
        <v>Objects / prototypes</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0.75</v>
      </c>
      <c r="H12" s="41">
        <f t="array" ref="H12">IF($V12="","",IF(INDEX(PlanTasks[Actual (h)],$V12)="","",INDEX(PlanTasks[Actual (h)],$V12)))</f>
        <v>0</v>
      </c>
      <c r="I12" s="43">
        <f t="array" ref="I12">IF($V12="","",IF(INDEX(PlanTasks[Due date],$V12)="","",INDEX(PlanTasks[Due date],$V12)))</f>
        <v>46307</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object semantics, prototype chain high level, this behavior</v>
      </c>
      <c r="M12" s="29" t="str">
        <f t="array" ref="M12">IF($V12="","",IF(INDEX(PlanTasks[Exercise / interview prompt],$V12)="","",INDEX(PlanTasks[Exercise / interview prompt],$V12)))</f>
        <v>object method drills
Interview: arrow vs function this?</v>
      </c>
      <c r="N12" s="29" t="str">
        <f t="array" ref="N12">IF($V12="","",IF(INDEX(PlanTasks[Prerequisite IDs],$V12)="","",INDEX(PlanTasks[Prerequisite IDs],$V12)))</f>
        <v>G02</v>
      </c>
      <c r="O12" s="29" t="str">
        <f t="array" ref="O12">IF($V12="","",IF(INDEX(PlanTasks[Plan section],$V12)="","",INDEX(PlanTasks[Plan section],$V12)))</f>
        <v>JavaScript Core</v>
      </c>
      <c r="P12" s="29" t="str">
        <f t="array" ref="P12">IF($V12="","",IF(INDEX(PlanTasks[Category],$V12)="","",INDEX(PlanTasks[Category],$V12)))</f>
        <v>TypeScript &amp; UI</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S014</v>
      </c>
      <c r="V12" s="55">
        <f>IF(ROW()-8&gt;$E$4,"",MATCH($C$4&amp;"|"&amp;(ROW()-8),PlanTasks[Category key],0))</f>
        <v>19</v>
      </c>
    </row>
    <row r="13" ht="58.5" customHeight="1">
      <c r="A13" s="9" t="str">
        <f t="array" ref="A13">IF($V13="","",INDEX(PlanTasks[Task ID],$V13))</f>
        <v>TS09</v>
      </c>
      <c r="B13" s="12">
        <f t="array" ref="B13">IF($V13="","",IF(INDEX(PlanTasks[Start week],$V13)="","",INDEX(PlanTasks[Start week],$V13)))</f>
        <v>2</v>
      </c>
      <c r="C13" s="12" t="str">
        <f t="array" ref="C13">IF($V13="","",IF(INDEX(PlanTasks[Task / deliverable],$V13)="","",INDEX(PlanTasks[Task / deliverable],$V13)))</f>
        <v>Union/intersection/narrowing</v>
      </c>
      <c r="D13" s="12" t="str">
        <f t="array" ref="D13">IF($V13="","",IF(INDEX(PlanTasks[Status],$V13)="","",INDEX(PlanTasks[Status],$V13)))</f>
        <v>Not started</v>
      </c>
      <c r="E13" s="12" t="str">
        <f t="array" ref="E13">IF($V13="","",IF(INDEX(PlanTasks[Priority],$V13)="","",INDEX(PlanTasks[Priority],$V13)))</f>
        <v>P0</v>
      </c>
      <c r="F13" s="12" t="str">
        <f t="array" ref="F13">IF($V13="","",IF(INDEX(PlanTasks[Scope],$V13)="","",INDEX(PlanTasks[Scope],$V13)))</f>
        <v>Core</v>
      </c>
      <c r="G13" s="18">
        <f t="array" ref="G13">IF($V13="","",IF(INDEX(PlanTasks[Estimate (h)],$V13)="","",INDEX(PlanTasks[Estimate (h)],$V13)))</f>
        <v>0.75</v>
      </c>
      <c r="H13" s="18">
        <f t="array" ref="H13">IF($V13="","",IF(INDEX(PlanTasks[Actual (h)],$V13)="","",INDEX(PlanTasks[Actual (h)],$V13)))</f>
        <v>0</v>
      </c>
      <c r="I13" s="21">
        <f t="array" ref="I13">IF($V13="","",IF(INDEX(PlanTasks[Due date],$V13)="","",INDEX(PlanTasks[Due date],$V13)))</f>
        <v>46307</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discriminated unions, guards, exhaustive checks</v>
      </c>
      <c r="M13" s="12" t="str">
        <f t="array" ref="M13">IF($V13="","",IF(INDEX(PlanTasks[Exercise / interview prompt],$V13)="","",INDEX(PlanTasks[Exercise / interview prompt],$V13)))</f>
        <v>typed state machine
Interview: how model API states safely?</v>
      </c>
      <c r="N13" s="12" t="str">
        <f t="array" ref="N13">IF($V13="","",IF(INDEX(PlanTasks[Prerequisite IDs],$V13)="","",INDEX(PlanTasks[Prerequisite IDs],$V13)))</f>
        <v>G02</v>
      </c>
      <c r="O13" s="12" t="str">
        <f t="array" ref="O13">IF($V13="","",IF(INDEX(PlanTasks[Plan section],$V13)="","",INDEX(PlanTasks[Plan section],$V13)))</f>
        <v>TypeScript Core</v>
      </c>
      <c r="P13" s="12" t="str">
        <f t="array" ref="P13">IF($V13="","",IF(INDEX(PlanTasks[Category],$V13)="","",INDEX(PlanTasks[Category],$V13)))</f>
        <v>TypeScript &amp; UI</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S015</v>
      </c>
      <c r="V13" s="27">
        <f>IF(ROW()-8&gt;$E$4,"",MATCH($C$4&amp;"|"&amp;(ROW()-8),PlanTasks[Category key],0))</f>
        <v>20</v>
      </c>
    </row>
    <row r="14" ht="58.5" customHeight="1">
      <c r="A14" s="28" t="str">
        <f t="array" ref="A14">IF($V14="","",INDEX(PlanTasks[Task ID],$V14))</f>
        <v>TS10</v>
      </c>
      <c r="B14" s="29">
        <f t="array" ref="B14">IF($V14="","",IF(INDEX(PlanTasks[Start week],$V14)="","",INDEX(PlanTasks[Start week],$V14)))</f>
        <v>3</v>
      </c>
      <c r="C14" s="29" t="str">
        <f t="array" ref="C14">IF($V14="","",IF(INDEX(PlanTasks[Task / deliverable],$V14)="","",INDEX(PlanTasks[Task / deliverable],$V14)))</f>
        <v>Generics</v>
      </c>
      <c r="D14" s="29" t="str">
        <f t="array" ref="D14">IF($V14="","",IF(INDEX(PlanTasks[Status],$V14)="","",INDEX(PlanTasks[Status],$V14)))</f>
        <v>Not started</v>
      </c>
      <c r="E14" s="29" t="str">
        <f t="array" ref="E14">IF($V14="","",IF(INDEX(PlanTasks[Priority],$V14)="","",INDEX(PlanTasks[Priority],$V14)))</f>
        <v>P0</v>
      </c>
      <c r="F14" s="29" t="str">
        <f t="array" ref="F14">IF($V14="","",IF(INDEX(PlanTasks[Scope],$V14)="","",INDEX(PlanTasks[Scope],$V14)))</f>
        <v>Core</v>
      </c>
      <c r="G14" s="41">
        <f t="array" ref="G14">IF($V14="","",IF(INDEX(PlanTasks[Estimate (h)],$V14)="","",INDEX(PlanTasks[Estimate (h)],$V14)))</f>
        <v>0.75</v>
      </c>
      <c r="H14" s="41">
        <f t="array" ref="H14">IF($V14="","",IF(INDEX(PlanTasks[Actual (h)],$V14)="","",INDEX(PlanTasks[Actual (h)],$V14)))</f>
        <v>0</v>
      </c>
      <c r="I14" s="43">
        <f t="array" ref="I14">IF($V14="","",IF(INDEX(PlanTasks[Due date],$V14)="","",INDEX(PlanTasks[Due date],$V14)))</f>
        <v>46314</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generic functions/types, constraints, inference</v>
      </c>
      <c r="M14" s="29" t="str">
        <f t="array" ref="M14">IF($V14="","",IF(INDEX(PlanTasks[Exercise / interview prompt],$V14)="","",INDEX(PlanTasks[Exercise / interview prompt],$V14)))</f>
        <v>generic table/API helper
Interview: generic vs union?</v>
      </c>
      <c r="N14" s="29" t="str">
        <f t="array" ref="N14">IF($V14="","",IF(INDEX(PlanTasks[Prerequisite IDs],$V14)="","",INDEX(PlanTasks[Prerequisite IDs],$V14)))</f>
        <v>G02</v>
      </c>
      <c r="O14" s="29" t="str">
        <f t="array" ref="O14">IF($V14="","",IF(INDEX(PlanTasks[Plan section],$V14)="","",INDEX(PlanTasks[Plan section],$V14)))</f>
        <v>TypeScript Core</v>
      </c>
      <c r="P14" s="29" t="str">
        <f t="array" ref="P14">IF($V14="","",IF(INDEX(PlanTasks[Category],$V14)="","",INDEX(PlanTasks[Category],$V14)))</f>
        <v>TypeScript &amp; UI</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S016</v>
      </c>
      <c r="V14" s="55">
        <f>IF(ROW()-8&gt;$E$4,"",MATCH($C$4&amp;"|"&amp;(ROW()-8),PlanTasks[Category key],0))</f>
        <v>30</v>
      </c>
    </row>
    <row r="15" ht="58.5" customHeight="1">
      <c r="A15" s="9" t="str">
        <f t="array" ref="A15">IF($V15="","",INDEX(PlanTasks[Task ID],$V15))</f>
        <v>TS11</v>
      </c>
      <c r="B15" s="12">
        <f t="array" ref="B15">IF($V15="","",IF(INDEX(PlanTasks[Start week],$V15)="","",INDEX(PlanTasks[Start week],$V15)))</f>
        <v>3</v>
      </c>
      <c r="C15" s="12" t="str">
        <f t="array" ref="C15">IF($V15="","",IF(INDEX(PlanTasks[Task / deliverable],$V15)="","",INDEX(PlanTasks[Task / deliverable],$V15)))</f>
        <v>Utility / mapped types</v>
      </c>
      <c r="D15" s="12" t="str">
        <f t="array" ref="D15">IF($V15="","",IF(INDEX(PlanTasks[Status],$V15)="","",INDEX(PlanTasks[Status],$V15)))</f>
        <v>Not started</v>
      </c>
      <c r="E15" s="12" t="str">
        <f t="array" ref="E15">IF($V15="","",IF(INDEX(PlanTasks[Priority],$V15)="","",INDEX(PlanTasks[Priority],$V15)))</f>
        <v>P1</v>
      </c>
      <c r="F15" s="12" t="str">
        <f t="array" ref="F15">IF($V15="","",IF(INDEX(PlanTasks[Scope],$V15)="","",INDEX(PlanTasks[Scope],$V15)))</f>
        <v>Core</v>
      </c>
      <c r="G15" s="18">
        <f t="array" ref="G15">IF($V15="","",IF(INDEX(PlanTasks[Estimate (h)],$V15)="","",INDEX(PlanTasks[Estimate (h)],$V15)))</f>
        <v>0.75</v>
      </c>
      <c r="H15" s="18">
        <f t="array" ref="H15">IF($V15="","",IF(INDEX(PlanTasks[Actual (h)],$V15)="","",INDEX(PlanTasks[Actual (h)],$V15)))</f>
        <v>0</v>
      </c>
      <c r="I15" s="21">
        <f t="array" ref="I15">IF($V15="","",IF(INDEX(PlanTasks[Due date],$V15)="","",INDEX(PlanTasks[Due date],$V15)))</f>
        <v>46314</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Partial, Pick, Omit, Record; mapped/conditional concepts</v>
      </c>
      <c r="M15" s="12" t="str">
        <f t="array" ref="M15">IF($V15="","",IF(INDEX(PlanTasks[Exercise / interview prompt],$V15)="","",INDEX(PlanTasks[Exercise / interview prompt],$V15)))</f>
        <v>DTO transformation examples
Interview: when are utility types useful/dangerous?</v>
      </c>
      <c r="N15" s="12" t="str">
        <f t="array" ref="N15">IF($V15="","",IF(INDEX(PlanTasks[Prerequisite IDs],$V15)="","",INDEX(PlanTasks[Prerequisite IDs],$V15)))</f>
        <v>G02</v>
      </c>
      <c r="O15" s="12" t="str">
        <f t="array" ref="O15">IF($V15="","",IF(INDEX(PlanTasks[Plan section],$V15)="","",INDEX(PlanTasks[Plan section],$V15)))</f>
        <v>TypeScript Core</v>
      </c>
      <c r="P15" s="12" t="str">
        <f t="array" ref="P15">IF($V15="","",IF(INDEX(PlanTasks[Category],$V15)="","",INDEX(PlanTasks[Category],$V15)))</f>
        <v>TypeScript &amp; UI</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S015</v>
      </c>
      <c r="V15" s="27">
        <f>IF(ROW()-8&gt;$E$4,"",MATCH($C$4&amp;"|"&amp;(ROW()-8),PlanTasks[Category key],0))</f>
        <v>31</v>
      </c>
    </row>
    <row r="16" ht="58.5" customHeight="1">
      <c r="A16" s="28" t="str">
        <f t="array" ref="A16">IF($V16="","",INDEX(PlanTasks[Task ID],$V16))</f>
        <v>TS12</v>
      </c>
      <c r="B16" s="29">
        <f t="array" ref="B16">IF($V16="","",IF(INDEX(PlanTasks[Start week],$V16)="","",INDEX(PlanTasks[Start week],$V16)))</f>
        <v>3</v>
      </c>
      <c r="C16" s="29" t="str">
        <f t="array" ref="C16">IF($V16="","",IF(INDEX(PlanTasks[Task / deliverable],$V16)="","",INDEX(PlanTasks[Task / deliverable],$V16)))</f>
        <v>Interfaces vs type aliases</v>
      </c>
      <c r="D16" s="29" t="str">
        <f t="array" ref="D16">IF($V16="","",IF(INDEX(PlanTasks[Status],$V16)="","",INDEX(PlanTasks[Status],$V16)))</f>
        <v>Not started</v>
      </c>
      <c r="E16" s="29" t="str">
        <f t="array" ref="E16">IF($V16="","",IF(INDEX(PlanTasks[Priority],$V16)="","",INDEX(PlanTasks[Priority],$V16)))</f>
        <v>P1</v>
      </c>
      <c r="F16" s="29" t="str">
        <f t="array" ref="F16">IF($V16="","",IF(INDEX(PlanTasks[Scope],$V16)="","",INDEX(PlanTasks[Scope],$V16)))</f>
        <v>Core</v>
      </c>
      <c r="G16" s="41">
        <f t="array" ref="G16">IF($V16="","",IF(INDEX(PlanTasks[Estimate (h)],$V16)="","",INDEX(PlanTasks[Estimate (h)],$V16)))</f>
        <v>0.75</v>
      </c>
      <c r="H16" s="41">
        <f t="array" ref="H16">IF($V16="","",IF(INDEX(PlanTasks[Actual (h)],$V16)="","",INDEX(PlanTasks[Actual (h)],$V16)))</f>
        <v>0</v>
      </c>
      <c r="I16" s="43">
        <f t="array" ref="I16">IF($V16="","",IF(INDEX(PlanTasks[Due date],$V16)="","",INDEX(PlanTasks[Due date],$V16)))</f>
        <v>46314</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extension, unions, declaration merging concept</v>
      </c>
      <c r="M16" s="29" t="str">
        <f t="array" ref="M16">IF($V16="","",IF(INDEX(PlanTasks[Exercise / interview prompt],$V16)="","",INDEX(PlanTasks[Exercise / interview prompt],$V16)))</f>
        <v>model API contracts both ways
Interview: interface vs type?</v>
      </c>
      <c r="N16" s="29" t="str">
        <f t="array" ref="N16">IF($V16="","",IF(INDEX(PlanTasks[Prerequisite IDs],$V16)="","",INDEX(PlanTasks[Prerequisite IDs],$V16)))</f>
        <v>G02</v>
      </c>
      <c r="O16" s="29" t="str">
        <f t="array" ref="O16">IF($V16="","",IF(INDEX(PlanTasks[Plan section],$V16)="","",INDEX(PlanTasks[Plan section],$V16)))</f>
        <v>TypeScript Core</v>
      </c>
      <c r="P16" s="29" t="str">
        <f t="array" ref="P16">IF($V16="","",IF(INDEX(PlanTasks[Category],$V16)="","",INDEX(PlanTasks[Category],$V16)))</f>
        <v>TypeScript &amp; UI</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S016</v>
      </c>
      <c r="V16" s="55">
        <f>IF(ROW()-8&gt;$E$4,"",MATCH($C$4&amp;"|"&amp;(ROW()-8),PlanTasks[Category key],0))</f>
        <v>32</v>
      </c>
    </row>
    <row r="17" ht="71.25" customHeight="1">
      <c r="A17" s="9" t="str">
        <f t="array" ref="A17">IF($V17="","",INDEX(PlanTasks[Task ID],$V17))</f>
        <v>TS07</v>
      </c>
      <c r="B17" s="12">
        <f t="array" ref="B17">IF($V17="","",IF(INDEX(PlanTasks[Start week],$V17)="","",INDEX(PlanTasks[Start week],$V17)))</f>
        <v>4</v>
      </c>
      <c r="C17" s="12" t="str">
        <f t="array" ref="C17">IF($V17="","",IF(INDEX(PlanTasks[Task / deliverable],$V17)="","",INDEX(PlanTasks[Task / deliverable],$V17)))</f>
        <v>Event loop</v>
      </c>
      <c r="D17" s="12" t="str">
        <f t="array" ref="D17">IF($V17="","",IF(INDEX(PlanTasks[Status],$V17)="","",INDEX(PlanTasks[Status],$V17)))</f>
        <v>Not started</v>
      </c>
      <c r="E17" s="12" t="str">
        <f t="array" ref="E17">IF($V17="","",IF(INDEX(PlanTasks[Priority],$V17)="","",INDEX(PlanTasks[Priority],$V17)))</f>
        <v>P0</v>
      </c>
      <c r="F17" s="12" t="str">
        <f t="array" ref="F17">IF($V17="","",IF(INDEX(PlanTasks[Scope],$V17)="","",INDEX(PlanTasks[Scope],$V17)))</f>
        <v>Core</v>
      </c>
      <c r="G17" s="18">
        <f t="array" ref="G17">IF($V17="","",IF(INDEX(PlanTasks[Estimate (h)],$V17)="","",INDEX(PlanTasks[Estimate (h)],$V17)))</f>
        <v>0.75</v>
      </c>
      <c r="H17" s="18">
        <f t="array" ref="H17">IF($V17="","",IF(INDEX(PlanTasks[Actual (h)],$V17)="","",INDEX(PlanTasks[Actual (h)],$V17)))</f>
        <v>0</v>
      </c>
      <c r="I17" s="21">
        <f t="array" ref="I17">IF($V17="","",IF(INDEX(PlanTasks[Due date],$V17)="","",INDEX(PlanTasks[Due date],$V17)))</f>
        <v>46321</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call stack, microtasks, timers, promises
closures, prototypes, event loop, promises, modules, errors</v>
      </c>
      <c r="M17" s="12" t="str">
        <f t="array" ref="M17">IF($V17="","",IF(INDEX(PlanTasks[Exercise / interview prompt],$V17)="","",INDEX(PlanTasks[Exercise / interview prompt],$V17)))</f>
        <v>10 async ordering drills
Interview: predict async execution order
Explain async execution order and failure propagation
Async/event-loop drills
Needed beneath TypeScript</v>
      </c>
      <c r="N17" s="12" t="str">
        <f t="array" ref="N17">IF($V17="","",IF(INDEX(PlanTasks[Prerequisite IDs],$V17)="","",INDEX(PlanTasks[Prerequisite IDs],$V17)))</f>
        <v>G02</v>
      </c>
      <c r="O17" s="12" t="str">
        <f t="array" ref="O17">IF($V17="","",IF(INDEX(PlanTasks[Plan section],$V17)="","",INDEX(PlanTasks[Plan section],$V17)))</f>
        <v>JavaScript Core</v>
      </c>
      <c r="P17" s="12" t="str">
        <f t="array" ref="P17">IF($V17="","",IF(INDEX(PlanTasks[Category],$V17)="","",INDEX(PlanTasks[Category],$V17)))</f>
        <v>TypeScript &amp; UI</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S014
S017</v>
      </c>
      <c r="V17" s="27">
        <f>IF(ROW()-8&gt;$E$4,"",MATCH($C$4&amp;"|"&amp;(ROW()-8),PlanTasks[Category key],0))</f>
        <v>42</v>
      </c>
    </row>
    <row r="18" ht="58.5" customHeight="1">
      <c r="A18" s="28" t="str">
        <f t="array" ref="A18">IF($V18="","",INDEX(PlanTasks[Task ID],$V18))</f>
        <v>TS13</v>
      </c>
      <c r="B18" s="29">
        <f t="array" ref="B18">IF($V18="","",IF(INDEX(PlanTasks[Start week],$V18)="","",INDEX(PlanTasks[Start week],$V18)))</f>
        <v>4</v>
      </c>
      <c r="C18" s="29" t="str">
        <f t="array" ref="C18">IF($V18="","",IF(INDEX(PlanTasks[Task / deliverable],$V18)="","",INDEX(PlanTasks[Task / deliverable],$V18)))</f>
        <v>Modules / ESM</v>
      </c>
      <c r="D18" s="29" t="str">
        <f t="array" ref="D18">IF($V18="","",IF(INDEX(PlanTasks[Status],$V18)="","",INDEX(PlanTasks[Status],$V18)))</f>
        <v>Not started</v>
      </c>
      <c r="E18" s="29" t="str">
        <f t="array" ref="E18">IF($V18="","",IF(INDEX(PlanTasks[Priority],$V18)="","",INDEX(PlanTasks[Priority],$V18)))</f>
        <v>P1</v>
      </c>
      <c r="F18" s="29" t="str">
        <f t="array" ref="F18">IF($V18="","",IF(INDEX(PlanTasks[Scope],$V18)="","",INDEX(PlanTasks[Scope],$V18)))</f>
        <v>Core</v>
      </c>
      <c r="G18" s="41">
        <f t="array" ref="G18">IF($V18="","",IF(INDEX(PlanTasks[Estimate (h)],$V18)="","",INDEX(PlanTasks[Estimate (h)],$V18)))</f>
        <v>0.75</v>
      </c>
      <c r="H18" s="41">
        <f t="array" ref="H18">IF($V18="","",IF(INDEX(PlanTasks[Actual (h)],$V18)="","",INDEX(PlanTasks[Actual (h)],$V18)))</f>
        <v>0</v>
      </c>
      <c r="I18" s="43">
        <f t="array" ref="I18">IF($V18="","",IF(INDEX(PlanTasks[Due date],$V18)="","",INDEX(PlanTasks[Due date],$V18)))</f>
        <v>46321</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imports/exports, module resolution, package boundaries</v>
      </c>
      <c r="M18" s="29" t="str">
        <f t="array" ref="M18">IF($V18="","",IF(INDEX(PlanTasks[Exercise / interview prompt],$V18)="","",INDEX(PlanTasks[Exercise / interview prompt],$V18)))</f>
        <v>modern module setup
Interview: ESM vs CommonJS?</v>
      </c>
      <c r="N18" s="29" t="str">
        <f t="array" ref="N18">IF($V18="","",IF(INDEX(PlanTasks[Prerequisite IDs],$V18)="","",INDEX(PlanTasks[Prerequisite IDs],$V18)))</f>
        <v>G02</v>
      </c>
      <c r="O18" s="29" t="str">
        <f t="array" ref="O18">IF($V18="","",IF(INDEX(PlanTasks[Plan section],$V18)="","",INDEX(PlanTasks[Plan section],$V18)))</f>
        <v>TypeScript Core</v>
      </c>
      <c r="P18" s="29" t="str">
        <f t="array" ref="P18">IF($V18="","",IF(INDEX(PlanTasks[Category],$V18)="","",INDEX(PlanTasks[Category],$V18)))</f>
        <v>TypeScript &amp; UI</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S015</v>
      </c>
      <c r="V18" s="55">
        <f>IF(ROW()-8&gt;$E$4,"",MATCH($C$4&amp;"|"&amp;(ROW()-8),PlanTasks[Category key],0))</f>
        <v>43</v>
      </c>
    </row>
    <row r="19" ht="58.5" customHeight="1">
      <c r="A19" s="9" t="str">
        <f t="array" ref="A19">IF($V19="","",INDEX(PlanTasks[Task ID],$V19))</f>
        <v>TS15</v>
      </c>
      <c r="B19" s="12">
        <f t="array" ref="B19">IF($V19="","",IF(INDEX(PlanTasks[Start week],$V19)="","",INDEX(PlanTasks[Start week],$V19)))</f>
        <v>4</v>
      </c>
      <c r="C19" s="12" t="str">
        <f t="array" ref="C19">IF($V19="","",IF(INDEX(PlanTasks[Task / deliverable],$V19)="","",INDEX(PlanTasks[Task / deliverable],$V19)))</f>
        <v>Async/await + errors</v>
      </c>
      <c r="D19" s="12" t="str">
        <f t="array" ref="D19">IF($V19="","",IF(INDEX(PlanTasks[Status],$V19)="","",INDEX(PlanTasks[Status],$V19)))</f>
        <v>Not started</v>
      </c>
      <c r="E19" s="12" t="str">
        <f t="array" ref="E19">IF($V19="","",IF(INDEX(PlanTasks[Priority],$V19)="","",INDEX(PlanTasks[Priority],$V19)))</f>
        <v>P0</v>
      </c>
      <c r="F19" s="12" t="str">
        <f t="array" ref="F19">IF($V19="","",IF(INDEX(PlanTasks[Scope],$V19)="","",INDEX(PlanTasks[Scope],$V19)))</f>
        <v>Core</v>
      </c>
      <c r="G19" s="18">
        <f t="array" ref="G19">IF($V19="","",IF(INDEX(PlanTasks[Estimate (h)],$V19)="","",INDEX(PlanTasks[Estimate (h)],$V19)))</f>
        <v>0.75</v>
      </c>
      <c r="H19" s="18">
        <f t="array" ref="H19">IF($V19="","",IF(INDEX(PlanTasks[Actual (h)],$V19)="","",INDEX(PlanTasks[Actual (h)],$V19)))</f>
        <v>0</v>
      </c>
      <c r="I19" s="21">
        <f t="array" ref="I19">IF($V19="","",IF(INDEX(PlanTasks[Due date],$V19)="","",INDEX(PlanTasks[Due date],$V19)))</f>
        <v>46321</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Promise composition, try/catch, cancellation concept, retries</v>
      </c>
      <c r="M19" s="12" t="str">
        <f t="array" ref="M19">IF($V19="","",IF(INDEX(PlanTasks[Exercise / interview prompt],$V19)="","",INDEX(PlanTasks[Exercise / interview prompt],$V19)))</f>
        <v>API retry/error lab
Interview: Promise.all vs allSettled?</v>
      </c>
      <c r="N19" s="12" t="str">
        <f t="array" ref="N19">IF($V19="","",IF(INDEX(PlanTasks[Prerequisite IDs],$V19)="","",INDEX(PlanTasks[Prerequisite IDs],$V19)))</f>
        <v>G02</v>
      </c>
      <c r="O19" s="12" t="str">
        <f t="array" ref="O19">IF($V19="","",IF(INDEX(PlanTasks[Plan section],$V19)="","",INDEX(PlanTasks[Plan section],$V19)))</f>
        <v>Runtime</v>
      </c>
      <c r="P19" s="12" t="str">
        <f t="array" ref="P19">IF($V19="","",IF(INDEX(PlanTasks[Category],$V19)="","",INDEX(PlanTasks[Category],$V19)))</f>
        <v>TypeScript &amp; UI</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S017</v>
      </c>
      <c r="V19" s="27">
        <f>IF(ROW()-8&gt;$E$4,"",MATCH($C$4&amp;"|"&amp;(ROW()-8),PlanTasks[Category key],0))</f>
        <v>44</v>
      </c>
    </row>
    <row r="20" ht="58.5" customHeight="1">
      <c r="A20" s="28" t="str">
        <f t="array" ref="A20">IF($V20="","",INDEX(PlanTasks[Task ID],$V20))</f>
        <v>FE32</v>
      </c>
      <c r="B20" s="29">
        <f t="array" ref="B20">IF($V20="","",IF(INDEX(PlanTasks[Start week],$V20)="","",INDEX(PlanTasks[Start week],$V20)))</f>
        <v>5</v>
      </c>
      <c r="C20" s="29" t="str">
        <f t="array" ref="C20">IF($V20="","",IF(INDEX(PlanTasks[Task / deliverable],$V20)="","",INDEX(PlanTasks[Task / deliverable],$V20)))</f>
        <v>HTML/CSS fundamentals</v>
      </c>
      <c r="D20" s="29" t="str">
        <f t="array" ref="D20">IF($V20="","",IF(INDEX(PlanTasks[Status],$V20)="","",INDEX(PlanTasks[Status],$V20)))</f>
        <v>Not started</v>
      </c>
      <c r="E20" s="29" t="str">
        <f t="array" ref="E20">IF($V20="","",IF(INDEX(PlanTasks[Priority],$V20)="","",INDEX(PlanTasks[Priority],$V20)))</f>
        <v>P2</v>
      </c>
      <c r="F20" s="29" t="str">
        <f t="array" ref="F20">IF($V20="","",IF(INDEX(PlanTasks[Scope],$V20)="","",INDEX(PlanTasks[Scope],$V20)))</f>
        <v>Core</v>
      </c>
      <c r="G20" s="41">
        <f t="array" ref="G20">IF($V20="","",IF(INDEX(PlanTasks[Estimate (h)],$V20)="","",INDEX(PlanTasks[Estimate (h)],$V20)))</f>
        <v>0.75</v>
      </c>
      <c r="H20" s="41">
        <f t="array" ref="H20">IF($V20="","",IF(INDEX(PlanTasks[Actual (h)],$V20)="","",INDEX(PlanTasks[Actual (h)],$V20)))</f>
        <v>0</v>
      </c>
      <c r="I20" s="43">
        <f t="array" ref="I20">IF($V20="","",IF(INDEX(PlanTasks[Due date],$V20)="","",INDEX(PlanTasks[Due date],$V20)))</f>
        <v>46328</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Semantic HTML, layout, responsive design, forms</v>
      </c>
      <c r="M20" s="29" t="str">
        <f t="array" ref="M20">IF($V20="","",IF(INDEX(PlanTasks[Exercise / interview prompt],$V20)="","",INDEX(PlanTasks[Exercise / interview prompt],$V20)))</f>
        <v/>
      </c>
      <c r="N20" s="29" t="str">
        <f t="array" ref="N20">IF($V20="","",IF(INDEX(PlanTasks[Prerequisite IDs],$V20)="","",INDEX(PlanTasks[Prerequisite IDs],$V20)))</f>
        <v/>
      </c>
      <c r="O20" s="29" t="str">
        <f t="array" ref="O20">IF($V20="","",IF(INDEX(PlanTasks[Plan section],$V20)="","",INDEX(PlanTasks[Plan section],$V20)))</f>
        <v>Frontend</v>
      </c>
      <c r="P20" s="29" t="str">
        <f t="array" ref="P20">IF($V20="","",IF(INDEX(PlanTasks[Category],$V20)="","",INDEX(PlanTasks[Category],$V20)))</f>
        <v>TypeScript &amp; UI</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S030</v>
      </c>
      <c r="V20" s="55">
        <f>IF(ROW()-8&gt;$E$4,"",MATCH($C$4&amp;"|"&amp;(ROW()-8),PlanTasks[Category key],0))</f>
        <v>56</v>
      </c>
    </row>
    <row r="21" ht="71.25" customHeight="1">
      <c r="A21" s="9" t="str">
        <f t="array" ref="A21">IF($V21="","",INDEX(PlanTasks[Task ID],$V21))</f>
        <v>TS17</v>
      </c>
      <c r="B21" s="12">
        <f t="array" ref="B21">IF($V21="","",IF(INDEX(PlanTasks[Start week],$V21)="","",INDEX(PlanTasks[Start week],$V21)))</f>
        <v>5</v>
      </c>
      <c r="C21" s="12" t="str">
        <f t="array" ref="C21">IF($V21="","",IF(INDEX(PlanTasks[Task / deliverable],$V21)="","",INDEX(PlanTasks[Task / deliverable],$V21)))</f>
        <v>Components / props</v>
      </c>
      <c r="D21" s="12" t="str">
        <f t="array" ref="D21">IF($V21="","",IF(INDEX(PlanTasks[Status],$V21)="","",INDEX(PlanTasks[Status],$V21)))</f>
        <v>Not started</v>
      </c>
      <c r="E21" s="12" t="str">
        <f t="array" ref="E21">IF($V21="","",IF(INDEX(PlanTasks[Priority],$V21)="","",INDEX(PlanTasks[Priority],$V21)))</f>
        <v>P0</v>
      </c>
      <c r="F21" s="12" t="str">
        <f t="array" ref="F21">IF($V21="","",IF(INDEX(PlanTasks[Scope],$V21)="","",INDEX(PlanTasks[Scope],$V21)))</f>
        <v>Core</v>
      </c>
      <c r="G21" s="18">
        <f t="array" ref="G21">IF($V21="","",IF(INDEX(PlanTasks[Estimate (h)],$V21)="","",INDEX(PlanTasks[Estimate (h)],$V21)))</f>
        <v>0.75</v>
      </c>
      <c r="H21" s="18">
        <f t="array" ref="H21">IF($V21="","",IF(INDEX(PlanTasks[Actual (h)],$V21)="","",INDEX(PlanTasks[Actual (h)],$V21)))</f>
        <v>0</v>
      </c>
      <c r="I21" s="21">
        <f t="array" ref="I21">IF($V21="","",IF(INDEX(PlanTasks[Due date],$V21)="","",INDEX(PlanTasks[Due date],$V21)))</f>
        <v>46328</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typed props, composition, controlled components
hooks, state, forms, rendering, effects, memoization basics
Components, hooks, state, forms, performance, error boundaries</v>
      </c>
      <c r="M21" s="12" t="str">
        <f t="array" ref="M21">IF($V21="","",IF(INDEX(PlanTasks[Exercise / interview prompt],$V21)="","",INDEX(PlanTasks[Exercise / interview prompt],$V21)))</f>
        <v>typed form components
Interview: prop drilling vs composition?
Fix stale-state / unnecessary rerender bug
Typed React CRUD flow
Primary UI</v>
      </c>
      <c r="N21" s="12" t="str">
        <f t="array" ref="N21">IF($V21="","",IF(INDEX(PlanTasks[Prerequisite IDs],$V21)="","",INDEX(PlanTasks[Prerequisite IDs],$V21)))</f>
        <v>TS08</v>
      </c>
      <c r="O21" s="12" t="str">
        <f t="array" ref="O21">IF($V21="","",IF(INDEX(PlanTasks[Plan section],$V21)="","",INDEX(PlanTasks[Plan section],$V21)))</f>
        <v>React</v>
      </c>
      <c r="P21" s="12" t="str">
        <f t="array" ref="P21">IF($V21="","",IF(INDEX(PlanTasks[Category],$V21)="","",INDEX(PlanTasks[Category],$V21)))</f>
        <v>TypeScript &amp; UI</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S004</v>
      </c>
      <c r="V21" s="27">
        <f>IF(ROW()-8&gt;$E$4,"",MATCH($C$4&amp;"|"&amp;(ROW()-8),PlanTasks[Category key],0))</f>
        <v>57</v>
      </c>
    </row>
    <row r="22" ht="58.5" customHeight="1">
      <c r="A22" s="28" t="str">
        <f t="array" ref="A22">IF($V22="","",INDEX(PlanTasks[Task ID],$V22))</f>
        <v>TS18</v>
      </c>
      <c r="B22" s="29">
        <f t="array" ref="B22">IF($V22="","",IF(INDEX(PlanTasks[Start week],$V22)="","",INDEX(PlanTasks[Start week],$V22)))</f>
        <v>6</v>
      </c>
      <c r="C22" s="29" t="str">
        <f t="array" ref="C22">IF($V22="","",IF(INDEX(PlanTasks[Task / deliverable],$V22)="","",INDEX(PlanTasks[Task / deliverable],$V22)))</f>
        <v>State / hooks</v>
      </c>
      <c r="D22" s="29" t="str">
        <f t="array" ref="D22">IF($V22="","",IF(INDEX(PlanTasks[Status],$V22)="","",INDEX(PlanTasks[Status],$V22)))</f>
        <v>Not started</v>
      </c>
      <c r="E22" s="29" t="str">
        <f t="array" ref="E22">IF($V22="","",IF(INDEX(PlanTasks[Priority],$V22)="","",INDEX(PlanTasks[Priority],$V22)))</f>
        <v>P0</v>
      </c>
      <c r="F22" s="29" t="str">
        <f t="array" ref="F22">IF($V22="","",IF(INDEX(PlanTasks[Scope],$V22)="","",INDEX(PlanTasks[Scope],$V22)))</f>
        <v>Core</v>
      </c>
      <c r="G22" s="41">
        <f t="array" ref="G22">IF($V22="","",IF(INDEX(PlanTasks[Estimate (h)],$V22)="","",INDEX(PlanTasks[Estimate (h)],$V22)))</f>
        <v>0.75</v>
      </c>
      <c r="H22" s="41">
        <f t="array" ref="H22">IF($V22="","",IF(INDEX(PlanTasks[Actual (h)],$V22)="","",INDEX(PlanTasks[Actual (h)],$V22)))</f>
        <v>0</v>
      </c>
      <c r="I22" s="43">
        <f t="array" ref="I22">IF($V22="","",IF(INDEX(PlanTasks[Due date],$V22)="","",INDEX(PlanTasks[Due date],$V22)))</f>
        <v>46335</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useState/useReducer/useEffect, dependency correctness</v>
      </c>
      <c r="M22" s="29" t="str">
        <f t="array" ref="M22">IF($V22="","",IF(INDEX(PlanTasks[Exercise / interview prompt],$V22)="","",INDEX(PlanTasks[Exercise / interview prompt],$V22)))</f>
        <v>fix 5 hook bugs
Interview: why stale closure/effect loop?</v>
      </c>
      <c r="N22" s="29" t="str">
        <f t="array" ref="N22">IF($V22="","",IF(INDEX(PlanTasks[Prerequisite IDs],$V22)="","",INDEX(PlanTasks[Prerequisite IDs],$V22)))</f>
        <v>G02</v>
      </c>
      <c r="O22" s="29" t="str">
        <f t="array" ref="O22">IF($V22="","",IF(INDEX(PlanTasks[Plan section],$V22)="","",INDEX(PlanTasks[Plan section],$V22)))</f>
        <v>React</v>
      </c>
      <c r="P22" s="29" t="str">
        <f t="array" ref="P22">IF($V22="","",IF(INDEX(PlanTasks[Category],$V22)="","",INDEX(PlanTasks[Category],$V22)))</f>
        <v>TypeScript &amp; UI</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S004</v>
      </c>
      <c r="V22" s="55">
        <f>IF(ROW()-8&gt;$E$4,"",MATCH($C$4&amp;"|"&amp;(ROW()-8),PlanTasks[Category key],0))</f>
        <v>68</v>
      </c>
    </row>
    <row r="23" ht="58.5" customHeight="1">
      <c r="A23" s="9" t="str">
        <f t="array" ref="A23">IF($V23="","",INDEX(PlanTasks[Task ID],$V23))</f>
        <v>TS19</v>
      </c>
      <c r="B23" s="12">
        <f t="array" ref="B23">IF($V23="","",IF(INDEX(PlanTasks[Start week],$V23)="","",INDEX(PlanTasks[Start week],$V23)))</f>
        <v>6</v>
      </c>
      <c r="C23" s="12" t="str">
        <f t="array" ref="C23">IF($V23="","",IF(INDEX(PlanTasks[Task / deliverable],$V23)="","",INDEX(PlanTasks[Task / deliverable],$V23)))</f>
        <v>Rendering / performance</v>
      </c>
      <c r="D23" s="12" t="str">
        <f t="array" ref="D23">IF($V23="","",IF(INDEX(PlanTasks[Status],$V23)="","",INDEX(PlanTasks[Status],$V23)))</f>
        <v>Not started</v>
      </c>
      <c r="E23" s="12" t="str">
        <f t="array" ref="E23">IF($V23="","",IF(INDEX(PlanTasks[Priority],$V23)="","",INDEX(PlanTasks[Priority],$V23)))</f>
        <v>P1</v>
      </c>
      <c r="F23" s="12" t="str">
        <f t="array" ref="F23">IF($V23="","",IF(INDEX(PlanTasks[Scope],$V23)="","",INDEX(PlanTasks[Scope],$V23)))</f>
        <v>Core</v>
      </c>
      <c r="G23" s="18">
        <f t="array" ref="G23">IF($V23="","",IF(INDEX(PlanTasks[Estimate (h)],$V23)="","",INDEX(PlanTasks[Estimate (h)],$V23)))</f>
        <v>0.75</v>
      </c>
      <c r="H23" s="18">
        <f t="array" ref="H23">IF($V23="","",IF(INDEX(PlanTasks[Actual (h)],$V23)="","",INDEX(PlanTasks[Actual (h)],$V23)))</f>
        <v>0</v>
      </c>
      <c r="I23" s="21">
        <f t="array" ref="I23">IF($V23="","",IF(INDEX(PlanTasks[Due date],$V23)="","",INDEX(PlanTasks[Due date],$V23)))</f>
        <v>46335</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keys, memoization basics, state placement
Bundle/loading, caching, rendering, Core Web Vitals concepts</v>
      </c>
      <c r="M23" s="12" t="str">
        <f t="array" ref="M23">IF($V23="","",IF(INDEX(PlanTasks[Exercise / interview prompt],$V23)="","",INDEX(PlanTasks[Exercise / interview prompt],$V23)))</f>
        <v>profile rerender issue
Interview: when does memo help/hurt?</v>
      </c>
      <c r="N23" s="12" t="str">
        <f t="array" ref="N23">IF($V23="","",IF(INDEX(PlanTasks[Prerequisite IDs],$V23)="","",INDEX(PlanTasks[Prerequisite IDs],$V23)))</f>
        <v>G02</v>
      </c>
      <c r="O23" s="12" t="str">
        <f t="array" ref="O23">IF($V23="","",IF(INDEX(PlanTasks[Plan section],$V23)="","",INDEX(PlanTasks[Plan section],$V23)))</f>
        <v>React</v>
      </c>
      <c r="P23" s="12" t="str">
        <f t="array" ref="P23">IF($V23="","",IF(INDEX(PlanTasks[Category],$V23)="","",INDEX(PlanTasks[Category],$V23)))</f>
        <v>TypeScript &amp; UI</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S004
S028</v>
      </c>
      <c r="V23" s="27">
        <f>IF(ROW()-8&gt;$E$4,"",MATCH($C$4&amp;"|"&amp;(ROW()-8),PlanTasks[Category key],0))</f>
        <v>69</v>
      </c>
    </row>
    <row r="24" ht="71.25" customHeight="1">
      <c r="A24" s="28" t="str">
        <f t="array" ref="A24">IF($V24="","",INDEX(PlanTasks[Task ID],$V24))</f>
        <v>TS20</v>
      </c>
      <c r="B24" s="29">
        <f t="array" ref="B24">IF($V24="","",IF(INDEX(PlanTasks[Start week],$V24)="","",INDEX(PlanTasks[Start week],$V24)))</f>
        <v>6</v>
      </c>
      <c r="C24" s="29" t="str">
        <f t="array" ref="C24">IF($V24="","",IF(INDEX(PlanTasks[Task / deliverable],$V24)="","",INDEX(PlanTasks[Task / deliverable],$V24)))</f>
        <v>Routing / boundaries</v>
      </c>
      <c r="D24" s="29" t="str">
        <f t="array" ref="D24">IF($V24="","",IF(INDEX(PlanTasks[Status],$V24)="","",INDEX(PlanTasks[Status],$V24)))</f>
        <v>Not started</v>
      </c>
      <c r="E24" s="29" t="str">
        <f t="array" ref="E24">IF($V24="","",IF(INDEX(PlanTasks[Priority],$V24)="","",INDEX(PlanTasks[Priority],$V24)))</f>
        <v>P0</v>
      </c>
      <c r="F24" s="29" t="str">
        <f t="array" ref="F24">IF($V24="","",IF(INDEX(PlanTasks[Scope],$V24)="","",INDEX(PlanTasks[Scope],$V24)))</f>
        <v>Core</v>
      </c>
      <c r="G24" s="41">
        <f t="array" ref="G24">IF($V24="","",IF(INDEX(PlanTasks[Estimate (h)],$V24)="","",INDEX(PlanTasks[Estimate (h)],$V24)))</f>
        <v>0.75</v>
      </c>
      <c r="H24" s="41">
        <f t="array" ref="H24">IF($V24="","",IF(INDEX(PlanTasks[Actual (h)],$V24)="","",INDEX(PlanTasks[Actual (h)],$V24)))</f>
        <v>0</v>
      </c>
      <c r="I24" s="43">
        <f t="array" ref="I24">IF($V24="","",IF(INDEX(PlanTasks[Due date],$V24)="","",INDEX(PlanTasks[Due date],$V24)))</f>
        <v>46335</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server/client components concept, routing, data flow
routing, server/client boundaries, data fetching, auth/BFF concepts
Routing, server/client boundaries, data fetching, auth/BFF</v>
      </c>
      <c r="M24" s="29" t="str">
        <f t="array" ref="M24">IF($V24="","",IF(INDEX(PlanTasks[Exercise / interview prompt],$V24)="","",INDEX(PlanTasks[Exercise / interview prompt],$V24)))</f>
        <v>Next frontend for Boot API
Interview: where should data fetching/auth live?
Trace a request from page to Spring Boot API
Next.js + Spring Boot integration
Use as frontend/BFF when appropriate</v>
      </c>
      <c r="N24" s="29" t="str">
        <f t="array" ref="N24">IF($V24="","",IF(INDEX(PlanTasks[Prerequisite IDs],$V24)="","",INDEX(PlanTasks[Prerequisite IDs],$V24)))</f>
        <v>TS17</v>
      </c>
      <c r="O24" s="29" t="str">
        <f t="array" ref="O24">IF($V24="","",IF(INDEX(PlanTasks[Plan section],$V24)="","",INDEX(PlanTasks[Plan section],$V24)))</f>
        <v>Next.js</v>
      </c>
      <c r="P24" s="29" t="str">
        <f t="array" ref="P24">IF($V24="","",IF(INDEX(PlanTasks[Category],$V24)="","",INDEX(PlanTasks[Category],$V24)))</f>
        <v>TypeScript &amp; UI</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AI-free first</v>
      </c>
      <c r="U24" s="29" t="str">
        <f t="array" ref="U24">IF($V24="","",IF(INDEX(PlanTasks[Source IDs],$V24)="","",INDEX(PlanTasks[Source IDs],$V24)))</f>
        <v>S017
S020</v>
      </c>
      <c r="V24" s="55">
        <f>IF(ROW()-8&gt;$E$4,"",MATCH($C$4&amp;"|"&amp;(ROW()-8),PlanTasks[Category key],0))</f>
        <v>70</v>
      </c>
    </row>
    <row r="25" ht="71.25" customHeight="1">
      <c r="A25" s="9" t="str">
        <f t="array" ref="A25">IF($V25="","",INDEX(PlanTasks[Task ID],$V25))</f>
        <v>TS16</v>
      </c>
      <c r="B25" s="12">
        <f t="array" ref="B25">IF($V25="","",IF(INDEX(PlanTasks[Start week],$V25)="","",INDEX(PlanTasks[Start week],$V25)))</f>
        <v>7</v>
      </c>
      <c r="C25" s="12" t="str">
        <f t="array" ref="C25">IF($V25="","",IF(INDEX(PlanTasks[Task / deliverable],$V25)="","",INDEX(PlanTasks[Task / deliverable],$V25)))</f>
        <v>Runtime validation</v>
      </c>
      <c r="D25" s="12" t="str">
        <f t="array" ref="D25">IF($V25="","",IF(INDEX(PlanTasks[Status],$V25)="","",INDEX(PlanTasks[Status],$V25)))</f>
        <v>Not started</v>
      </c>
      <c r="E25" s="12" t="str">
        <f t="array" ref="E25">IF($V25="","",IF(INDEX(PlanTasks[Priority],$V25)="","",INDEX(PlanTasks[Priority],$V25)))</f>
        <v>P0</v>
      </c>
      <c r="F25" s="12" t="str">
        <f t="array" ref="F25">IF($V25="","",IF(INDEX(PlanTasks[Scope],$V25)="","",INDEX(PlanTasks[Scope],$V25)))</f>
        <v>Core</v>
      </c>
      <c r="G25" s="18">
        <f t="array" ref="G25">IF($V25="","",IF(INDEX(PlanTasks[Estimate (h)],$V25)="","",INDEX(PlanTasks[Estimate (h)],$V25)))</f>
        <v>0.75</v>
      </c>
      <c r="H25" s="18">
        <f t="array" ref="H25">IF($V25="","",IF(INDEX(PlanTasks[Actual (h)],$V25)="","",INDEX(PlanTasks[Actual (h)],$V25)))</f>
        <v>0</v>
      </c>
      <c r="I25" s="21">
        <f t="array" ref="I25">IF($V25="","",IF(INDEX(PlanTasks[Due date],$V25)="","",INDEX(PlanTasks[Due date],$V25)))</f>
        <v>46342</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types disappear at runtime; validate external JSON
Jakarta Bean Validation + DTO validation; Zod/runtime validation in TS
Schema validation, typed DTOs, backward compatibility</v>
      </c>
      <c r="M25" s="12" t="str">
        <f t="array" ref="M25">IF($V25="","",IF(INDEX(PlanTasks[Exercise / interview prompt],$V25)="","",INDEX(PlanTasks[Exercise / interview prompt],$V25)))</f>
        <v>Zod schema for Spring API DTO
Interview: why TS types do not secure API input?
Reject malformed input consistently across both stacks
Shared API contract examples
Know compile-time vs runtime validation</v>
      </c>
      <c r="N25" s="12" t="str">
        <f t="array" ref="N25">IF($V25="","",IF(INDEX(PlanTasks[Prerequisite IDs],$V25)="","",INDEX(PlanTasks[Prerequisite IDs],$V25)))</f>
        <v>G02</v>
      </c>
      <c r="O25" s="12" t="str">
        <f t="array" ref="O25">IF($V25="","",IF(INDEX(PlanTasks[Plan section],$V25)="","",INDEX(PlanTasks[Plan section],$V25)))</f>
        <v>Runtime</v>
      </c>
      <c r="P25" s="12" t="str">
        <f t="array" ref="P25">IF($V25="","",IF(INDEX(PlanTasks[Category],$V25)="","",INDEX(PlanTasks[Category],$V25)))</f>
        <v>TypeScript &amp; UI</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AI-free first</v>
      </c>
      <c r="U25" s="12" t="str">
        <f t="array" ref="U25">IF($V25="","",IF(INDEX(PlanTasks[Source IDs],$V25)="","",INDEX(PlanTasks[Source IDs],$V25)))</f>
        <v>S016
S002
S021</v>
      </c>
      <c r="V25" s="27">
        <f>IF(ROW()-8&gt;$E$4,"",MATCH($C$4&amp;"|"&amp;(ROW()-8),PlanTasks[Category key],0))</f>
        <v>78</v>
      </c>
    </row>
    <row r="26" ht="58.5" customHeight="1">
      <c r="A26" s="28" t="str">
        <f t="array" ref="A26">IF($V26="","",INDEX(PlanTasks[Task ID],$V26))</f>
        <v>TS21</v>
      </c>
      <c r="B26" s="29">
        <f t="array" ref="B26">IF($V26="","",IF(INDEX(PlanTasks[Start week],$V26)="","",INDEX(PlanTasks[Start week],$V26)))</f>
        <v>7</v>
      </c>
      <c r="C26" s="29" t="str">
        <f t="array" ref="C26">IF($V26="","",IF(INDEX(PlanTasks[Task / deliverable],$V26)="","",INDEX(PlanTasks[Task / deliverable],$V26)))</f>
        <v>API integration</v>
      </c>
      <c r="D26" s="29" t="str">
        <f t="array" ref="D26">IF($V26="","",IF(INDEX(PlanTasks[Status],$V26)="","",INDEX(PlanTasks[Status],$V26)))</f>
        <v>Not started</v>
      </c>
      <c r="E26" s="29" t="str">
        <f t="array" ref="E26">IF($V26="","",IF(INDEX(PlanTasks[Priority],$V26)="","",INDEX(PlanTasks[Priority],$V26)))</f>
        <v>P0</v>
      </c>
      <c r="F26" s="29" t="str">
        <f t="array" ref="F26">IF($V26="","",IF(INDEX(PlanTasks[Scope],$V26)="","",INDEX(PlanTasks[Scope],$V26)))</f>
        <v>Core</v>
      </c>
      <c r="G26" s="41">
        <f t="array" ref="G26">IF($V26="","",IF(INDEX(PlanTasks[Estimate (h)],$V26)="","",INDEX(PlanTasks[Estimate (h)],$V26)))</f>
        <v>0.75</v>
      </c>
      <c r="H26" s="41">
        <f t="array" ref="H26">IF($V26="","",IF(INDEX(PlanTasks[Actual (h)],$V26)="","",INDEX(PlanTasks[Actual (h)],$V26)))</f>
        <v>0</v>
      </c>
      <c r="I26" s="43">
        <f t="array" ref="I26">IF($V26="","",IF(INDEX(PlanTasks[Due date],$V26)="","",INDEX(PlanTasks[Due date],$V26)))</f>
        <v>46342</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typed fetch/client, loading/error states, caching concepts</v>
      </c>
      <c r="M26" s="29" t="str">
        <f t="array" ref="M26">IF($V26="","",IF(INDEX(PlanTasks[Exercise / interview prompt],$V26)="","",INDEX(PlanTasks[Exercise / interview prompt],$V26)))</f>
        <v>OpenAPI-generated or shared types experiment
Interview: how prevent frontend/backend contract drift?</v>
      </c>
      <c r="N26" s="29" t="str">
        <f t="array" ref="N26">IF($V26="","",IF(INDEX(PlanTasks[Prerequisite IDs],$V26)="","",INDEX(PlanTasks[Prerequisite IDs],$V26)))</f>
        <v>G02</v>
      </c>
      <c r="O26" s="29" t="str">
        <f t="array" ref="O26">IF($V26="","",IF(INDEX(PlanTasks[Plan section],$V26)="","",INDEX(PlanTasks[Plan section],$V26)))</f>
        <v>Next.js</v>
      </c>
      <c r="P26" s="29" t="str">
        <f t="array" ref="P26">IF($V26="","",IF(INDEX(PlanTasks[Category],$V26)="","",INDEX(PlanTasks[Category],$V26)))</f>
        <v>TypeScript &amp; UI</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AI-free first</v>
      </c>
      <c r="U26" s="29" t="str">
        <f t="array" ref="U26">IF($V26="","",IF(INDEX(PlanTasks[Source IDs],$V26)="","",INDEX(PlanTasks[Source IDs],$V26)))</f>
        <v>S017</v>
      </c>
      <c r="V26" s="55">
        <f>IF(ROW()-8&gt;$E$4,"",MATCH($C$4&amp;"|"&amp;(ROW()-8),PlanTasks[Category key],0))</f>
        <v>79</v>
      </c>
    </row>
    <row r="27" ht="58.5" customHeight="1">
      <c r="A27" s="9" t="str">
        <f t="array" ref="A27">IF($V27="","",INDEX(PlanTasks[Task ID],$V27))</f>
        <v>TS14</v>
      </c>
      <c r="B27" s="12">
        <f t="array" ref="B27">IF($V27="","",IF(INDEX(PlanTasks[Start week],$V27)="","",INDEX(PlanTasks[Start week],$V27)))</f>
        <v>8</v>
      </c>
      <c r="C27" s="12" t="str">
        <f t="array" ref="C27">IF($V27="","",IF(INDEX(PlanTasks[Task / deliverable],$V27)="","",INDEX(PlanTasks[Task / deliverable],$V27)))</f>
        <v>TypeScript configuration and migration awareness</v>
      </c>
      <c r="D27" s="12" t="str">
        <f t="array" ref="D27">IF($V27="","",IF(INDEX(PlanTasks[Status],$V27)="","",INDEX(PlanTasks[Status],$V27)))</f>
        <v>Not started</v>
      </c>
      <c r="E27" s="12" t="str">
        <f t="array" ref="E27">IF($V27="","",IF(INDEX(PlanTasks[Priority],$V27)="","",INDEX(PlanTasks[Priority],$V27)))</f>
        <v>P2</v>
      </c>
      <c r="F27" s="12" t="str">
        <f t="array" ref="F27">IF($V27="","",IF(INDEX(PlanTasks[Scope],$V27)="","",INDEX(PlanTasks[Scope],$V27)))</f>
        <v>Core</v>
      </c>
      <c r="G27" s="18">
        <f t="array" ref="G27">IF($V27="","",IF(INDEX(PlanTasks[Estimate (h)],$V27)="","",INDEX(PlanTasks[Estimate (h)],$V27)))</f>
        <v>0.75</v>
      </c>
      <c r="H27" s="18">
        <f t="array" ref="H27">IF($V27="","",IF(INDEX(PlanTasks[Actual (h)],$V27)="","",INDEX(PlanTasks[Actual (h)],$V27)))</f>
        <v>0</v>
      </c>
      <c r="I27" s="21">
        <f t="array" ref="I27">IF($V27="","",IF(INDEX(PlanTasks[Due date],$V27)="","",INDEX(PlanTasks[Due date],$V27)))</f>
        <v>46349</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deprecated tsconfig cleanup; native compiler direction
ESM/bundler defaults, deprecated config cleanup, modern tsconfig</v>
      </c>
      <c r="M27" s="12" t="str">
        <f t="array" ref="M27">IF($V27="","",IF(INDEX(PlanTasks[Exercise / interview prompt],$V27)="","",INDEX(PlanTasks[Exercise / interview prompt],$V27)))</f>
        <v>upgrade sample config
Interview: what changed in TS 6 at high level?
Upgrade sample project to TS 6</v>
      </c>
      <c r="N27" s="12" t="str">
        <f t="array" ref="N27">IF($V27="","",IF(INDEX(PlanTasks[Prerequisite IDs],$V27)="","",INDEX(PlanTasks[Prerequisite IDs],$V27)))</f>
        <v>G02</v>
      </c>
      <c r="O27" s="12" t="str">
        <f t="array" ref="O27">IF($V27="","",IF(INDEX(PlanTasks[Plan section],$V27)="","",INDEX(PlanTasks[Plan section],$V27)))</f>
        <v>TypeScript Core</v>
      </c>
      <c r="P27" s="12" t="str">
        <f t="array" ref="P27">IF($V27="","",IF(INDEX(PlanTasks[Category],$V27)="","",INDEX(PlanTasks[Category],$V27)))</f>
        <v>TypeScript &amp; UI</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AI-free first</v>
      </c>
      <c r="U27" s="12" t="str">
        <f t="array" ref="U27">IF($V27="","",IF(INDEX(PlanTasks[Source IDs],$V27)="","",INDEX(PlanTasks[Source IDs],$V27)))</f>
        <v>S015</v>
      </c>
      <c r="V27" s="27">
        <f>IF(ROW()-8&gt;$E$4,"",MATCH($C$4&amp;"|"&amp;(ROW()-8),PlanTasks[Category key],0))</f>
        <v>87</v>
      </c>
    </row>
    <row r="28" ht="58.5" customHeight="1">
      <c r="A28" s="28" t="str">
        <f t="array" ref="A28">IF($V28="","",INDEX(PlanTasks[Task ID],$V28))</f>
        <v>TS27</v>
      </c>
      <c r="B28" s="29">
        <f t="array" ref="B28">IF($V28="","",IF(INDEX(PlanTasks[Start week],$V28)="","",INDEX(PlanTasks[Start week],$V28)))</f>
        <v>8</v>
      </c>
      <c r="C28" s="29" t="str">
        <f t="array" ref="C28">IF($V28="","",IF(INDEX(PlanTasks[Task / deliverable],$V28)="","",INDEX(PlanTasks[Task / deliverable],$V28)))</f>
        <v>Lint / format / typecheck</v>
      </c>
      <c r="D28" s="29" t="str">
        <f t="array" ref="D28">IF($V28="","",IF(INDEX(PlanTasks[Status],$V28)="","",INDEX(PlanTasks[Status],$V28)))</f>
        <v>Not started</v>
      </c>
      <c r="E28" s="29" t="str">
        <f t="array" ref="E28">IF($V28="","",IF(INDEX(PlanTasks[Priority],$V28)="","",INDEX(PlanTasks[Priority],$V28)))</f>
        <v>P1</v>
      </c>
      <c r="F28" s="29" t="str">
        <f t="array" ref="F28">IF($V28="","",IF(INDEX(PlanTasks[Scope],$V28)="","",INDEX(PlanTasks[Scope],$V28)))</f>
        <v>Core</v>
      </c>
      <c r="G28" s="41">
        <f t="array" ref="G28">IF($V28="","",IF(INDEX(PlanTasks[Estimate (h)],$V28)="","",INDEX(PlanTasks[Estimate (h)],$V28)))</f>
        <v>0.75</v>
      </c>
      <c r="H28" s="41">
        <f t="array" ref="H28">IF($V28="","",IF(INDEX(PlanTasks[Actual (h)],$V28)="","",INDEX(PlanTasks[Actual (h)],$V28)))</f>
        <v>0</v>
      </c>
      <c r="I28" s="43">
        <f t="array" ref="I28">IF($V28="","",IF(INDEX(PlanTasks[Due date],$V28)="","",INDEX(PlanTasks[Due date],$V28)))</f>
        <v>46349</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ESLint concepts, formatter, tsc --noEmit, CI gates</v>
      </c>
      <c r="M28" s="29" t="str">
        <f t="array" ref="M28">IF($V28="","",IF(INDEX(PlanTasks[Exercise / interview prompt],$V28)="","",INDEX(PlanTasks[Exercise / interview prompt],$V28)))</f>
        <v>CI quality gate
Interview: lint vs typecheck vs tests?</v>
      </c>
      <c r="N28" s="29" t="str">
        <f t="array" ref="N28">IF($V28="","",IF(INDEX(PlanTasks[Prerequisite IDs],$V28)="","",INDEX(PlanTasks[Prerequisite IDs],$V28)))</f>
        <v>G02</v>
      </c>
      <c r="O28" s="29" t="str">
        <f t="array" ref="O28">IF($V28="","",IF(INDEX(PlanTasks[Plan section],$V28)="","",INDEX(PlanTasks[Plan section],$V28)))</f>
        <v>Tooling</v>
      </c>
      <c r="P28" s="29" t="str">
        <f t="array" ref="P28">IF($V28="","",IF(INDEX(PlanTasks[Category],$V28)="","",INDEX(PlanTasks[Category],$V28)))</f>
        <v>TypeScript &amp; UI</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AI-free first</v>
      </c>
      <c r="U28" s="29" t="str">
        <f t="array" ref="U28">IF($V28="","",IF(INDEX(PlanTasks[Source IDs],$V28)="","",INDEX(PlanTasks[Source IDs],$V28)))</f>
        <v>S015</v>
      </c>
      <c r="V28" s="55">
        <f>IF(ROW()-8&gt;$E$4,"",MATCH($C$4&amp;"|"&amp;(ROW()-8),PlanTasks[Category key],0))</f>
        <v>88</v>
      </c>
    </row>
    <row r="29" ht="71.25" customHeight="1">
      <c r="A29" s="9" t="str">
        <f t="array" ref="A29">IF($V29="","",INDEX(PlanTasks[Task ID],$V29))</f>
        <v>TS23</v>
      </c>
      <c r="B29" s="12">
        <f t="array" ref="B29">IF($V29="","",IF(INDEX(PlanTasks[Start week],$V29)="","",INDEX(PlanTasks[Start week],$V29)))</f>
        <v>9</v>
      </c>
      <c r="C29" s="12" t="str">
        <f t="array" ref="C29">IF($V29="","",IF(INDEX(PlanTasks[Task / deliverable],$V29)="","",INDEX(PlanTasks[Task / deliverable],$V29)))</f>
        <v>Vitest / Jest concepts</v>
      </c>
      <c r="D29" s="12" t="str">
        <f t="array" ref="D29">IF($V29="","",IF(INDEX(PlanTasks[Status],$V29)="","",INDEX(PlanTasks[Status],$V29)))</f>
        <v>Not started</v>
      </c>
      <c r="E29" s="12" t="str">
        <f t="array" ref="E29">IF($V29="","",IF(INDEX(PlanTasks[Priority],$V29)="","",INDEX(PlanTasks[Priority],$V29)))</f>
        <v>P0</v>
      </c>
      <c r="F29" s="12" t="str">
        <f t="array" ref="F29">IF($V29="","",IF(INDEX(PlanTasks[Scope],$V29)="","",INDEX(PlanTasks[Scope],$V29)))</f>
        <v>Core</v>
      </c>
      <c r="G29" s="18">
        <f t="array" ref="G29">IF($V29="","",IF(INDEX(PlanTasks[Estimate (h)],$V29)="","",INDEX(PlanTasks[Estimate (h)],$V29)))</f>
        <v>0.75</v>
      </c>
      <c r="H29" s="18">
        <f t="array" ref="H29">IF($V29="","",IF(INDEX(PlanTasks[Actual (h)],$V29)="","",INDEX(PlanTasks[Actual (h)],$V29)))</f>
        <v>0</v>
      </c>
      <c r="I29" s="21">
        <f t="array" ref="I29">IF($V29="","",IF(INDEX(PlanTasks[Due date],$V29)="","",INDEX(PlanTasks[Due date],$V29)))</f>
        <v>46356</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unit tests, mocks, timers, async tests
unit/component behavior, async UI, mocking boundaries</v>
      </c>
      <c r="M29" s="12" t="str">
        <f t="array" ref="M29">IF($V29="","",IF(INDEX(PlanTasks[Exercise / interview prompt],$V29)="","",INDEX(PlanTasks[Exercise / interview prompt],$V29)))</f>
        <v>utility/service test suite
Interview: what should be mocked?
Test typed form + API failure states
Frontend regression suite
TypeScript test competency</v>
      </c>
      <c r="N29" s="12" t="str">
        <f t="array" ref="N29">IF($V29="","",IF(INDEX(PlanTasks[Prerequisite IDs],$V29)="","",INDEX(PlanTasks[Prerequisite IDs],$V29)))</f>
        <v>G02</v>
      </c>
      <c r="O29" s="12" t="str">
        <f t="array" ref="O29">IF($V29="","",IF(INDEX(PlanTasks[Plan section],$V29)="","",INDEX(PlanTasks[Plan section],$V29)))</f>
        <v>Testing</v>
      </c>
      <c r="P29" s="12" t="str">
        <f t="array" ref="P29">IF($V29="","",IF(INDEX(PlanTasks[Category],$V29)="","",INDEX(PlanTasks[Category],$V29)))</f>
        <v>TypeScript &amp; UI</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AI-free first</v>
      </c>
      <c r="U29" s="12" t="str">
        <f t="array" ref="U29">IF($V29="","",IF(INDEX(PlanTasks[Source IDs],$V29)="","",INDEX(PlanTasks[Source IDs],$V29)))</f>
        <v>S004</v>
      </c>
      <c r="V29" s="27">
        <f>IF(ROW()-8&gt;$E$4,"",MATCH($C$4&amp;"|"&amp;(ROW()-8),PlanTasks[Category key],0))</f>
        <v>96</v>
      </c>
    </row>
    <row r="30" ht="84.0" customHeight="1">
      <c r="A30" s="28" t="str">
        <f t="array" ref="A30">IF($V30="","",INDEX(PlanTasks[Task ID],$V30))</f>
        <v>TS28</v>
      </c>
      <c r="B30" s="29">
        <f t="array" ref="B30">IF($V30="","",IF(INDEX(PlanTasks[Start week],$V30)="","",INDEX(PlanTasks[Start week],$V30)))</f>
        <v>11</v>
      </c>
      <c r="C30" s="29" t="str">
        <f t="array" ref="C30">IF($V30="","",IF(INDEX(PlanTasks[Task / deliverable],$V30)="","",INDEX(PlanTasks[Task / deliverable],$V30)))</f>
        <v>Browser/web security</v>
      </c>
      <c r="D30" s="29" t="str">
        <f t="array" ref="D30">IF($V30="","",IF(INDEX(PlanTasks[Status],$V30)="","",INDEX(PlanTasks[Status],$V30)))</f>
        <v>Not started</v>
      </c>
      <c r="E30" s="29" t="str">
        <f t="array" ref="E30">IF($V30="","",IF(INDEX(PlanTasks[Priority],$V30)="","",INDEX(PlanTasks[Priority],$V30)))</f>
        <v>P0</v>
      </c>
      <c r="F30" s="29" t="str">
        <f t="array" ref="F30">IF($V30="","",IF(INDEX(PlanTasks[Scope],$V30)="","",INDEX(PlanTasks[Scope],$V30)))</f>
        <v>Core</v>
      </c>
      <c r="G30" s="41">
        <f t="array" ref="G30">IF($V30="","",IF(INDEX(PlanTasks[Estimate (h)],$V30)="","",INDEX(PlanTasks[Estimate (h)],$V30)))</f>
        <v>0.75</v>
      </c>
      <c r="H30" s="41">
        <f t="array" ref="H30">IF($V30="","",IF(INDEX(PlanTasks[Actual (h)],$V30)="","",INDEX(PlanTasks[Actual (h)],$V30)))</f>
        <v>0</v>
      </c>
      <c r="I30" s="43">
        <f t="array" ref="I30">IF($V30="","",IF(INDEX(PlanTasks[Due date],$V30)="","",INDEX(PlanTasks[Due date],$V30)))</f>
        <v>46370</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XSS, CSRF, CORS, token storage, secrets
Explain browser security boundaries and mitigations
SQLi, XSS, CSRF, CORS, secrets, rate limiting
SQLi, XSS, CSRF, SSRF concept, auth mistakes</v>
      </c>
      <c r="M30" s="29" t="str">
        <f t="array" ref="M30">IF($V30="","",IF(INDEX(PlanTasks[Exercise / interview prompt],$V30)="","",INDEX(PlanTasks[Exercise / interview prompt],$V30)))</f>
        <v>security review UI/API flow
Interview: where should tokens live?
Interview: CORS vs CSRF?
Review insecure endpoint/UI flow
Security checklist
Shared</v>
      </c>
      <c r="N30" s="29" t="str">
        <f t="array" ref="N30">IF($V30="","",IF(INDEX(PlanTasks[Prerequisite IDs],$V30)="","",INDEX(PlanTasks[Prerequisite IDs],$V30)))</f>
        <v>G02</v>
      </c>
      <c r="O30" s="29" t="str">
        <f t="array" ref="O30">IF($V30="","",IF(INDEX(PlanTasks[Plan section],$V30)="","",INDEX(PlanTasks[Plan section],$V30)))</f>
        <v>Security</v>
      </c>
      <c r="P30" s="29" t="str">
        <f t="array" ref="P30">IF($V30="","",IF(INDEX(PlanTasks[Category],$V30)="","",INDEX(PlanTasks[Category],$V30)))</f>
        <v>TypeScript &amp; UI</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AI-free first</v>
      </c>
      <c r="U30" s="29" t="str">
        <f t="array" ref="U30">IF($V30="","",IF(INDEX(PlanTasks[Source IDs],$V30)="","",INDEX(PlanTasks[Source IDs],$V30)))</f>
        <v>S016
S022
S029</v>
      </c>
      <c r="V30" s="55">
        <f>IF(ROW()-8&gt;$E$4,"",MATCH($C$4&amp;"|"&amp;(ROW()-8),PlanTasks[Category key],0))</f>
        <v>117</v>
      </c>
    </row>
    <row r="31" ht="58.5" customHeight="1">
      <c r="A31" s="9" t="str">
        <f t="array" ref="A31">IF($V31="","",INDEX(PlanTasks[Task ID],$V31))</f>
        <v>FE35</v>
      </c>
      <c r="B31" s="12">
        <f t="array" ref="B31">IF($V31="","",IF(INDEX(PlanTasks[Start week],$V31)="","",INDEX(PlanTasks[Start week],$V31)))</f>
        <v>12</v>
      </c>
      <c r="C31" s="12" t="str">
        <f t="array" ref="C31">IF($V31="","",IF(INDEX(PlanTasks[Task / deliverable],$V31)="","",INDEX(PlanTasks[Task / deliverable],$V31)))</f>
        <v>Accessibility</v>
      </c>
      <c r="D31" s="12" t="str">
        <f t="array" ref="D31">IF($V31="","",IF(INDEX(PlanTasks[Status],$V31)="","",INDEX(PlanTasks[Status],$V31)))</f>
        <v>Not started</v>
      </c>
      <c r="E31" s="12" t="str">
        <f t="array" ref="E31">IF($V31="","",IF(INDEX(PlanTasks[Priority],$V31)="","",INDEX(PlanTasks[Priority],$V31)))</f>
        <v>P2</v>
      </c>
      <c r="F31" s="12" t="str">
        <f t="array" ref="F31">IF($V31="","",IF(INDEX(PlanTasks[Scope],$V31)="","",INDEX(PlanTasks[Scope],$V31)))</f>
        <v>Core</v>
      </c>
      <c r="G31" s="18">
        <f t="array" ref="G31">IF($V31="","",IF(INDEX(PlanTasks[Estimate (h)],$V31)="","",INDEX(PlanTasks[Estimate (h)],$V31)))</f>
        <v>0.75</v>
      </c>
      <c r="H31" s="18">
        <f t="array" ref="H31">IF($V31="","",IF(INDEX(PlanTasks[Actual (h)],$V31)="","",INDEX(PlanTasks[Actual (h)],$V31)))</f>
        <v>0</v>
      </c>
      <c r="I31" s="21">
        <f t="array" ref="I31">IF($V31="","",IF(INDEX(PlanTasks[Due date],$V31)="","",INDEX(PlanTasks[Due date],$V31)))</f>
        <v>46377</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Keyboard flow, labels, semantics, screen-reader basics</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Frontend</v>
      </c>
      <c r="P31" s="12" t="str">
        <f t="array" ref="P31">IF($V31="","",IF(INDEX(PlanTasks[Category],$V31)="","",INDEX(PlanTasks[Category],$V31)))</f>
        <v>TypeScript &amp; UI</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AI-free first</v>
      </c>
      <c r="U31" s="12" t="str">
        <f t="array" ref="U31">IF($V31="","",IF(INDEX(PlanTasks[Source IDs],$V31)="","",INDEX(PlanTasks[Source IDs],$V31)))</f>
        <v>S030</v>
      </c>
      <c r="V31" s="27">
        <f>IF(ROW()-8&gt;$E$4,"",MATCH($C$4&amp;"|"&amp;(ROW()-8),PlanTasks[Category key],0))</f>
        <v>123</v>
      </c>
    </row>
    <row r="32" ht="58.5" customHeight="1">
      <c r="A32" s="28" t="str">
        <f t="array" ref="A32">IF($V32="","",INDEX(PlanTasks[Task ID],$V32))</f>
        <v>TS24</v>
      </c>
      <c r="B32" s="29">
        <f t="array" ref="B32">IF($V32="","",IF(INDEX(PlanTasks[Start week],$V32)="","",INDEX(PlanTasks[Start week],$V32)))</f>
        <v>12</v>
      </c>
      <c r="C32" s="29" t="str">
        <f t="array" ref="C32">IF($V32="","",IF(INDEX(PlanTasks[Task / deliverable],$V32)="","",INDEX(PlanTasks[Task / deliverable],$V32)))</f>
        <v>React Testing Library</v>
      </c>
      <c r="D32" s="29" t="str">
        <f t="array" ref="D32">IF($V32="","",IF(INDEX(PlanTasks[Status],$V32)="","",INDEX(PlanTasks[Status],$V32)))</f>
        <v>Not started</v>
      </c>
      <c r="E32" s="29" t="str">
        <f t="array" ref="E32">IF($V32="","",IF(INDEX(PlanTasks[Priority],$V32)="","",INDEX(PlanTasks[Priority],$V32)))</f>
        <v>P0</v>
      </c>
      <c r="F32" s="29" t="str">
        <f t="array" ref="F32">IF($V32="","",IF(INDEX(PlanTasks[Scope],$V32)="","",INDEX(PlanTasks[Scope],$V32)))</f>
        <v>Core</v>
      </c>
      <c r="G32" s="41">
        <f t="array" ref="G32">IF($V32="","",IF(INDEX(PlanTasks[Estimate (h)],$V32)="","",INDEX(PlanTasks[Estimate (h)],$V32)))</f>
        <v>0.75</v>
      </c>
      <c r="H32" s="41">
        <f t="array" ref="H32">IF($V32="","",IF(INDEX(PlanTasks[Actual (h)],$V32)="","",INDEX(PlanTasks[Actual (h)],$V32)))</f>
        <v>0</v>
      </c>
      <c r="I32" s="43">
        <f t="array" ref="I32">IF($V32="","",IF(INDEX(PlanTasks[Due date],$V32)="","",INDEX(PlanTasks[Due date],$V32)))</f>
        <v>46377</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test behavior, accessibility queries, async UI</v>
      </c>
      <c r="M32" s="29" t="str">
        <f t="array" ref="M32">IF($V32="","",IF(INDEX(PlanTasks[Exercise / interview prompt],$V32)="","",INDEX(PlanTasks[Exercise / interview prompt],$V32)))</f>
        <v>booking form tests
Interview: test implementation vs behavior?</v>
      </c>
      <c r="N32" s="29" t="str">
        <f t="array" ref="N32">IF($V32="","",IF(INDEX(PlanTasks[Prerequisite IDs],$V32)="","",INDEX(PlanTasks[Prerequisite IDs],$V32)))</f>
        <v>G02</v>
      </c>
      <c r="O32" s="29" t="str">
        <f t="array" ref="O32">IF($V32="","",IF(INDEX(PlanTasks[Plan section],$V32)="","",INDEX(PlanTasks[Plan section],$V32)))</f>
        <v>Testing</v>
      </c>
      <c r="P32" s="29" t="str">
        <f t="array" ref="P32">IF($V32="","",IF(INDEX(PlanTasks[Category],$V32)="","",INDEX(PlanTasks[Category],$V32)))</f>
        <v>TypeScript &amp; UI</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AI-free first</v>
      </c>
      <c r="U32" s="29" t="str">
        <f t="array" ref="U32">IF($V32="","",IF(INDEX(PlanTasks[Source IDs],$V32)="","",INDEX(PlanTasks[Source IDs],$V32)))</f>
        <v>S004</v>
      </c>
      <c r="V32" s="55">
        <f>IF(ROW()-8&gt;$E$4,"",MATCH($C$4&amp;"|"&amp;(ROW()-8),PlanTasks[Category key],0))</f>
        <v>124</v>
      </c>
    </row>
    <row r="33" ht="58.5" customHeight="1">
      <c r="A33" s="9" t="str">
        <f t="array" ref="A33">IF($V33="","",INDEX(PlanTasks[Task ID],$V33))</f>
        <v>TS25</v>
      </c>
      <c r="B33" s="12">
        <f t="array" ref="B33">IF($V33="","",IF(INDEX(PlanTasks[Start week],$V33)="","",INDEX(PlanTasks[Start week],$V33)))</f>
        <v>12</v>
      </c>
      <c r="C33" s="12" t="str">
        <f t="array" ref="C33">IF($V33="","",IF(INDEX(PlanTasks[Task / deliverable],$V33)="","",INDEX(PlanTasks[Task / deliverable],$V33)))</f>
        <v>E2E</v>
      </c>
      <c r="D33" s="12" t="str">
        <f t="array" ref="D33">IF($V33="","",IF(INDEX(PlanTasks[Status],$V33)="","",INDEX(PlanTasks[Status],$V33)))</f>
        <v>Not started</v>
      </c>
      <c r="E33" s="12" t="str">
        <f t="array" ref="E33">IF($V33="","",IF(INDEX(PlanTasks[Priority],$V33)="","",INDEX(PlanTasks[Priority],$V33)))</f>
        <v>P1</v>
      </c>
      <c r="F33" s="12" t="str">
        <f t="array" ref="F33">IF($V33="","",IF(INDEX(PlanTasks[Scope],$V33)="","",INDEX(PlanTasks[Scope],$V33)))</f>
        <v>Core</v>
      </c>
      <c r="G33" s="18">
        <f t="array" ref="G33">IF($V33="","",IF(INDEX(PlanTasks[Estimate (h)],$V33)="","",INDEX(PlanTasks[Estimate (h)],$V33)))</f>
        <v>0.75</v>
      </c>
      <c r="H33" s="18">
        <f t="array" ref="H33">IF($V33="","",IF(INDEX(PlanTasks[Actual (h)],$V33)="","",INDEX(PlanTasks[Actual (h)],$V33)))</f>
        <v>0</v>
      </c>
      <c r="I33" s="21">
        <f t="array" ref="I33">IF($V33="","",IF(INDEX(PlanTasks[Due date],$V33)="","",INDEX(PlanTasks[Due date],$V33)))</f>
        <v>46377</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critical flows, stable fixtures, API failures
Critical user journeys and stable fixtures</v>
      </c>
      <c r="M33" s="12" t="str">
        <f t="array" ref="M33">IF($V33="","",IF(INDEX(PlanTasks[Exercise / interview prompt],$V33)="","",INDEX(PlanTasks[Exercise / interview prompt],$V33)))</f>
        <v>checkout/booking flow
Interview: what belongs in E2E?</v>
      </c>
      <c r="N33" s="12" t="str">
        <f t="array" ref="N33">IF($V33="","",IF(INDEX(PlanTasks[Prerequisite IDs],$V33)="","",INDEX(PlanTasks[Prerequisite IDs],$V33)))</f>
        <v>G02</v>
      </c>
      <c r="O33" s="12" t="str">
        <f t="array" ref="O33">IF($V33="","",IF(INDEX(PlanTasks[Plan section],$V33)="","",INDEX(PlanTasks[Plan section],$V33)))</f>
        <v>Testing</v>
      </c>
      <c r="P33" s="12" t="str">
        <f t="array" ref="P33">IF($V33="","",IF(INDEX(PlanTasks[Category],$V33)="","",INDEX(PlanTasks[Category],$V33)))</f>
        <v>TypeScript &amp; UI</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AI-free first</v>
      </c>
      <c r="U33" s="12" t="str">
        <f t="array" ref="U33">IF($V33="","",IF(INDEX(PlanTasks[Source IDs],$V33)="","",INDEX(PlanTasks[Source IDs],$V33)))</f>
        <v>S004
S030</v>
      </c>
      <c r="V33" s="27">
        <f>IF(ROW()-8&gt;$E$4,"",MATCH($C$4&amp;"|"&amp;(ROW()-8),PlanTasks[Category key],0))</f>
        <v>125</v>
      </c>
    </row>
    <row r="34" ht="71.25" customHeight="1">
      <c r="A34" s="28" t="str">
        <f t="array" ref="A34">IF($V34="","",INDEX(PlanTasks[Task ID],$V34))</f>
        <v>TS22</v>
      </c>
      <c r="B34" s="29">
        <f t="array" ref="B34">IF($V34="","",IF(INDEX(PlanTasks[Start week],$V34)="","",INDEX(PlanTasks[Start week],$V34)))</f>
        <v>16</v>
      </c>
      <c r="C34" s="29" t="str">
        <f t="array" ref="C34">IF($V34="","",IF(INDEX(PlanTasks[Task / deliverable],$V34)="","",INDEX(PlanTasks[Task / deliverable],$V34)))</f>
        <v>Node.js</v>
      </c>
      <c r="D34" s="29" t="str">
        <f t="array" ref="D34">IF($V34="","",IF(INDEX(PlanTasks[Status],$V34)="","",INDEX(PlanTasks[Status],$V34)))</f>
        <v>Not started</v>
      </c>
      <c r="E34" s="29" t="str">
        <f t="array" ref="E34">IF($V34="","",IF(INDEX(PlanTasks[Priority],$V34)="","",INDEX(PlanTasks[Priority],$V34)))</f>
        <v>P2</v>
      </c>
      <c r="F34" s="29" t="str">
        <f t="array" ref="F34">IF($V34="","",IF(INDEX(PlanTasks[Scope],$V34)="","",INDEX(PlanTasks[Scope],$V34)))</f>
        <v>Optional</v>
      </c>
      <c r="G34" s="41">
        <f t="array" ref="G34">IF($V34="","",IF(INDEX(PlanTasks[Estimate (h)],$V34)="","",INDEX(PlanTasks[Estimate (h)],$V34)))</f>
        <v>0.75</v>
      </c>
      <c r="H34" s="41">
        <f t="array" ref="H34">IF($V34="","",IF(INDEX(PlanTasks[Actual (h)],$V34)="","",INDEX(PlanTasks[Actual (h)],$V34)))</f>
        <v>0</v>
      </c>
      <c r="I34" s="43">
        <f t="array" ref="I34">IF($V34="","",IF(INDEX(PlanTasks[Due date],$V34)="","",INDEX(PlanTasks[Due date],$V34)))</f>
        <v>46405</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event loop, async I/O, middleware/service patterns
event loop, async I/O, service structure, errors
Runtime/event loop, async I/O, errors, service structure</v>
      </c>
      <c r="M34" s="29" t="str">
        <f t="array" ref="M34">IF($V34="","",IF(INDEX(PlanTasks[Exercise / interview prompt],$V34)="","",INDEX(PlanTasks[Exercise / interview prompt],$V34)))</f>
        <v>one small Node comparison API
Interview: when choose Node vs Spring Boot?
Debug a slow/failing handler
Maintain one small Node API
Secondary backend path</v>
      </c>
      <c r="N34" s="29" t="str">
        <f t="array" ref="N34">IF($V34="","",IF(INDEX(PlanTasks[Prerequisite IDs],$V34)="","",INDEX(PlanTasks[Prerequisite IDs],$V34)))</f>
        <v>G02</v>
      </c>
      <c r="O34" s="29" t="str">
        <f t="array" ref="O34">IF($V34="","",IF(INDEX(PlanTasks[Plan section],$V34)="","",INDEX(PlanTasks[Plan section],$V34)))</f>
        <v>Backend Optional</v>
      </c>
      <c r="P34" s="29" t="str">
        <f t="array" ref="P34">IF($V34="","",IF(INDEX(PlanTasks[Category],$V34)="","",INDEX(PlanTasks[Category],$V34)))</f>
        <v>TypeScript &amp; UI</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AI-free first</v>
      </c>
      <c r="U34" s="29" t="str">
        <f t="array" ref="U34">IF($V34="","",IF(INDEX(PlanTasks[Source IDs],$V34)="","",INDEX(PlanTasks[Source IDs],$V34)))</f>
        <v>S004</v>
      </c>
      <c r="V34" s="55">
        <f>IF(ROW()-8&gt;$E$4,"",MATCH($C$4&amp;"|"&amp;(ROW()-8),PlanTasks[Category key],0))</f>
        <v>165</v>
      </c>
    </row>
    <row r="35" ht="58.5" customHeight="1">
      <c r="A35" s="9" t="str">
        <f t="array" ref="A35">IF($V35="","",INDEX(PlanTasks[Task ID],$V35))</f>
        <v>TS30</v>
      </c>
      <c r="B35" s="12">
        <f t="array" ref="B35">IF($V35="","",IF(INDEX(PlanTasks[Start week],$V35)="","",INDEX(PlanTasks[Start week],$V35)))</f>
        <v>16</v>
      </c>
      <c r="C35" s="12" t="str">
        <f t="array" ref="C35">IF($V35="","",IF(INDEX(PlanTasks[Task / deliverable],$V35)="","",INDEX(PlanTasks[Task / deliverable],$V35)))</f>
        <v>AI-generated TypeScript verification</v>
      </c>
      <c r="D35" s="12" t="str">
        <f t="array" ref="D35">IF($V35="","",IF(INDEX(PlanTasks[Status],$V35)="","",INDEX(PlanTasks[Status],$V35)))</f>
        <v>Not started</v>
      </c>
      <c r="E35" s="12" t="str">
        <f t="array" ref="E35">IF($V35="","",IF(INDEX(PlanTasks[Priority],$V35)="","",INDEX(PlanTasks[Priority],$V35)))</f>
        <v>P0</v>
      </c>
      <c r="F35" s="12" t="str">
        <f t="array" ref="F35">IF($V35="","",IF(INDEX(PlanTasks[Scope],$V35)="","",INDEX(PlanTasks[Scope],$V35)))</f>
        <v>Core</v>
      </c>
      <c r="G35" s="18">
        <f t="array" ref="G35">IF($V35="","",IF(INDEX(PlanTasks[Estimate (h)],$V35)="","",INDEX(PlanTasks[Estimate (h)],$V35)))</f>
        <v>0.75</v>
      </c>
      <c r="H35" s="18">
        <f t="array" ref="H35">IF($V35="","",IF(INDEX(PlanTasks[Actual (h)],$V35)="","",INDEX(PlanTasks[Actual (h)],$V35)))</f>
        <v>0</v>
      </c>
      <c r="I35" s="21">
        <f t="array" ref="I35">IF($V35="","",IF(INDEX(PlanTasks[Due date],$V35)="","",INDEX(PlanTasks[Due date],$V35)))</f>
        <v>46405</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typecheck, tests, runtime validation, security, diff review</v>
      </c>
      <c r="M35" s="12" t="str">
        <f t="array" ref="M35">IF($V35="","",IF(INDEX(PlanTasks[Exercise / interview prompt],$V35)="","",INDEX(PlanTasks[Exercise / interview prompt],$V35)))</f>
        <v>5 agentic repo tasks
Interview: why can typed AI code still be wrong?</v>
      </c>
      <c r="N35" s="12" t="str">
        <f t="array" ref="N35">IF($V35="","",IF(INDEX(PlanTasks[Prerequisite IDs],$V35)="","",INDEX(PlanTasks[Prerequisite IDs],$V35)))</f>
        <v>G02</v>
      </c>
      <c r="O35" s="12" t="str">
        <f t="array" ref="O35">IF($V35="","",IF(INDEX(PlanTasks[Plan section],$V35)="","",INDEX(PlanTasks[Plan section],$V35)))</f>
        <v>AI Engineering</v>
      </c>
      <c r="P35" s="12" t="str">
        <f t="array" ref="P35">IF($V35="","",IF(INDEX(PlanTasks[Category],$V35)="","",INDEX(PlanTasks[Category],$V35)))</f>
        <v>TypeScript &amp; UI</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AI-free first</v>
      </c>
      <c r="U35" s="12" t="str">
        <f t="array" ref="U35">IF($V35="","",IF(INDEX(PlanTasks[Source IDs],$V35)="","",INDEX(PlanTasks[Source IDs],$V35)))</f>
        <v>S018</v>
      </c>
      <c r="V35" s="27">
        <f>IF(ROW()-8&gt;$E$4,"",MATCH($C$4&amp;"|"&amp;(ROW()-8),PlanTasks[Category key],0))</f>
        <v>166</v>
      </c>
    </row>
    <row r="36" ht="58.5" customHeight="1">
      <c r="A36" s="28" t="str">
        <f t="array" ref="A36">IF($V36="","",INDEX(PlanTasks[Task ID],$V36))</f>
        <v>TS29</v>
      </c>
      <c r="B36" s="29">
        <f t="array" ref="B36">IF($V36="","",IF(INDEX(PlanTasks[Start week],$V36)="","",INDEX(PlanTasks[Start week],$V36)))</f>
        <v>18</v>
      </c>
      <c r="C36" s="29" t="str">
        <f t="array" ref="C36">IF($V36="","",IF(INDEX(PlanTasks[Task / deliverable],$V36)="","",INDEX(PlanTasks[Task / deliverable],$V36)))</f>
        <v>Spring Boot contract</v>
      </c>
      <c r="D36" s="29" t="str">
        <f t="array" ref="D36">IF($V36="","",IF(INDEX(PlanTasks[Status],$V36)="","",INDEX(PlanTasks[Status],$V36)))</f>
        <v>Not started</v>
      </c>
      <c r="E36" s="29" t="str">
        <f t="array" ref="E36">IF($V36="","",IF(INDEX(PlanTasks[Priority],$V36)="","",INDEX(PlanTasks[Priority],$V36)))</f>
        <v>P0</v>
      </c>
      <c r="F36" s="29" t="str">
        <f t="array" ref="F36">IF($V36="","",IF(INDEX(PlanTasks[Scope],$V36)="","",INDEX(PlanTasks[Scope],$V36)))</f>
        <v>Core</v>
      </c>
      <c r="G36" s="41">
        <f t="array" ref="G36">IF($V36="","",IF(INDEX(PlanTasks[Estimate (h)],$V36)="","",INDEX(PlanTasks[Estimate (h)],$V36)))</f>
        <v>0.75</v>
      </c>
      <c r="H36" s="41">
        <f t="array" ref="H36">IF($V36="","",IF(INDEX(PlanTasks[Actual (h)],$V36)="","",INDEX(PlanTasks[Actual (h)],$V36)))</f>
        <v>0</v>
      </c>
      <c r="I36" s="43">
        <f t="array" ref="I36">IF($V36="","",IF(INDEX(PlanTasks[Due date],$V36)="","",INDEX(PlanTasks[Due date],$V36)))</f>
        <v>46419</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HTTP types, error shapes, auth, pagination, versioning
type props/forms/API responses; server/client boundaries; error states</v>
      </c>
      <c r="M36" s="29" t="str">
        <f t="array" ref="M36">IF($V36="","",IF(INDEX(PlanTasks[Exercise / interview prompt],$V36)="","",INDEX(PlanTasks[Exercise / interview prompt],$V36)))</f>
        <v>end-to-end dual-stack feature
Interview: how keep Java DTO and TS client aligned?
Connect Next.js UI to Spring Boot API</v>
      </c>
      <c r="N36" s="29" t="str">
        <f t="array" ref="N36">IF($V36="","",IF(INDEX(PlanTasks[Prerequisite IDs],$V36)="","",INDEX(PlanTasks[Prerequisite IDs],$V36)))</f>
        <v>JA22, TS21</v>
      </c>
      <c r="O36" s="29" t="str">
        <f t="array" ref="O36">IF($V36="","",IF(INDEX(PlanTasks[Plan section],$V36)="","",INDEX(PlanTasks[Plan section],$V36)))</f>
        <v>Integration</v>
      </c>
      <c r="P36" s="29" t="str">
        <f t="array" ref="P36">IF($V36="","",IF(INDEX(PlanTasks[Category],$V36)="","",INDEX(PlanTasks[Category],$V36)))</f>
        <v>TypeScript &amp; UI</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AI-free first</v>
      </c>
      <c r="U36" s="29" t="str">
        <f t="array" ref="U36">IF($V36="","",IF(INDEX(PlanTasks[Source IDs],$V36)="","",INDEX(PlanTasks[Source IDs],$V36)))</f>
        <v>S003
S004</v>
      </c>
      <c r="V36" s="55">
        <f>IF(ROW()-8&gt;$E$4,"",MATCH($C$4&amp;"|"&amp;(ROW()-8),PlanTasks[Category key],0))</f>
        <v>183</v>
      </c>
    </row>
    <row r="37" ht="58.5" customHeight="1">
      <c r="A37" s="9" t="str">
        <f t="array" ref="A37">IF($V37="","",INDEX(PlanTasks[Task ID],$V37))</f>
        <v>TS31</v>
      </c>
      <c r="B37" s="12">
        <f t="array" ref="B37">IF($V37="","",IF(INDEX(PlanTasks[Start week],$V37)="","",INDEX(PlanTasks[Start week],$V37)))</f>
        <v>20</v>
      </c>
      <c r="C37" s="12" t="str">
        <f t="array" ref="C37">IF($V37="","",IF(INDEX(PlanTasks[Task / deliverable],$V37)="","",INDEX(PlanTasks[Task / deliverable],$V37)))</f>
        <v>Project deep dive</v>
      </c>
      <c r="D37" s="12" t="str">
        <f t="array" ref="D37">IF($V37="","",IF(INDEX(PlanTasks[Status],$V37)="","",INDEX(PlanTasks[Status],$V37)))</f>
        <v>Not started</v>
      </c>
      <c r="E37" s="12" t="str">
        <f t="array" ref="E37">IF($V37="","",IF(INDEX(PlanTasks[Priority],$V37)="","",INDEX(PlanTasks[Priority],$V37)))</f>
        <v>P0</v>
      </c>
      <c r="F37" s="12" t="str">
        <f t="array" ref="F37">IF($V37="","",IF(INDEX(PlanTasks[Scope],$V37)="","",INDEX(PlanTasks[Scope],$V37)))</f>
        <v>Core</v>
      </c>
      <c r="G37" s="18">
        <f t="array" ref="G37">IF($V37="","",IF(INDEX(PlanTasks[Estimate (h)],$V37)="","",INDEX(PlanTasks[Estimate (h)],$V37)))</f>
        <v>0.75</v>
      </c>
      <c r="H37" s="18">
        <f t="array" ref="H37">IF($V37="","",IF(INDEX(PlanTasks[Actual (h)],$V37)="","",INDEX(PlanTasks[Actual (h)],$V37)))</f>
        <v>0</v>
      </c>
      <c r="I37" s="21">
        <f t="array" ref="I37">IF($V37="","",IF(INDEX(PlanTasks[Due date],$V37)="","",INDEX(PlanTasks[Due date],$V37)))</f>
        <v>46433</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architecture, state flow, API contracts, bugs, performance, tests</v>
      </c>
      <c r="M37" s="12" t="str">
        <f t="array" ref="M37">IF($V37="","",IF(INDEX(PlanTasks[Exercise / interview prompt],$V37)="","",INDEX(PlanTasks[Exercise / interview prompt],$V37)))</f>
        <v>2-min + 15-min story
Interview: walk request from UI to Spring API to DB</v>
      </c>
      <c r="N37" s="12" t="str">
        <f t="array" ref="N37">IF($V37="","",IF(INDEX(PlanTasks[Prerequisite IDs],$V37)="","",INDEX(PlanTasks[Prerequisite IDs],$V37)))</f>
        <v>G02</v>
      </c>
      <c r="O37" s="12" t="str">
        <f t="array" ref="O37">IF($V37="","",IF(INDEX(PlanTasks[Plan section],$V37)="","",INDEX(PlanTasks[Plan section],$V37)))</f>
        <v>Interview</v>
      </c>
      <c r="P37" s="12" t="str">
        <f t="array" ref="P37">IF($V37="","",IF(INDEX(PlanTasks[Category],$V37)="","",INDEX(PlanTasks[Category],$V37)))</f>
        <v>TypeScript &amp; UI</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AI-free first</v>
      </c>
      <c r="U37" s="12" t="str">
        <f t="array" ref="U37">IF($V37="","",IF(INDEX(PlanTasks[Source IDs],$V37)="","",INDEX(PlanTasks[Source IDs],$V37)))</f>
        <v>S004</v>
      </c>
      <c r="V37" s="27">
        <f>IF(ROW()-8&gt;$E$4,"",MATCH($C$4&amp;"|"&amp;(ROW()-8),PlanTasks[Category key],0))</f>
        <v>210</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EDF8"/>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1211</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57</v>
      </c>
      <c r="D4" s="1" t="s">
        <v>5</v>
      </c>
      <c r="E4" s="1">
        <f>COUNTIFS(PlanTasks[Category],$C$4)</f>
        <v>15</v>
      </c>
      <c r="F4" s="1" t="s">
        <v>10</v>
      </c>
      <c r="G4" s="1">
        <f>COUNTIFS(PlanTasks[Category],$C$4,PlanTasks[Completion check],"Complete")</f>
        <v>1</v>
      </c>
      <c r="H4" s="1" t="s">
        <v>11</v>
      </c>
      <c r="I4" s="7">
        <f>IF(E4=0,"",G4/E4)</f>
        <v>0.06666666667</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01" t="s">
        <v>9</v>
      </c>
      <c r="B8" s="101" t="s">
        <v>12</v>
      </c>
      <c r="C8" s="101" t="s">
        <v>14</v>
      </c>
      <c r="D8" s="101" t="s">
        <v>16</v>
      </c>
      <c r="E8" s="101" t="s">
        <v>15</v>
      </c>
      <c r="F8" s="101" t="s">
        <v>21</v>
      </c>
      <c r="G8" s="101" t="s">
        <v>22</v>
      </c>
      <c r="H8" s="101" t="s">
        <v>23</v>
      </c>
      <c r="I8" s="101" t="s">
        <v>19</v>
      </c>
      <c r="J8" s="101" t="s">
        <v>34</v>
      </c>
      <c r="K8" s="101" t="s">
        <v>18</v>
      </c>
      <c r="L8" s="101" t="s">
        <v>25</v>
      </c>
      <c r="M8" s="101" t="s">
        <v>26</v>
      </c>
      <c r="N8" s="101" t="s">
        <v>27</v>
      </c>
      <c r="O8" s="101" t="s">
        <v>35</v>
      </c>
      <c r="P8" s="101" t="s">
        <v>3</v>
      </c>
      <c r="Q8" s="101" t="s">
        <v>17</v>
      </c>
      <c r="R8" s="101" t="s">
        <v>28</v>
      </c>
      <c r="S8" s="101" t="s">
        <v>29</v>
      </c>
      <c r="T8" s="101" t="s">
        <v>30</v>
      </c>
      <c r="U8" s="101" t="s">
        <v>33</v>
      </c>
      <c r="V8" s="101" t="s">
        <v>37</v>
      </c>
    </row>
    <row r="9" ht="58.5" customHeight="1">
      <c r="A9" s="9" t="str">
        <f t="array" ref="A9">IF($V9="","",INDEX(PlanTasks[Task ID],$V9))</f>
        <v>G02</v>
      </c>
      <c r="B9" s="12">
        <f t="array" ref="B9">IF($V9="","",IF(INDEX(PlanTasks[Start week],$V9)="","",INDEX(PlanTasks[Start week],$V9)))</f>
        <v>1</v>
      </c>
      <c r="C9" s="12" t="str">
        <f t="array" ref="C9">IF($V9="","",IF(INDEX(PlanTasks[Task / deliverable],$V9)="","",INDEX(PlanTasks[Task / deliverable],$V9)))</f>
        <v>Run both toolchains and a first test from a clean clone</v>
      </c>
      <c r="D9" s="12" t="str">
        <f t="array" ref="D9">IF($V9="","",IF(INDEX(PlanTasks[Status],$V9)="","",INDEX(PlanTasks[Status],$V9)))</f>
        <v>Done</v>
      </c>
      <c r="E9" s="12" t="str">
        <f t="array" ref="E9">IF($V9="","",IF(INDEX(PlanTasks[Priority],$V9)="","",INDEX(PlanTasks[Priority],$V9)))</f>
        <v>P0</v>
      </c>
      <c r="F9" s="12" t="str">
        <f t="array" ref="F9">IF($V9="","",IF(INDEX(PlanTasks[Scope],$V9)="","",INDEX(PlanTasks[Scope],$V9)))</f>
        <v>Core</v>
      </c>
      <c r="G9" s="18">
        <f t="array" ref="G9">IF($V9="","",IF(INDEX(PlanTasks[Estimate (h)],$V9)="","",INDEX(PlanTasks[Estimate (h)],$V9)))</f>
        <v>1.5</v>
      </c>
      <c r="H9" s="18">
        <f t="array" ref="H9">IF($V9="","",IF(INDEX(PlanTasks[Actual (h)],$V9)="","",INDEX(PlanTasks[Actual (h)],$V9)))</f>
        <v>0.25</v>
      </c>
      <c r="I9" s="21">
        <f t="array" ref="I9">IF($V9="","",IF(INDEX(PlanTasks[Due date],$V9)="","",INDEX(PlanTasks[Due date],$V9)))</f>
        <v>46300</v>
      </c>
      <c r="J9" s="12" t="str">
        <f t="array" ref="J9">IF($V9="","",IF(INDEX(PlanTasks[Completion check],$V9)="","",INDEX(PlanTasks[Completion check],$V9)))</f>
        <v>Complete</v>
      </c>
      <c r="K9" s="12" t="str">
        <f t="array" ref="K9">IF($V9="","",IF(INDEX(PlanTasks[Next action / blocker],$V9)="","",INDEX(PlanTasks[Next action / blocker],$V9)))</f>
        <v/>
      </c>
      <c r="L9" s="12" t="str">
        <f t="array" ref="L9">IF($V9="","",IF(INDEX(PlanTasks[Done when],$V9)="","",INDEX(PlanTasks[Done when],$V9)))</f>
        <v>Install compatible JDK/Node tools, pin project versions and lockfiles, run Java tests and TypeScript typecheck/tests, and commit setup instructions.</v>
      </c>
      <c r="M9" s="12" t="str">
        <f t="array" ref="M9">IF($V9="","",IF(INDEX(PlanTasks[Exercise / interview prompt],$V9)="","",INDEX(PlanTasks[Exercise / interview prompt],$V9)))</f>
        <v/>
      </c>
      <c r="N9" s="12" t="str">
        <f t="array" ref="N9">IF($V9="","",IF(INDEX(PlanTasks[Prerequisite IDs],$V9)="","",INDEX(PlanTasks[Prerequisite IDs],$V9)))</f>
        <v/>
      </c>
      <c r="O9" s="12" t="str">
        <f t="array" ref="O9">IF($V9="","",IF(INDEX(PlanTasks[Plan section],$V9)="","",INDEX(PlanTasks[Plan section],$V9)))</f>
        <v>Gap closure</v>
      </c>
      <c r="P9" s="12" t="str">
        <f t="array" ref="P9">IF($V9="","",IF(INDEX(PlanTasks[Category],$V9)="","",INDEX(PlanTasks[Category],$V9)))</f>
        <v>Engineering</v>
      </c>
      <c r="Q9" s="12" t="str">
        <f t="array" ref="Q9">IF($V9="","",IF(INDEX(PlanTasks[Evidence / result],$V9)="","",INDEX(PlanTasks[Evidence / result],$V9)))</f>
        <v>already workedon java &amp; js/ts projects</v>
      </c>
      <c r="R9" s="21">
        <f t="array" ref="R9">IF($V9="","",IF(INDEX(PlanTasks[Completed on],$V9)="","",INDEX(PlanTasks[Completed on],$V9)))</f>
        <v>46294</v>
      </c>
      <c r="S9" s="21">
        <f t="array" ref="S9">IF($V9="","",IF(INDEX(PlanTasks[Review due],$V9)="","",INDEX(PlanTasks[Review due],$V9)))</f>
        <v>46301</v>
      </c>
      <c r="T9" s="12" t="str">
        <f t="array" ref="T9">IF($V9="","",IF(INDEX(PlanTasks[AI practice mode],$V9)="","",INDEX(PlanTasks[AI practice mode],$V9)))</f>
        <v>AI-free first</v>
      </c>
      <c r="U9" s="12" t="str">
        <f t="array" ref="U9">IF($V9="","",IF(INDEX(PlanTasks[Source IDs],$V9)="","",INDEX(PlanTasks[Source IDs],$V9)))</f>
        <v/>
      </c>
      <c r="V9" s="27">
        <f>IF(ROW()-8&gt;$E$4,"",MATCH($C$4&amp;"|"&amp;(ROW()-8),PlanTasks[Category key],0))</f>
        <v>2</v>
      </c>
    </row>
    <row r="10" ht="58.5" customHeight="1">
      <c r="A10" s="28" t="str">
        <f t="array" ref="A10">IF($V10="","",INDEX(PlanTasks[Task ID],$V10))</f>
        <v>EN26</v>
      </c>
      <c r="B10" s="29">
        <f t="array" ref="B10">IF($V10="","",IF(INDEX(PlanTasks[Start week],$V10)="","",INDEX(PlanTasks[Start week],$V10)))</f>
        <v>1</v>
      </c>
      <c r="C10" s="29" t="str">
        <f t="array" ref="C10">IF($V10="","",IF(INDEX(PlanTasks[Task / deliverable],$V10)="","",INDEX(PlanTasks[Task / deliverable],$V10)))</f>
        <v>Git</v>
      </c>
      <c r="D10" s="29" t="str">
        <f t="array" ref="D10">IF($V10="","",IF(INDEX(PlanTasks[Status],$V10)="","",INDEX(PlanTasks[Status],$V10)))</f>
        <v>Not started</v>
      </c>
      <c r="E10" s="29" t="str">
        <f t="array" ref="E10">IF($V10="","",IF(INDEX(PlanTasks[Priority],$V10)="","",INDEX(PlanTasks[Priority],$V10)))</f>
        <v>P1</v>
      </c>
      <c r="F10" s="29" t="str">
        <f t="array" ref="F10">IF($V10="","",IF(INDEX(PlanTasks[Scope],$V10)="","",INDEX(PlanTasks[Scope],$V10)))</f>
        <v>Core</v>
      </c>
      <c r="G10" s="41">
        <f t="array" ref="G10">IF($V10="","",IF(INDEX(PlanTasks[Estimate (h)],$V10)="","",INDEX(PlanTasks[Estimate (h)],$V10)))</f>
        <v>1</v>
      </c>
      <c r="H10" s="41">
        <f t="array" ref="H10">IF($V10="","",IF(INDEX(PlanTasks[Actual (h)],$V10)="","",INDEX(PlanTasks[Actual (h)],$V10)))</f>
        <v>0</v>
      </c>
      <c r="I10" s="43">
        <f t="array" ref="I10">IF($V10="","",IF(INDEX(PlanTasks[Due date],$V10)="","",INDEX(PlanTasks[Due date],$V10)))</f>
        <v>46300</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branch, commit, merge/rebase, conflict, PR, bisect concept
Branching, merge/rebase, conflicts, PR workflow</v>
      </c>
      <c r="M10" s="29" t="str">
        <f t="array" ref="M10">IF($V10="","",IF(INDEX(PlanTasks[Exercise / interview prompt],$V10)="","",INDEX(PlanTasks[Exercise / interview prompt],$V10)))</f>
        <v>Resolve a conflict and explain history
PR-based practice
Shared</v>
      </c>
      <c r="N10" s="29" t="str">
        <f t="array" ref="N10">IF($V10="","",IF(INDEX(PlanTasks[Prerequisite IDs],$V10)="","",INDEX(PlanTasks[Prerequisite IDs],$V10)))</f>
        <v/>
      </c>
      <c r="O10" s="29" t="str">
        <f t="array" ref="O10">IF($V10="","",IF(INDEX(PlanTasks[Plan section],$V10)="","",INDEX(PlanTasks[Plan section],$V10)))</f>
        <v>Tooling</v>
      </c>
      <c r="P10" s="29" t="str">
        <f t="array" ref="P10">IF($V10="","",IF(INDEX(PlanTasks[Category],$V10)="","",INDEX(PlanTasks[Category],$V10)))</f>
        <v>Engineering</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S024</v>
      </c>
      <c r="V10" s="55">
        <f>IF(ROW()-8&gt;$E$4,"",MATCH($C$4&amp;"|"&amp;(ROW()-8),PlanTasks[Category key],0))</f>
        <v>10</v>
      </c>
    </row>
    <row r="11" ht="58.5" customHeight="1">
      <c r="A11" s="9" t="str">
        <f t="array" ref="A11">IF($V11="","",INDEX(PlanTasks[Task ID],$V11))</f>
        <v>RW20</v>
      </c>
      <c r="B11" s="12">
        <f t="array" ref="B11">IF($V11="","",IF(INDEX(PlanTasks[Start week],$V11)="","",INDEX(PlanTasks[Start week],$V11)))</f>
        <v>1</v>
      </c>
      <c r="C11" s="12" t="str">
        <f t="array" ref="C11">IF($V11="","",IF(INDEX(PlanTasks[Task / deliverable],$V11)="","",INDEX(PlanTasks[Task / deliverable],$V11)))</f>
        <v>Think-aloud communication</v>
      </c>
      <c r="D11" s="12" t="str">
        <f t="array" ref="D11">IF($V11="","",IF(INDEX(PlanTasks[Status],$V11)="","",INDEX(PlanTasks[Status],$V11)))</f>
        <v>Not started</v>
      </c>
      <c r="E11" s="12" t="str">
        <f t="array" ref="E11">IF($V11="","",IF(INDEX(PlanTasks[Priority],$V11)="","",INDEX(PlanTasks[Priority],$V11)))</f>
        <v>P0</v>
      </c>
      <c r="F11" s="12" t="str">
        <f t="array" ref="F11">IF($V11="","",IF(INDEX(PlanTasks[Scope],$V11)="","",INDEX(PlanTasks[Scope],$V11)))</f>
        <v>Core</v>
      </c>
      <c r="G11" s="18">
        <f t="array" ref="G11">IF($V11="","",IF(INDEX(PlanTasks[Estimate (h)],$V11)="","",INDEX(PlanTasks[Estimate (h)],$V11)))</f>
        <v>1</v>
      </c>
      <c r="H11" s="18">
        <f t="array" ref="H11">IF($V11="","",IF(INDEX(PlanTasks[Actual (h)],$V11)="","",INDEX(PlanTasks[Actual (h)],$V11)))</f>
        <v>0</v>
      </c>
      <c r="I11" s="21">
        <f t="array" ref="I11">IF($V11="","",IF(INDEX(PlanTasks[Due date],$V11)="","",INDEX(PlanTasks[Due date],$V11)))</f>
        <v>46300</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Clear reasoning without constant chatter
Clarify, plan, narrate decisions without rambling</v>
      </c>
      <c r="M11" s="12" t="str">
        <f t="array" ref="M11">IF($V11="","",IF(INDEX(PlanTasks[Exercise / interview prompt],$V11)="","",INDEX(PlanTasks[Exercise / interview prompt],$V11)))</f>
        <v>Narrate plan, uncertainty, choices and validation
Practice mode: AI-free Yes, AI-assisted Yes</v>
      </c>
      <c r="N11" s="12" t="str">
        <f t="array" ref="N11">IF($V11="","",IF(INDEX(PlanTasks[Prerequisite IDs],$V11)="","",INDEX(PlanTasks[Prerequisite IDs],$V11)))</f>
        <v/>
      </c>
      <c r="O11" s="12" t="str">
        <f t="array" ref="O11">IF($V11="","",IF(INDEX(PlanTasks[Plan section],$V11)="","",INDEX(PlanTasks[Plan section],$V11)))</f>
        <v>Think-aloud communication</v>
      </c>
      <c r="P11" s="12" t="str">
        <f t="array" ref="P11">IF($V11="","",IF(INDEX(PlanTasks[Category],$V11)="","",INDEX(PlanTasks[Category],$V11)))</f>
        <v>Engineering</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S021</v>
      </c>
      <c r="V11" s="27">
        <f>IF(ROW()-8&gt;$E$4,"",MATCH($C$4&amp;"|"&amp;(ROW()-8),PlanTasks[Category key],0))</f>
        <v>13</v>
      </c>
    </row>
    <row r="12" ht="58.5" customHeight="1">
      <c r="A12" s="28" t="str">
        <f t="array" ref="A12">IF($V12="","",INDEX(PlanTasks[Task ID],$V12))</f>
        <v>RW05</v>
      </c>
      <c r="B12" s="29">
        <f t="array" ref="B12">IF($V12="","",IF(INDEX(PlanTasks[Start week],$V12)="","",INDEX(PlanTasks[Start week],$V12)))</f>
        <v>5</v>
      </c>
      <c r="C12" s="29" t="str">
        <f t="array" ref="C12">IF($V12="","",IF(INDEX(PlanTasks[Task / deliverable],$V12)="","",INDEX(PlanTasks[Task / deliverable],$V12)))</f>
        <v>Unfamiliar codebase orientation</v>
      </c>
      <c r="D12" s="29" t="str">
        <f t="array" ref="D12">IF($V12="","",IF(INDEX(PlanTasks[Status],$V12)="","",INDEX(PlanTasks[Status],$V12)))</f>
        <v>Not started</v>
      </c>
      <c r="E12" s="29" t="str">
        <f t="array" ref="E12">IF($V12="","",IF(INDEX(PlanTasks[Priority],$V12)="","",INDEX(PlanTasks[Priority],$V12)))</f>
        <v>P0</v>
      </c>
      <c r="F12" s="29" t="str">
        <f t="array" ref="F12">IF($V12="","",IF(INDEX(PlanTasks[Scope],$V12)="","",INDEX(PlanTasks[Scope],$V12)))</f>
        <v>Core</v>
      </c>
      <c r="G12" s="41">
        <f t="array" ref="G12">IF($V12="","",IF(INDEX(PlanTasks[Estimate (h)],$V12)="","",INDEX(PlanTasks[Estimate (h)],$V12)))</f>
        <v>1</v>
      </c>
      <c r="H12" s="41">
        <f t="array" ref="H12">IF($V12="","",IF(INDEX(PlanTasks[Actual (h)],$V12)="","",INDEX(PlanTasks[Actual (h)],$V12)))</f>
        <v>0</v>
      </c>
      <c r="I12" s="43">
        <f t="array" ref="I12">IF($V12="","",IF(INDEX(PlanTasks[Due date],$V12)="","",INDEX(PlanTasks[Due date],$V12)))</f>
        <v>46328</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Accurate mental model; identify entrypoints and tests</v>
      </c>
      <c r="M12" s="29" t="str">
        <f t="array" ref="M12">IF($V12="","",IF(INDEX(PlanTasks[Exercise / interview prompt],$V12)="","",INDEX(PlanTasks[Exercise / interview prompt],$V12)))</f>
        <v>Open a medium repo and find request to service to DB path in 10 minutes
Practice mode: AI-free Yes, AI-assisted Yes</v>
      </c>
      <c r="N12" s="29" t="str">
        <f t="array" ref="N12">IF($V12="","",IF(INDEX(PlanTasks[Prerequisite IDs],$V12)="","",INDEX(PlanTasks[Prerequisite IDs],$V12)))</f>
        <v/>
      </c>
      <c r="O12" s="29" t="str">
        <f t="array" ref="O12">IF($V12="","",IF(INDEX(PlanTasks[Plan section],$V12)="","",INDEX(PlanTasks[Plan section],$V12)))</f>
        <v>Unfamiliar codebase orientation</v>
      </c>
      <c r="P12" s="29" t="str">
        <f t="array" ref="P12">IF($V12="","",IF(INDEX(PlanTasks[Category],$V12)="","",INDEX(PlanTasks[Category],$V12)))</f>
        <v>Engineering</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
      </c>
      <c r="V12" s="55">
        <f>IF(ROW()-8&gt;$E$4,"",MATCH($C$4&amp;"|"&amp;(ROW()-8),PlanTasks[Category key],0))</f>
        <v>60</v>
      </c>
    </row>
    <row r="13" ht="58.5" customHeight="1">
      <c r="A13" s="9" t="str">
        <f t="array" ref="A13">IF($V13="","",INDEX(PlanTasks[Task ID],$V13))</f>
        <v>G06</v>
      </c>
      <c r="B13" s="12">
        <f t="array" ref="B13">IF($V13="","",IF(INDEX(PlanTasks[Start week],$V13)="","",INDEX(PlanTasks[Start week],$V13)))</f>
        <v>8</v>
      </c>
      <c r="C13" s="12" t="str">
        <f t="array" ref="C13">IF($V13="","",IF(INDEX(PlanTasks[Task / deliverable],$V13)="","",INDEX(PlanTasks[Task / deliverable],$V13)))</f>
        <v>Create and test a database migration</v>
      </c>
      <c r="D13" s="12" t="str">
        <f t="array" ref="D13">IF($V13="","",IF(INDEX(PlanTasks[Status],$V13)="","",INDEX(PlanTasks[Status],$V13)))</f>
        <v>Not started</v>
      </c>
      <c r="E13" s="12" t="str">
        <f t="array" ref="E13">IF($V13="","",IF(INDEX(PlanTasks[Priority],$V13)="","",INDEX(PlanTasks[Priority],$V13)))</f>
        <v>P1</v>
      </c>
      <c r="F13" s="12" t="str">
        <f t="array" ref="F13">IF($V13="","",IF(INDEX(PlanTasks[Scope],$V13)="","",INDEX(PlanTasks[Scope],$V13)))</f>
        <v>Core</v>
      </c>
      <c r="G13" s="18">
        <f t="array" ref="G13">IF($V13="","",IF(INDEX(PlanTasks[Estimate (h)],$V13)="","",INDEX(PlanTasks[Estimate (h)],$V13)))</f>
        <v>1.5</v>
      </c>
      <c r="H13" s="18">
        <f t="array" ref="H13">IF($V13="","",IF(INDEX(PlanTasks[Actual (h)],$V13)="","",INDEX(PlanTasks[Actual (h)],$V13)))</f>
        <v>0</v>
      </c>
      <c r="I13" s="21">
        <f t="array" ref="I13">IF($V13="","",IF(INDEX(PlanTasks[Due date],$V13)="","",INDEX(PlanTasks[Due date],$V13)))</f>
        <v>46349</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Use one migration tool, migrate an empty and populated database, and test recovery from a failed change. Keep schema history in version control.</v>
      </c>
      <c r="M13" s="12" t="str">
        <f t="array" ref="M13">IF($V13="","",IF(INDEX(PlanTasks[Exercise / interview prompt],$V13)="","",INDEX(PlanTasks[Exercise / interview prompt],$V13)))</f>
        <v/>
      </c>
      <c r="N13" s="12" t="str">
        <f t="array" ref="N13">IF($V13="","",IF(INDEX(PlanTasks[Prerequisite IDs],$V13)="","",INDEX(PlanTasks[Prerequisite IDs],$V13)))</f>
        <v>JA23</v>
      </c>
      <c r="O13" s="12" t="str">
        <f t="array" ref="O13">IF($V13="","",IF(INDEX(PlanTasks[Plan section],$V13)="","",INDEX(PlanTasks[Plan section],$V13)))</f>
        <v>Gap closure</v>
      </c>
      <c r="P13" s="12" t="str">
        <f t="array" ref="P13">IF($V13="","",IF(INDEX(PlanTasks[Category],$V13)="","",INDEX(PlanTasks[Category],$V13)))</f>
        <v>Engineering</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S032</v>
      </c>
      <c r="V13" s="27">
        <f>IF(ROW()-8&gt;$E$4,"",MATCH($C$4&amp;"|"&amp;(ROW()-8),PlanTasks[Category key],0))</f>
        <v>89</v>
      </c>
    </row>
    <row r="14" ht="71.25" customHeight="1">
      <c r="A14" s="28" t="str">
        <f t="array" ref="A14">IF($V14="","",INDEX(PlanTasks[Task ID],$V14))</f>
        <v>RW06</v>
      </c>
      <c r="B14" s="29">
        <f t="array" ref="B14">IF($V14="","",IF(INDEX(PlanTasks[Start week],$V14)="","",INDEX(PlanTasks[Start week],$V14)))</f>
        <v>9</v>
      </c>
      <c r="C14" s="29" t="str">
        <f t="array" ref="C14">IF($V14="","",IF(INDEX(PlanTasks[Task / deliverable],$V14)="","",INDEX(PlanTasks[Task / deliverable],$V14)))</f>
        <v>Reproduce, diagnose and repair a defect with regression tests</v>
      </c>
      <c r="D14" s="29" t="str">
        <f t="array" ref="D14">IF($V14="","",IF(INDEX(PlanTasks[Status],$V14)="","",INDEX(PlanTasks[Status],$V14)))</f>
        <v>Not started</v>
      </c>
      <c r="E14" s="29" t="str">
        <f t="array" ref="E14">IF($V14="","",IF(INDEX(PlanTasks[Priority],$V14)="","",INDEX(PlanTasks[Priority],$V14)))</f>
        <v>P0</v>
      </c>
      <c r="F14" s="29" t="str">
        <f t="array" ref="F14">IF($V14="","",IF(INDEX(PlanTasks[Scope],$V14)="","",INDEX(PlanTasks[Scope],$V14)))</f>
        <v>Core</v>
      </c>
      <c r="G14" s="41">
        <f t="array" ref="G14">IF($V14="","",IF(INDEX(PlanTasks[Estimate (h)],$V14)="","",INDEX(PlanTasks[Estimate (h)],$V14)))</f>
        <v>1</v>
      </c>
      <c r="H14" s="41">
        <f t="array" ref="H14">IF($V14="","",IF(INDEX(PlanTasks[Actual (h)],$V14)="","",INDEX(PlanTasks[Actual (h)],$V14)))</f>
        <v>0</v>
      </c>
      <c r="I14" s="43">
        <f t="array" ref="I14">IF($V14="","",IF(INDEX(PlanTasks[Due date],$V14)="","",INDEX(PlanTasks[Due date],$V14)))</f>
        <v>46356</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Can reproduce before changing code
Hypothesis to isolate to prove
Correctness + regression protection
Meaningful coverage
Reproduce, logs, hypothesis, isolate, fix, verify</v>
      </c>
      <c r="M14" s="29" t="str">
        <f t="array" ref="M14">IF($V14="","",IF(INDEX(PlanTasks[Exercise / interview prompt],$V14)="","",INDEX(PlanTasks[Exercise / interview prompt],$V14)))</f>
        <v>Given a failing behavior, create minimal reproducible case
Practice mode: AI-free Yes, AI-assisted Yes
Find root cause from stack trace + logs
Fix implementation without weakening the test
Add normal, boundary, invalid and failure tests</v>
      </c>
      <c r="N14" s="29" t="str">
        <f t="array" ref="N14">IF($V14="","",IF(INDEX(PlanTasks[Prerequisite IDs],$V14)="","",INDEX(PlanTasks[Prerequisite IDs],$V14)))</f>
        <v/>
      </c>
      <c r="O14" s="29" t="str">
        <f t="array" ref="O14">IF($V14="","",IF(INDEX(PlanTasks[Plan section],$V14)="","",INDEX(PlanTasks[Plan section],$V14)))</f>
        <v>Bug reproduction</v>
      </c>
      <c r="P14" s="29" t="str">
        <f t="array" ref="P14">IF($V14="","",IF(INDEX(PlanTasks[Category],$V14)="","",INDEX(PlanTasks[Category],$V14)))</f>
        <v>Engineering</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S021</v>
      </c>
      <c r="V14" s="55">
        <f>IF(ROW()-8&gt;$E$4,"",MATCH($C$4&amp;"|"&amp;(ROW()-8),PlanTasks[Category key],0))</f>
        <v>99</v>
      </c>
    </row>
    <row r="15" ht="58.5" customHeight="1">
      <c r="A15" s="9" t="str">
        <f t="array" ref="A15">IF($V15="","",INDEX(PlanTasks[Task ID],$V15))</f>
        <v>RW10</v>
      </c>
      <c r="B15" s="12">
        <f t="array" ref="B15">IF($V15="","",IF(INDEX(PlanTasks[Start week],$V15)="","",INDEX(PlanTasks[Start week],$V15)))</f>
        <v>13</v>
      </c>
      <c r="C15" s="12" t="str">
        <f t="array" ref="C15">IF($V15="","",IF(INDEX(PlanTasks[Task / deliverable],$V15)="","",INDEX(PlanTasks[Task / deliverable],$V15)))</f>
        <v>Code review</v>
      </c>
      <c r="D15" s="12" t="str">
        <f t="array" ref="D15">IF($V15="","",IF(INDEX(PlanTasks[Status],$V15)="","",INDEX(PlanTasks[Status],$V15)))</f>
        <v>Not started</v>
      </c>
      <c r="E15" s="12" t="str">
        <f t="array" ref="E15">IF($V15="","",IF(INDEX(PlanTasks[Priority],$V15)="","",INDEX(PlanTasks[Priority],$V15)))</f>
        <v>P1</v>
      </c>
      <c r="F15" s="12" t="str">
        <f t="array" ref="F15">IF($V15="","",IF(INDEX(PlanTasks[Scope],$V15)="","",INDEX(PlanTasks[Scope],$V15)))</f>
        <v>Core</v>
      </c>
      <c r="G15" s="18">
        <f t="array" ref="G15">IF($V15="","",IF(INDEX(PlanTasks[Estimate (h)],$V15)="","",INDEX(PlanTasks[Estimate (h)],$V15)))</f>
        <v>1</v>
      </c>
      <c r="H15" s="18">
        <f t="array" ref="H15">IF($V15="","",IF(INDEX(PlanTasks[Actual (h)],$V15)="","",INDEX(PlanTasks[Actual (h)],$V15)))</f>
        <v>0</v>
      </c>
      <c r="I15" s="21">
        <f t="array" ref="I15">IF($V15="","",IF(INDEX(PlanTasks[Due date],$V15)="","",INDEX(PlanTasks[Due date],$V15)))</f>
        <v>46384</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Specific actionable comments
Find correctness, security, maintainability and test gaps</v>
      </c>
      <c r="M15" s="12" t="str">
        <f t="array" ref="M15">IF($V15="","",IF(INDEX(PlanTasks[Exercise / interview prompt],$V15)="","",INDEX(PlanTasks[Exercise / interview prompt],$V15)))</f>
        <v>Review PR for correctness/security/performance/test gaps
Practice mode: AI-free Yes, AI-assisted Yes</v>
      </c>
      <c r="N15" s="12" t="str">
        <f t="array" ref="N15">IF($V15="","",IF(INDEX(PlanTasks[Prerequisite IDs],$V15)="","",INDEX(PlanTasks[Prerequisite IDs],$V15)))</f>
        <v/>
      </c>
      <c r="O15" s="12" t="str">
        <f t="array" ref="O15">IF($V15="","",IF(INDEX(PlanTasks[Plan section],$V15)="","",INDEX(PlanTasks[Plan section],$V15)))</f>
        <v>Code review</v>
      </c>
      <c r="P15" s="12" t="str">
        <f t="array" ref="P15">IF($V15="","",IF(INDEX(PlanTasks[Category],$V15)="","",INDEX(PlanTasks[Category],$V15)))</f>
        <v>Engineering</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S028</v>
      </c>
      <c r="V15" s="27">
        <f>IF(ROW()-8&gt;$E$4,"",MATCH($C$4&amp;"|"&amp;(ROW()-8),PlanTasks[Category key],0))</f>
        <v>137</v>
      </c>
    </row>
    <row r="16" ht="58.5" customHeight="1">
      <c r="A16" s="28" t="str">
        <f t="array" ref="A16">IF($V16="","",INDEX(PlanTasks[Task ID],$V16))</f>
        <v>EN28</v>
      </c>
      <c r="B16" s="29">
        <f t="array" ref="B16">IF($V16="","",IF(INDEX(PlanTasks[Start week],$V16)="","",INDEX(PlanTasks[Start week],$V16)))</f>
        <v>14</v>
      </c>
      <c r="C16" s="29" t="str">
        <f t="array" ref="C16">IF($V16="","",IF(INDEX(PlanTasks[Task / deliverable],$V16)="","",INDEX(PlanTasks[Task / deliverable],$V16)))</f>
        <v>CI/CD</v>
      </c>
      <c r="D16" s="29" t="str">
        <f t="array" ref="D16">IF($V16="","",IF(INDEX(PlanTasks[Status],$V16)="","",INDEX(PlanTasks[Status],$V16)))</f>
        <v>Not started</v>
      </c>
      <c r="E16" s="29" t="str">
        <f t="array" ref="E16">IF($V16="","",IF(INDEX(PlanTasks[Priority],$V16)="","",INDEX(PlanTasks[Priority],$V16)))</f>
        <v>P1</v>
      </c>
      <c r="F16" s="29" t="str">
        <f t="array" ref="F16">IF($V16="","",IF(INDEX(PlanTasks[Scope],$V16)="","",INDEX(PlanTasks[Scope],$V16)))</f>
        <v>Core</v>
      </c>
      <c r="G16" s="41">
        <f t="array" ref="G16">IF($V16="","",IF(INDEX(PlanTasks[Estimate (h)],$V16)="","",INDEX(PlanTasks[Estimate (h)],$V16)))</f>
        <v>1</v>
      </c>
      <c r="H16" s="41">
        <f t="array" ref="H16">IF($V16="","",IF(INDEX(PlanTasks[Actual (h)],$V16)="","",INDEX(PlanTasks[Actual (h)],$V16)))</f>
        <v>0</v>
      </c>
      <c r="I16" s="43">
        <f t="array" ref="I16">IF($V16="","",IF(INDEX(PlanTasks[Due date],$V16)="","",INDEX(PlanTasks[Due date],$V16)))</f>
        <v>46391</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lint/test/build/security/deploy gates
Build/test/lint/deploy pipeline, quality gates</v>
      </c>
      <c r="M16" s="29" t="str">
        <f t="array" ref="M16">IF($V16="","",IF(INDEX(PlanTasks[Exercise / interview prompt],$V16)="","",INDEX(PlanTasks[Exercise / interview prompt],$V16)))</f>
        <v>Create PR pipeline for Java + TypeScript
GitHub Actions pipeline
Shared</v>
      </c>
      <c r="N16" s="29" t="str">
        <f t="array" ref="N16">IF($V16="","",IF(INDEX(PlanTasks[Prerequisite IDs],$V16)="","",INDEX(PlanTasks[Prerequisite IDs],$V16)))</f>
        <v/>
      </c>
      <c r="O16" s="29" t="str">
        <f t="array" ref="O16">IF($V16="","",IF(INDEX(PlanTasks[Plan section],$V16)="","",INDEX(PlanTasks[Plan section],$V16)))</f>
        <v>Tooling</v>
      </c>
      <c r="P16" s="29" t="str">
        <f t="array" ref="P16">IF($V16="","",IF(INDEX(PlanTasks[Category],$V16)="","",INDEX(PlanTasks[Category],$V16)))</f>
        <v>Engineering</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S024</v>
      </c>
      <c r="V16" s="55">
        <f>IF(ROW()-8&gt;$E$4,"",MATCH($C$4&amp;"|"&amp;(ROW()-8),PlanTasks[Category key],0))</f>
        <v>144</v>
      </c>
    </row>
    <row r="17" ht="58.5" customHeight="1">
      <c r="A17" s="9" t="str">
        <f t="array" ref="A17">IF($V17="","",INDEX(PlanTasks[Task ID],$V17))</f>
        <v>RW11</v>
      </c>
      <c r="B17" s="12">
        <f t="array" ref="B17">IF($V17="","",IF(INDEX(PlanTasks[Start week],$V17)="","",INDEX(PlanTasks[Start week],$V17)))</f>
        <v>14</v>
      </c>
      <c r="C17" s="12" t="str">
        <f t="array" ref="C17">IF($V17="","",IF(INDEX(PlanTasks[Task / deliverable],$V17)="","",INDEX(PlanTasks[Task / deliverable],$V17)))</f>
        <v>Refactoring</v>
      </c>
      <c r="D17" s="12" t="str">
        <f t="array" ref="D17">IF($V17="","",IF(INDEX(PlanTasks[Status],$V17)="","",INDEX(PlanTasks[Status],$V17)))</f>
        <v>Not started</v>
      </c>
      <c r="E17" s="12" t="str">
        <f t="array" ref="E17">IF($V17="","",IF(INDEX(PlanTasks[Priority],$V17)="","",INDEX(PlanTasks[Priority],$V17)))</f>
        <v>P1</v>
      </c>
      <c r="F17" s="12" t="str">
        <f t="array" ref="F17">IF($V17="","",IF(INDEX(PlanTasks[Scope],$V17)="","",INDEX(PlanTasks[Scope],$V17)))</f>
        <v>Core</v>
      </c>
      <c r="G17" s="18">
        <f t="array" ref="G17">IF($V17="","",IF(INDEX(PlanTasks[Estimate (h)],$V17)="","",INDEX(PlanTasks[Estimate (h)],$V17)))</f>
        <v>1</v>
      </c>
      <c r="H17" s="18">
        <f t="array" ref="H17">IF($V17="","",IF(INDEX(PlanTasks[Actual (h)],$V17)="","",INDEX(PlanTasks[Actual (h)],$V17)))</f>
        <v>0</v>
      </c>
      <c r="I17" s="21">
        <f t="array" ref="I17">IF($V17="","",IF(INDEX(PlanTasks[Due date],$V17)="","",INDEX(PlanTasks[Due date],$V17)))</f>
        <v>46391</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Small safe steps; tests stay green
Names, cohesion, duplication, interfaces, incremental refactors</v>
      </c>
      <c r="M17" s="12" t="str">
        <f t="array" ref="M17">IF($V17="","",IF(INDEX(PlanTasks[Exercise / interview prompt],$V17)="","",INDEX(PlanTasks[Exercise / interview prompt],$V17)))</f>
        <v>Improve design while preserving behavior
Practice mode: AI-free Yes, AI-assisted Yes</v>
      </c>
      <c r="N17" s="12" t="str">
        <f t="array" ref="N17">IF($V17="","",IF(INDEX(PlanTasks[Prerequisite IDs],$V17)="","",INDEX(PlanTasks[Prerequisite IDs],$V17)))</f>
        <v/>
      </c>
      <c r="O17" s="12" t="str">
        <f t="array" ref="O17">IF($V17="","",IF(INDEX(PlanTasks[Plan section],$V17)="","",INDEX(PlanTasks[Plan section],$V17)))</f>
        <v>Refactoring</v>
      </c>
      <c r="P17" s="12" t="str">
        <f t="array" ref="P17">IF($V17="","",IF(INDEX(PlanTasks[Category],$V17)="","",INDEX(PlanTasks[Category],$V17)))</f>
        <v>Engineering</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S028</v>
      </c>
      <c r="V17" s="27">
        <f>IF(ROW()-8&gt;$E$4,"",MATCH($C$4&amp;"|"&amp;(ROW()-8),PlanTasks[Category key],0))</f>
        <v>147</v>
      </c>
    </row>
    <row r="18" ht="58.5" customHeight="1">
      <c r="A18" s="28" t="str">
        <f t="array" ref="A18">IF($V18="","",INDEX(PlanTasks[Task ID],$V18))</f>
        <v>RW16</v>
      </c>
      <c r="B18" s="29">
        <f t="array" ref="B18">IF($V18="","",IF(INDEX(PlanTasks[Start week],$V18)="","",INDEX(PlanTasks[Start week],$V18)))</f>
        <v>15</v>
      </c>
      <c r="C18" s="29" t="str">
        <f t="array" ref="C18">IF($V18="","",IF(INDEX(PlanTasks[Task / deliverable],$V18)="","",INDEX(PlanTasks[Task / deliverable],$V18)))</f>
        <v>Performance investigation</v>
      </c>
      <c r="D18" s="29" t="str">
        <f t="array" ref="D18">IF($V18="","",IF(INDEX(PlanTasks[Status],$V18)="","",INDEX(PlanTasks[Status],$V18)))</f>
        <v>Not started</v>
      </c>
      <c r="E18" s="29" t="str">
        <f t="array" ref="E18">IF($V18="","",IF(INDEX(PlanTasks[Priority],$V18)="","",INDEX(PlanTasks[Priority],$V18)))</f>
        <v>P2</v>
      </c>
      <c r="F18" s="29" t="str">
        <f t="array" ref="F18">IF($V18="","",IF(INDEX(PlanTasks[Scope],$V18)="","",INDEX(PlanTasks[Scope],$V18)))</f>
        <v>Core</v>
      </c>
      <c r="G18" s="41">
        <f t="array" ref="G18">IF($V18="","",IF(INDEX(PlanTasks[Estimate (h)],$V18)="","",INDEX(PlanTasks[Estimate (h)],$V18)))</f>
        <v>1</v>
      </c>
      <c r="H18" s="41">
        <f t="array" ref="H18">IF($V18="","",IF(INDEX(PlanTasks[Actual (h)],$V18)="","",INDEX(PlanTasks[Actual (h)],$V18)))</f>
        <v>0</v>
      </c>
      <c r="I18" s="43">
        <f t="array" ref="I18">IF($V18="","",IF(INDEX(PlanTasks[Due date],$V18)="","",INDEX(PlanTasks[Due date],$V18)))</f>
        <v>46398</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Measure before/after; justify change</v>
      </c>
      <c r="M18" s="29" t="str">
        <f t="array" ref="M18">IF($V18="","",IF(INDEX(PlanTasks[Exercise / interview prompt],$V18)="","",INDEX(PlanTasks[Exercise / interview prompt],$V18)))</f>
        <v>Identify N+1/query/index/bundle bottleneck
Practice mode: AI-free Yes, AI-assisted Yes</v>
      </c>
      <c r="N18" s="29" t="str">
        <f t="array" ref="N18">IF($V18="","",IF(INDEX(PlanTasks[Prerequisite IDs],$V18)="","",INDEX(PlanTasks[Prerequisite IDs],$V18)))</f>
        <v/>
      </c>
      <c r="O18" s="29" t="str">
        <f t="array" ref="O18">IF($V18="","",IF(INDEX(PlanTasks[Plan section],$V18)="","",INDEX(PlanTasks[Plan section],$V18)))</f>
        <v>Performance investigation</v>
      </c>
      <c r="P18" s="29" t="str">
        <f t="array" ref="P18">IF($V18="","",IF(INDEX(PlanTasks[Category],$V18)="","",INDEX(PlanTasks[Category],$V18)))</f>
        <v>Engineering</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
      </c>
      <c r="V18" s="55">
        <f>IF(ROW()-8&gt;$E$4,"",MATCH($C$4&amp;"|"&amp;(ROW()-8),PlanTasks[Category key],0))</f>
        <v>155</v>
      </c>
    </row>
    <row r="19" ht="58.5" customHeight="1">
      <c r="A19" s="9" t="str">
        <f t="array" ref="A19">IF($V19="","",INDEX(PlanTasks[Task ID],$V19))</f>
        <v>OP20</v>
      </c>
      <c r="B19" s="12">
        <f t="array" ref="B19">IF($V19="","",IF(INDEX(PlanTasks[Start week],$V19)="","",INDEX(PlanTasks[Start week],$V19)))</f>
        <v>16</v>
      </c>
      <c r="C19" s="12" t="str">
        <f t="array" ref="C19">IF($V19="","",IF(INDEX(PlanTasks[Task / deliverable],$V19)="","",INDEX(PlanTasks[Task / deliverable],$V19)))</f>
        <v>Python secondary language</v>
      </c>
      <c r="D19" s="12" t="str">
        <f t="array" ref="D19">IF($V19="","",IF(INDEX(PlanTasks[Status],$V19)="","",INDEX(PlanTasks[Status],$V19)))</f>
        <v>Not started</v>
      </c>
      <c r="E19" s="12" t="str">
        <f t="array" ref="E19">IF($V19="","",IF(INDEX(PlanTasks[Priority],$V19)="","",INDEX(PlanTasks[Priority],$V19)))</f>
        <v>P2</v>
      </c>
      <c r="F19" s="12" t="str">
        <f t="array" ref="F19">IF($V19="","",IF(INDEX(PlanTasks[Scope],$V19)="","",INDEX(PlanTasks[Scope],$V19)))</f>
        <v>Optional</v>
      </c>
      <c r="G19" s="18">
        <f t="array" ref="G19">IF($V19="","",IF(INDEX(PlanTasks[Estimate (h)],$V19)="","",INDEX(PlanTasks[Estimate (h)],$V19)))</f>
        <v>0.75</v>
      </c>
      <c r="H19" s="18">
        <f t="array" ref="H19">IF($V19="","",IF(INDEX(PlanTasks[Actual (h)],$V19)="","",INDEX(PlanTasks[Actual (h)],$V19)))</f>
        <v>0</v>
      </c>
      <c r="I19" s="21">
        <f t="array" ref="I19">IF($V19="","",IF(INDEX(PlanTasks[Due date],$V19)="","",INDEX(PlanTasks[Due date],$V19)))</f>
        <v>46405</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Write clean scripts/APIs; collections; typing; testing</v>
      </c>
      <c r="M19" s="12" t="str">
        <f t="array" ref="M19">IF($V19="","",IF(INDEX(PlanTasks[Exercise / interview prompt],$V19)="","",INDEX(PlanTasks[Exercise / interview prompt],$V19)))</f>
        <v/>
      </c>
      <c r="N19" s="12" t="str">
        <f t="array" ref="N19">IF($V19="","",IF(INDEX(PlanTasks[Prerequisite IDs],$V19)="","",INDEX(PlanTasks[Prerequisite IDs],$V19)))</f>
        <v/>
      </c>
      <c r="O19" s="12" t="str">
        <f t="array" ref="O19">IF($V19="","",IF(INDEX(PlanTasks[Plan section],$V19)="","",INDEX(PlanTasks[Plan section],$V19)))</f>
        <v>Programming</v>
      </c>
      <c r="P19" s="12" t="str">
        <f t="array" ref="P19">IF($V19="","",IF(INDEX(PlanTasks[Category],$V19)="","",INDEX(PlanTasks[Category],$V19)))</f>
        <v>Engineering</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S020</v>
      </c>
      <c r="V19" s="27">
        <f>IF(ROW()-8&gt;$E$4,"",MATCH($C$4&amp;"|"&amp;(ROW()-8),PlanTasks[Category key],0))</f>
        <v>163</v>
      </c>
    </row>
    <row r="20" ht="58.5" customHeight="1">
      <c r="A20" s="28" t="str">
        <f t="array" ref="A20">IF($V20="","",INDEX(PlanTasks[Task ID],$V20))</f>
        <v>EN30</v>
      </c>
      <c r="B20" s="29">
        <f t="array" ref="B20">IF($V20="","",IF(INDEX(PlanTasks[Start week],$V20)="","",INDEX(PlanTasks[Start week],$V20)))</f>
        <v>16</v>
      </c>
      <c r="C20" s="29" t="str">
        <f t="array" ref="C20">IF($V20="","",IF(INDEX(PlanTasks[Task / deliverable],$V20)="","",INDEX(PlanTasks[Task / deliverable],$V20)))</f>
        <v>AWS/Azure/GCP concepts</v>
      </c>
      <c r="D20" s="29" t="str">
        <f t="array" ref="D20">IF($V20="","",IF(INDEX(PlanTasks[Status],$V20)="","",INDEX(PlanTasks[Status],$V20)))</f>
        <v>Not started</v>
      </c>
      <c r="E20" s="29" t="str">
        <f t="array" ref="E20">IF($V20="","",IF(INDEX(PlanTasks[Priority],$V20)="","",INDEX(PlanTasks[Priority],$V20)))</f>
        <v>P1</v>
      </c>
      <c r="F20" s="29" t="str">
        <f t="array" ref="F20">IF($V20="","",IF(INDEX(PlanTasks[Scope],$V20)="","",INDEX(PlanTasks[Scope],$V20)))</f>
        <v>Core</v>
      </c>
      <c r="G20" s="41">
        <f t="array" ref="G20">IF($V20="","",IF(INDEX(PlanTasks[Estimate (h)],$V20)="","",INDEX(PlanTasks[Estimate (h)],$V20)))</f>
        <v>1</v>
      </c>
      <c r="H20" s="41">
        <f t="array" ref="H20">IF($V20="","",IF(INDEX(PlanTasks[Actual (h)],$V20)="","",INDEX(PlanTasks[Actual (h)],$V20)))</f>
        <v>0</v>
      </c>
      <c r="I20" s="43">
        <f t="array" ref="I20">IF($V20="","",IF(INDEX(PlanTasks[Due date],$V20)="","",INDEX(PlanTasks[Due date],$V20)))</f>
        <v>46405</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compute, managed DB, storage, CDN, IAM, secrets
Compute, managed DB, object storage, CDN, IAM concepts</v>
      </c>
      <c r="M20" s="29" t="str">
        <f t="array" ref="M20">IF($V20="","",IF(INDEX(PlanTasks[Exercise / interview prompt],$V20)="","",INDEX(PlanTasks[Exercise / interview prompt],$V20)))</f>
        <v>Explain deployment architecture
Deployment diagram
Vendor-neutral concepts first</v>
      </c>
      <c r="N20" s="29" t="str">
        <f t="array" ref="N20">IF($V20="","",IF(INDEX(PlanTasks[Prerequisite IDs],$V20)="","",INDEX(PlanTasks[Prerequisite IDs],$V20)))</f>
        <v/>
      </c>
      <c r="O20" s="29" t="str">
        <f t="array" ref="O20">IF($V20="","",IF(INDEX(PlanTasks[Plan section],$V20)="","",INDEX(PlanTasks[Plan section],$V20)))</f>
        <v>Cloud</v>
      </c>
      <c r="P20" s="29" t="str">
        <f t="array" ref="P20">IF($V20="","",IF(INDEX(PlanTasks[Category],$V20)="","",INDEX(PlanTasks[Category],$V20)))</f>
        <v>Engineering</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S004
S020</v>
      </c>
      <c r="V20" s="55">
        <f>IF(ROW()-8&gt;$E$4,"",MATCH($C$4&amp;"|"&amp;(ROW()-8),PlanTasks[Category key],0))</f>
        <v>167</v>
      </c>
    </row>
    <row r="21" ht="58.5" customHeight="1">
      <c r="A21" s="9" t="str">
        <f t="array" ref="A21">IF($V21="","",INDEX(PlanTasks[Task ID],$V21))</f>
        <v>G08</v>
      </c>
      <c r="B21" s="12">
        <f t="array" ref="B21">IF($V21="","",IF(INDEX(PlanTasks[Start week],$V21)="","",INDEX(PlanTasks[Start week],$V21)))</f>
        <v>16</v>
      </c>
      <c r="C21" s="12" t="str">
        <f t="array" ref="C21">IF($V21="","",IF(INDEX(PlanTasks[Task / deliverable],$V21)="","",INDEX(PlanTasks[Task / deliverable],$V21)))</f>
        <v>Rehearse deployment failure and recovery</v>
      </c>
      <c r="D21" s="12" t="str">
        <f t="array" ref="D21">IF($V21="","",IF(INDEX(PlanTasks[Status],$V21)="","",INDEX(PlanTasks[Status],$V21)))</f>
        <v>Not started</v>
      </c>
      <c r="E21" s="12" t="str">
        <f t="array" ref="E21">IF($V21="","",IF(INDEX(PlanTasks[Priority],$V21)="","",INDEX(PlanTasks[Priority],$V21)))</f>
        <v>P1</v>
      </c>
      <c r="F21" s="12" t="str">
        <f t="array" ref="F21">IF($V21="","",IF(INDEX(PlanTasks[Scope],$V21)="","",INDEX(PlanTasks[Scope],$V21)))</f>
        <v>Core</v>
      </c>
      <c r="G21" s="18">
        <f t="array" ref="G21">IF($V21="","",IF(INDEX(PlanTasks[Estimate (h)],$V21)="","",INDEX(PlanTasks[Estimate (h)],$V21)))</f>
        <v>1</v>
      </c>
      <c r="H21" s="18">
        <f t="array" ref="H21">IF($V21="","",IF(INDEX(PlanTasks[Actual (h)],$V21)="","",INDEX(PlanTasks[Actual (h)],$V21)))</f>
        <v>0</v>
      </c>
      <c r="I21" s="21">
        <f t="array" ref="I21">IF($V21="","",IF(INDEX(PlanTasks[Due date],$V21)="","",INDEX(PlanTasks[Due date],$V21)))</f>
        <v>46405</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Deploy to a test environment, verify health checks, simulate a failed release, and demonstrate rollback or recovery with evidence.</v>
      </c>
      <c r="M21" s="12" t="str">
        <f t="array" ref="M21">IF($V21="","",IF(INDEX(PlanTasks[Exercise / interview prompt],$V21)="","",INDEX(PlanTasks[Exercise / interview prompt],$V21)))</f>
        <v/>
      </c>
      <c r="N21" s="12" t="str">
        <f t="array" ref="N21">IF($V21="","",IF(INDEX(PlanTasks[Prerequisite IDs],$V21)="","",INDEX(PlanTasks[Prerequisite IDs],$V21)))</f>
        <v>JA34</v>
      </c>
      <c r="O21" s="12" t="str">
        <f t="array" ref="O21">IF($V21="","",IF(INDEX(PlanTasks[Plan section],$V21)="","",INDEX(PlanTasks[Plan section],$V21)))</f>
        <v>Gap closure</v>
      </c>
      <c r="P21" s="12" t="str">
        <f t="array" ref="P21">IF($V21="","",IF(INDEX(PlanTasks[Category],$V21)="","",INDEX(PlanTasks[Category],$V21)))</f>
        <v>Engineering</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
      </c>
      <c r="V21" s="27">
        <f>IF(ROW()-8&gt;$E$4,"",MATCH($C$4&amp;"|"&amp;(ROW()-8),PlanTasks[Category key],0))</f>
        <v>170</v>
      </c>
    </row>
    <row r="22" ht="58.5" customHeight="1">
      <c r="A22" s="28" t="str">
        <f t="array" ref="A22">IF($V22="","",INDEX(PlanTasks[Task ID],$V22))</f>
        <v>RW12</v>
      </c>
      <c r="B22" s="29">
        <f t="array" ref="B22">IF($V22="","",IF(INDEX(PlanTasks[Start week],$V22)="","",INDEX(PlanTasks[Start week],$V22)))</f>
        <v>18</v>
      </c>
      <c r="C22" s="29" t="str">
        <f t="array" ref="C22">IF($V22="","",IF(INDEX(PlanTasks[Task / deliverable],$V22)="","",INDEX(PlanTasks[Task / deliverable],$V22)))</f>
        <v>Feature in existing repo</v>
      </c>
      <c r="D22" s="29" t="str">
        <f t="array" ref="D22">IF($V22="","",IF(INDEX(PlanTasks[Status],$V22)="","",INDEX(PlanTasks[Status],$V22)))</f>
        <v>Not started</v>
      </c>
      <c r="E22" s="29" t="str">
        <f t="array" ref="E22">IF($V22="","",IF(INDEX(PlanTasks[Priority],$V22)="","",INDEX(PlanTasks[Priority],$V22)))</f>
        <v>P0</v>
      </c>
      <c r="F22" s="29" t="str">
        <f t="array" ref="F22">IF($V22="","",IF(INDEX(PlanTasks[Scope],$V22)="","",INDEX(PlanTasks[Scope],$V22)))</f>
        <v>Core</v>
      </c>
      <c r="G22" s="41">
        <f t="array" ref="G22">IF($V22="","",IF(INDEX(PlanTasks[Estimate (h)],$V22)="","",INDEX(PlanTasks[Estimate (h)],$V22)))</f>
        <v>1</v>
      </c>
      <c r="H22" s="41">
        <f t="array" ref="H22">IF($V22="","",IF(INDEX(PlanTasks[Actual (h)],$V22)="","",INDEX(PlanTasks[Actual (h)],$V22)))</f>
        <v>0</v>
      </c>
      <c r="I22" s="43">
        <f t="array" ref="I22">IF($V22="","",IF(INDEX(PlanTasks[Due date],$V22)="","",INDEX(PlanTasks[Due date],$V22)))</f>
        <v>46419</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Find right extension points; no rewrite</v>
      </c>
      <c r="M22" s="29" t="str">
        <f t="array" ref="M22">IF($V22="","",IF(INDEX(PlanTasks[Exercise / interview prompt],$V22)="","",INDEX(PlanTasks[Exercise / interview prompt],$V22)))</f>
        <v>Implement scoped feature across 2–4 files
Practice mode: AI-free Yes, AI-assisted Yes</v>
      </c>
      <c r="N22" s="29" t="str">
        <f t="array" ref="N22">IF($V22="","",IF(INDEX(PlanTasks[Prerequisite IDs],$V22)="","",INDEX(PlanTasks[Prerequisite IDs],$V22)))</f>
        <v/>
      </c>
      <c r="O22" s="29" t="str">
        <f t="array" ref="O22">IF($V22="","",IF(INDEX(PlanTasks[Plan section],$V22)="","",INDEX(PlanTasks[Plan section],$V22)))</f>
        <v>Feature in existing repo</v>
      </c>
      <c r="P22" s="29" t="str">
        <f t="array" ref="P22">IF($V22="","",IF(INDEX(PlanTasks[Category],$V22)="","",INDEX(PlanTasks[Category],$V22)))</f>
        <v>Engineering</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
      </c>
      <c r="V22" s="55">
        <f>IF(ROW()-8&gt;$E$4,"",MATCH($C$4&amp;"|"&amp;(ROW()-8),PlanTasks[Category key],0))</f>
        <v>186</v>
      </c>
    </row>
    <row r="23" ht="58.5" customHeight="1">
      <c r="A23" s="9" t="str">
        <f t="array" ref="A23">IF($V23="","",INDEX(PlanTasks[Task ID],$V23))</f>
        <v>RW14</v>
      </c>
      <c r="B23" s="12">
        <f t="array" ref="B23">IF($V23="","",IF(INDEX(PlanTasks[Start week],$V23)="","",INDEX(PlanTasks[Start week],$V23)))</f>
        <v>19</v>
      </c>
      <c r="C23" s="12" t="str">
        <f t="array" ref="C23">IF($V23="","",IF(INDEX(PlanTasks[Task / deliverable],$V23)="","",INDEX(PlanTasks[Task / deliverable],$V23)))</f>
        <v>API failure handling</v>
      </c>
      <c r="D23" s="12" t="str">
        <f t="array" ref="D23">IF($V23="","",IF(INDEX(PlanTasks[Status],$V23)="","",INDEX(PlanTasks[Status],$V23)))</f>
        <v>Not started</v>
      </c>
      <c r="E23" s="12" t="str">
        <f t="array" ref="E23">IF($V23="","",IF(INDEX(PlanTasks[Priority],$V23)="","",INDEX(PlanTasks[Priority],$V23)))</f>
        <v>P1</v>
      </c>
      <c r="F23" s="12" t="str">
        <f t="array" ref="F23">IF($V23="","",IF(INDEX(PlanTasks[Scope],$V23)="","",INDEX(PlanTasks[Scope],$V23)))</f>
        <v>Core</v>
      </c>
      <c r="G23" s="18">
        <f t="array" ref="G23">IF($V23="","",IF(INDEX(PlanTasks[Estimate (h)],$V23)="","",INDEX(PlanTasks[Estimate (h)],$V23)))</f>
        <v>1</v>
      </c>
      <c r="H23" s="18">
        <f t="array" ref="H23">IF($V23="","",IF(INDEX(PlanTasks[Actual (h)],$V23)="","",INDEX(PlanTasks[Actual (h)],$V23)))</f>
        <v>0</v>
      </c>
      <c r="I23" s="21">
        <f t="array" ref="I23">IF($V23="","",IF(INDEX(PlanTasks[Due date],$V23)="","",INDEX(PlanTasks[Due date],$V23)))</f>
        <v>46426</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No duplicate side effects; clear error path</v>
      </c>
      <c r="M23" s="12" t="str">
        <f t="array" ref="M23">IF($V23="","",IF(INDEX(PlanTasks[Exercise / interview prompt],$V23)="","",INDEX(PlanTasks[Exercise / interview prompt],$V23)))</f>
        <v>Handle timeout/5xx/retry safely
Practice mode: AI-free Yes, AI-assisted Yes</v>
      </c>
      <c r="N23" s="12" t="str">
        <f t="array" ref="N23">IF($V23="","",IF(INDEX(PlanTasks[Prerequisite IDs],$V23)="","",INDEX(PlanTasks[Prerequisite IDs],$V23)))</f>
        <v/>
      </c>
      <c r="O23" s="12" t="str">
        <f t="array" ref="O23">IF($V23="","",IF(INDEX(PlanTasks[Plan section],$V23)="","",INDEX(PlanTasks[Plan section],$V23)))</f>
        <v>API failure handling</v>
      </c>
      <c r="P23" s="12" t="str">
        <f t="array" ref="P23">IF($V23="","",IF(INDEX(PlanTasks[Category],$V23)="","",INDEX(PlanTasks[Category],$V23)))</f>
        <v>Engineering</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
      </c>
      <c r="V23" s="27">
        <f>IF(ROW()-8&gt;$E$4,"",MATCH($C$4&amp;"|"&amp;(ROW()-8),PlanTasks[Category key],0))</f>
        <v>193</v>
      </c>
    </row>
    <row r="24" ht="78.0" customHeight="1">
      <c r="A24" s="28" t="str">
        <f t="array" ref="A24">IF($V24="","",INDEX(PlanTasks[Task ID],$V24))</f>
        <v/>
      </c>
      <c r="B24" s="29" t="str">
        <f t="array" ref="B24">IF($V24="","",IF(INDEX(PlanTasks[Start week],$V24)="","",INDEX(PlanTasks[Start week],$V24)))</f>
        <v/>
      </c>
      <c r="C24" s="29" t="str">
        <f t="array" ref="C24">IF($V24="","",IF(INDEX(PlanTasks[Task / deliverable],$V24)="","",INDEX(PlanTasks[Task / deliverable],$V24)))</f>
        <v/>
      </c>
      <c r="D24" s="29" t="str">
        <f t="array" ref="D24">IF($V24="","",IF(INDEX(PlanTasks[Status],$V24)="","",INDEX(PlanTasks[Status],$V24)))</f>
        <v/>
      </c>
      <c r="E24" s="29" t="str">
        <f t="array" ref="E24">IF($V24="","",IF(INDEX(PlanTasks[Priority],$V24)="","",INDEX(PlanTasks[Priority],$V24)))</f>
        <v/>
      </c>
      <c r="F24" s="29" t="str">
        <f t="array" ref="F24">IF($V24="","",IF(INDEX(PlanTasks[Scope],$V24)="","",INDEX(PlanTasks[Scope],$V24)))</f>
        <v/>
      </c>
      <c r="G24" s="41" t="str">
        <f t="array" ref="G24">IF($V24="","",IF(INDEX(PlanTasks[Estimate (h)],$V24)="","",INDEX(PlanTasks[Estimate (h)],$V24)))</f>
        <v/>
      </c>
      <c r="H24" s="41" t="str">
        <f t="array" ref="H24">IF($V24="","",IF(INDEX(PlanTasks[Actual (h)],$V24)="","",INDEX(PlanTasks[Actual (h)],$V24)))</f>
        <v/>
      </c>
      <c r="I24" s="43" t="str">
        <f t="array" ref="I24">IF($V24="","",IF(INDEX(PlanTasks[Due date],$V24)="","",INDEX(PlanTasks[Due date],$V24)))</f>
        <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
      </c>
      <c r="P24" s="29" t="str">
        <f t="array" ref="P24">IF($V24="","",IF(INDEX(PlanTasks[Category],$V24)="","",INDEX(PlanTasks[Category],$V24)))</f>
        <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
      </c>
      <c r="U24" s="29" t="str">
        <f t="array" ref="U24">IF($V24="","",IF(INDEX(PlanTasks[Source IDs],$V24)="","",INDEX(PlanTasks[Source IDs],$V24)))</f>
        <v/>
      </c>
      <c r="V24" s="55" t="str">
        <f>IF(ROW()-8&gt;$E$4,"",MATCH($C$4&amp;"|"&amp;(ROW()-8),PlanTasks[Category key],0))</f>
        <v/>
      </c>
    </row>
    <row r="25" ht="78.0" customHeight="1">
      <c r="A25" s="9" t="str">
        <f t="array" ref="A25">IF($V25="","",INDEX(PlanTasks[Task ID],$V25))</f>
        <v/>
      </c>
      <c r="B25" s="12" t="str">
        <f t="array" ref="B25">IF($V25="","",IF(INDEX(PlanTasks[Start week],$V25)="","",INDEX(PlanTasks[Start week],$V25)))</f>
        <v/>
      </c>
      <c r="C25" s="12" t="str">
        <f t="array" ref="C25">IF($V25="","",IF(INDEX(PlanTasks[Task / deliverable],$V25)="","",INDEX(PlanTasks[Task / deliverable],$V25)))</f>
        <v/>
      </c>
      <c r="D25" s="12" t="str">
        <f t="array" ref="D25">IF($V25="","",IF(INDEX(PlanTasks[Status],$V25)="","",INDEX(PlanTasks[Status],$V25)))</f>
        <v/>
      </c>
      <c r="E25" s="12" t="str">
        <f t="array" ref="E25">IF($V25="","",IF(INDEX(PlanTasks[Priority],$V25)="","",INDEX(PlanTasks[Priority],$V25)))</f>
        <v/>
      </c>
      <c r="F25" s="12" t="str">
        <f t="array" ref="F25">IF($V25="","",IF(INDEX(PlanTasks[Scope],$V25)="","",INDEX(PlanTasks[Scope],$V25)))</f>
        <v/>
      </c>
      <c r="G25" s="18" t="str">
        <f t="array" ref="G25">IF($V25="","",IF(INDEX(PlanTasks[Estimate (h)],$V25)="","",INDEX(PlanTasks[Estimate (h)],$V25)))</f>
        <v/>
      </c>
      <c r="H25" s="18" t="str">
        <f t="array" ref="H25">IF($V25="","",IF(INDEX(PlanTasks[Actual (h)],$V25)="","",INDEX(PlanTasks[Actual (h)],$V25)))</f>
        <v/>
      </c>
      <c r="I25" s="21" t="str">
        <f t="array" ref="I25">IF($V25="","",IF(INDEX(PlanTasks[Due date],$V25)="","",INDEX(PlanTasks[Due date],$V25)))</f>
        <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
      </c>
      <c r="P25" s="12" t="str">
        <f t="array" ref="P25">IF($V25="","",IF(INDEX(PlanTasks[Category],$V25)="","",INDEX(PlanTasks[Category],$V25)))</f>
        <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
      </c>
      <c r="U25" s="12" t="str">
        <f t="array" ref="U25">IF($V25="","",IF(INDEX(PlanTasks[Source IDs],$V25)="","",INDEX(PlanTasks[Source IDs],$V25)))</f>
        <v/>
      </c>
      <c r="V25" s="27" t="str">
        <f>IF(ROW()-8&gt;$E$4,"",MATCH($C$4&amp;"|"&amp;(ROW()-8),PlanTasks[Category key],0))</f>
        <v/>
      </c>
    </row>
    <row r="26" ht="78.0" customHeight="1">
      <c r="A26" s="28" t="str">
        <f t="array" ref="A26">IF($V26="","",INDEX(PlanTasks[Task ID],$V26))</f>
        <v/>
      </c>
      <c r="B26" s="29" t="str">
        <f t="array" ref="B26">IF($V26="","",IF(INDEX(PlanTasks[Start week],$V26)="","",INDEX(PlanTasks[Start week],$V26)))</f>
        <v/>
      </c>
      <c r="C26" s="29" t="str">
        <f t="array" ref="C26">IF($V26="","",IF(INDEX(PlanTasks[Task / deliverable],$V26)="","",INDEX(PlanTasks[Task / deliverable],$V26)))</f>
        <v/>
      </c>
      <c r="D26" s="29" t="str">
        <f t="array" ref="D26">IF($V26="","",IF(INDEX(PlanTasks[Status],$V26)="","",INDEX(PlanTasks[Status],$V26)))</f>
        <v/>
      </c>
      <c r="E26" s="29" t="str">
        <f t="array" ref="E26">IF($V26="","",IF(INDEX(PlanTasks[Priority],$V26)="","",INDEX(PlanTasks[Priority],$V26)))</f>
        <v/>
      </c>
      <c r="F26" s="29" t="str">
        <f t="array" ref="F26">IF($V26="","",IF(INDEX(PlanTasks[Scope],$V26)="","",INDEX(PlanTasks[Scope],$V26)))</f>
        <v/>
      </c>
      <c r="G26" s="41" t="str">
        <f t="array" ref="G26">IF($V26="","",IF(INDEX(PlanTasks[Estimate (h)],$V26)="","",INDEX(PlanTasks[Estimate (h)],$V26)))</f>
        <v/>
      </c>
      <c r="H26" s="41" t="str">
        <f t="array" ref="H26">IF($V26="","",IF(INDEX(PlanTasks[Actual (h)],$V26)="","",INDEX(PlanTasks[Actual (h)],$V26)))</f>
        <v/>
      </c>
      <c r="I26" s="43" t="str">
        <f t="array" ref="I26">IF($V26="","",IF(INDEX(PlanTasks[Due date],$V26)="","",INDEX(PlanTasks[Due date],$V26)))</f>
        <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
      </c>
      <c r="P26" s="29" t="str">
        <f t="array" ref="P26">IF($V26="","",IF(INDEX(PlanTasks[Category],$V26)="","",INDEX(PlanTasks[Category],$V26)))</f>
        <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
      </c>
      <c r="U26" s="29" t="str">
        <f t="array" ref="U26">IF($V26="","",IF(INDEX(PlanTasks[Source IDs],$V26)="","",INDEX(PlanTasks[Source IDs],$V26)))</f>
        <v/>
      </c>
      <c r="V26" s="55" t="str">
        <f>IF(ROW()-8&gt;$E$4,"",MATCH($C$4&amp;"|"&amp;(ROW()-8),PlanTasks[Category key],0))</f>
        <v/>
      </c>
    </row>
    <row r="27" ht="78.0" customHeight="1">
      <c r="A27" s="9" t="str">
        <f t="array" ref="A27">IF($V27="","",INDEX(PlanTasks[Task ID],$V27))</f>
        <v/>
      </c>
      <c r="B27" s="12" t="str">
        <f t="array" ref="B27">IF($V27="","",IF(INDEX(PlanTasks[Start week],$V27)="","",INDEX(PlanTasks[Start week],$V27)))</f>
        <v/>
      </c>
      <c r="C27" s="12" t="str">
        <f t="array" ref="C27">IF($V27="","",IF(INDEX(PlanTasks[Task / deliverable],$V27)="","",INDEX(PlanTasks[Task / deliverable],$V27)))</f>
        <v/>
      </c>
      <c r="D27" s="12" t="str">
        <f t="array" ref="D27">IF($V27="","",IF(INDEX(PlanTasks[Status],$V27)="","",INDEX(PlanTasks[Status],$V27)))</f>
        <v/>
      </c>
      <c r="E27" s="12" t="str">
        <f t="array" ref="E27">IF($V27="","",IF(INDEX(PlanTasks[Priority],$V27)="","",INDEX(PlanTasks[Priority],$V27)))</f>
        <v/>
      </c>
      <c r="F27" s="12" t="str">
        <f t="array" ref="F27">IF($V27="","",IF(INDEX(PlanTasks[Scope],$V27)="","",INDEX(PlanTasks[Scope],$V27)))</f>
        <v/>
      </c>
      <c r="G27" s="18" t="str">
        <f t="array" ref="G27">IF($V27="","",IF(INDEX(PlanTasks[Estimate (h)],$V27)="","",INDEX(PlanTasks[Estimate (h)],$V27)))</f>
        <v/>
      </c>
      <c r="H27" s="18" t="str">
        <f t="array" ref="H27">IF($V27="","",IF(INDEX(PlanTasks[Actual (h)],$V27)="","",INDEX(PlanTasks[Actual (h)],$V27)))</f>
        <v/>
      </c>
      <c r="I27" s="21" t="str">
        <f t="array" ref="I27">IF($V27="","",IF(INDEX(PlanTasks[Due date],$V27)="","",INDEX(PlanTasks[Due date],$V27)))</f>
        <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
      </c>
      <c r="P27" s="12" t="str">
        <f t="array" ref="P27">IF($V27="","",IF(INDEX(PlanTasks[Category],$V27)="","",INDEX(PlanTasks[Category],$V27)))</f>
        <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
      </c>
      <c r="U27" s="12" t="str">
        <f t="array" ref="U27">IF($V27="","",IF(INDEX(PlanTasks[Source IDs],$V27)="","",INDEX(PlanTasks[Source IDs],$V27)))</f>
        <v/>
      </c>
      <c r="V27" s="27" t="str">
        <f>IF(ROW()-8&gt;$E$4,"",MATCH($C$4&amp;"|"&amp;(ROW()-8),PlanTasks[Category key],0))</f>
        <v/>
      </c>
    </row>
    <row r="28" ht="78.0" customHeight="1">
      <c r="A28" s="28" t="str">
        <f t="array" ref="A28">IF($V28="","",INDEX(PlanTasks[Task ID],$V28))</f>
        <v/>
      </c>
      <c r="B28" s="29" t="str">
        <f t="array" ref="B28">IF($V28="","",IF(INDEX(PlanTasks[Start week],$V28)="","",INDEX(PlanTasks[Start week],$V28)))</f>
        <v/>
      </c>
      <c r="C28" s="29" t="str">
        <f t="array" ref="C28">IF($V28="","",IF(INDEX(PlanTasks[Task / deliverable],$V28)="","",INDEX(PlanTasks[Task / deliverable],$V28)))</f>
        <v/>
      </c>
      <c r="D28" s="29" t="str">
        <f t="array" ref="D28">IF($V28="","",IF(INDEX(PlanTasks[Status],$V28)="","",INDEX(PlanTasks[Status],$V28)))</f>
        <v/>
      </c>
      <c r="E28" s="29" t="str">
        <f t="array" ref="E28">IF($V28="","",IF(INDEX(PlanTasks[Priority],$V28)="","",INDEX(PlanTasks[Priority],$V28)))</f>
        <v/>
      </c>
      <c r="F28" s="29" t="str">
        <f t="array" ref="F28">IF($V28="","",IF(INDEX(PlanTasks[Scope],$V28)="","",INDEX(PlanTasks[Scope],$V28)))</f>
        <v/>
      </c>
      <c r="G28" s="41" t="str">
        <f t="array" ref="G28">IF($V28="","",IF(INDEX(PlanTasks[Estimate (h)],$V28)="","",INDEX(PlanTasks[Estimate (h)],$V28)))</f>
        <v/>
      </c>
      <c r="H28" s="41" t="str">
        <f t="array" ref="H28">IF($V28="","",IF(INDEX(PlanTasks[Actual (h)],$V28)="","",INDEX(PlanTasks[Actual (h)],$V28)))</f>
        <v/>
      </c>
      <c r="I28" s="43" t="str">
        <f t="array" ref="I28">IF($V28="","",IF(INDEX(PlanTasks[Due date],$V28)="","",INDEX(PlanTasks[Due date],$V28)))</f>
        <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
      </c>
      <c r="P28" s="29" t="str">
        <f t="array" ref="P28">IF($V28="","",IF(INDEX(PlanTasks[Category],$V28)="","",INDEX(PlanTasks[Category],$V28)))</f>
        <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
      </c>
      <c r="U28" s="29" t="str">
        <f t="array" ref="U28">IF($V28="","",IF(INDEX(PlanTasks[Source IDs],$V28)="","",INDEX(PlanTasks[Source IDs],$V28)))</f>
        <v/>
      </c>
      <c r="V28" s="55" t="str">
        <f>IF(ROW()-8&gt;$E$4,"",MATCH($C$4&amp;"|"&amp;(ROW()-8),PlanTasks[Category key],0))</f>
        <v/>
      </c>
    </row>
    <row r="29" ht="78.0" customHeight="1">
      <c r="A29" s="9" t="str">
        <f t="array" ref="A29">IF($V29="","",INDEX(PlanTasks[Task ID],$V29))</f>
        <v/>
      </c>
      <c r="B29" s="12" t="str">
        <f t="array" ref="B29">IF($V29="","",IF(INDEX(PlanTasks[Start week],$V29)="","",INDEX(PlanTasks[Start week],$V29)))</f>
        <v/>
      </c>
      <c r="C29" s="12" t="str">
        <f t="array" ref="C29">IF($V29="","",IF(INDEX(PlanTasks[Task / deliverable],$V29)="","",INDEX(PlanTasks[Task / deliverable],$V29)))</f>
        <v/>
      </c>
      <c r="D29" s="12" t="str">
        <f t="array" ref="D29">IF($V29="","",IF(INDEX(PlanTasks[Status],$V29)="","",INDEX(PlanTasks[Status],$V29)))</f>
        <v/>
      </c>
      <c r="E29" s="12" t="str">
        <f t="array" ref="E29">IF($V29="","",IF(INDEX(PlanTasks[Priority],$V29)="","",INDEX(PlanTasks[Priority],$V29)))</f>
        <v/>
      </c>
      <c r="F29" s="12" t="str">
        <f t="array" ref="F29">IF($V29="","",IF(INDEX(PlanTasks[Scope],$V29)="","",INDEX(PlanTasks[Scope],$V29)))</f>
        <v/>
      </c>
      <c r="G29" s="18" t="str">
        <f t="array" ref="G29">IF($V29="","",IF(INDEX(PlanTasks[Estimate (h)],$V29)="","",INDEX(PlanTasks[Estimate (h)],$V29)))</f>
        <v/>
      </c>
      <c r="H29" s="18" t="str">
        <f t="array" ref="H29">IF($V29="","",IF(INDEX(PlanTasks[Actual (h)],$V29)="","",INDEX(PlanTasks[Actual (h)],$V29)))</f>
        <v/>
      </c>
      <c r="I29" s="21" t="str">
        <f t="array" ref="I29">IF($V29="","",IF(INDEX(PlanTasks[Due date],$V29)="","",INDEX(PlanTasks[Due date],$V29)))</f>
        <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
      </c>
      <c r="P29" s="12" t="str">
        <f t="array" ref="P29">IF($V29="","",IF(INDEX(PlanTasks[Category],$V29)="","",INDEX(PlanTasks[Category],$V29)))</f>
        <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
      </c>
      <c r="U29" s="12" t="str">
        <f t="array" ref="U29">IF($V29="","",IF(INDEX(PlanTasks[Source IDs],$V29)="","",INDEX(PlanTasks[Source IDs],$V29)))</f>
        <v/>
      </c>
      <c r="V29" s="27" t="str">
        <f>IF(ROW()-8&gt;$E$4,"",MATCH($C$4&amp;"|"&amp;(ROW()-8),PlanTasks[Category key],0))</f>
        <v/>
      </c>
    </row>
    <row r="30" ht="78.0" customHeight="1">
      <c r="A30" s="28" t="str">
        <f t="array" ref="A30">IF($V30="","",INDEX(PlanTasks[Task ID],$V30))</f>
        <v/>
      </c>
      <c r="B30" s="29" t="str">
        <f t="array" ref="B30">IF($V30="","",IF(INDEX(PlanTasks[Start week],$V30)="","",INDEX(PlanTasks[Start week],$V30)))</f>
        <v/>
      </c>
      <c r="C30" s="29" t="str">
        <f t="array" ref="C30">IF($V30="","",IF(INDEX(PlanTasks[Task / deliverable],$V30)="","",INDEX(PlanTasks[Task / deliverable],$V30)))</f>
        <v/>
      </c>
      <c r="D30" s="29" t="str">
        <f t="array" ref="D30">IF($V30="","",IF(INDEX(PlanTasks[Status],$V30)="","",INDEX(PlanTasks[Status],$V30)))</f>
        <v/>
      </c>
      <c r="E30" s="29" t="str">
        <f t="array" ref="E30">IF($V30="","",IF(INDEX(PlanTasks[Priority],$V30)="","",INDEX(PlanTasks[Priority],$V30)))</f>
        <v/>
      </c>
      <c r="F30" s="29" t="str">
        <f t="array" ref="F30">IF($V30="","",IF(INDEX(PlanTasks[Scope],$V30)="","",INDEX(PlanTasks[Scope],$V30)))</f>
        <v/>
      </c>
      <c r="G30" s="41" t="str">
        <f t="array" ref="G30">IF($V30="","",IF(INDEX(PlanTasks[Estimate (h)],$V30)="","",INDEX(PlanTasks[Estimate (h)],$V30)))</f>
        <v/>
      </c>
      <c r="H30" s="41" t="str">
        <f t="array" ref="H30">IF($V30="","",IF(INDEX(PlanTasks[Actual (h)],$V30)="","",INDEX(PlanTasks[Actual (h)],$V30)))</f>
        <v/>
      </c>
      <c r="I30" s="43" t="str">
        <f t="array" ref="I30">IF($V30="","",IF(INDEX(PlanTasks[Due date],$V30)="","",INDEX(PlanTasks[Due date],$V30)))</f>
        <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
      </c>
      <c r="P30" s="29" t="str">
        <f t="array" ref="P30">IF($V30="","",IF(INDEX(PlanTasks[Category],$V30)="","",INDEX(PlanTasks[Category],$V30)))</f>
        <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
      </c>
      <c r="U30" s="29" t="str">
        <f t="array" ref="U30">IF($V30="","",IF(INDEX(PlanTasks[Source IDs],$V30)="","",INDEX(PlanTasks[Source IDs],$V30)))</f>
        <v/>
      </c>
      <c r="V30" s="55" t="str">
        <f>IF(ROW()-8&gt;$E$4,"",MATCH($C$4&amp;"|"&amp;(ROW()-8),PlanTasks[Category key],0))</f>
        <v/>
      </c>
    </row>
    <row r="31" ht="78.0" customHeight="1">
      <c r="A31" s="9" t="str">
        <f t="array" ref="A31">IF($V31="","",INDEX(PlanTasks[Task ID],$V31))</f>
        <v/>
      </c>
      <c r="B31" s="12" t="str">
        <f t="array" ref="B31">IF($V31="","",IF(INDEX(PlanTasks[Start week],$V31)="","",INDEX(PlanTasks[Start week],$V31)))</f>
        <v/>
      </c>
      <c r="C31" s="12" t="str">
        <f t="array" ref="C31">IF($V31="","",IF(INDEX(PlanTasks[Task / deliverable],$V31)="","",INDEX(PlanTasks[Task / deliverable],$V31)))</f>
        <v/>
      </c>
      <c r="D31" s="12" t="str">
        <f t="array" ref="D31">IF($V31="","",IF(INDEX(PlanTasks[Status],$V31)="","",INDEX(PlanTasks[Status],$V31)))</f>
        <v/>
      </c>
      <c r="E31" s="12" t="str">
        <f t="array" ref="E31">IF($V31="","",IF(INDEX(PlanTasks[Priority],$V31)="","",INDEX(PlanTasks[Priority],$V31)))</f>
        <v/>
      </c>
      <c r="F31" s="12" t="str">
        <f t="array" ref="F31">IF($V31="","",IF(INDEX(PlanTasks[Scope],$V31)="","",INDEX(PlanTasks[Scope],$V31)))</f>
        <v/>
      </c>
      <c r="G31" s="18" t="str">
        <f t="array" ref="G31">IF($V31="","",IF(INDEX(PlanTasks[Estimate (h)],$V31)="","",INDEX(PlanTasks[Estimate (h)],$V31)))</f>
        <v/>
      </c>
      <c r="H31" s="18" t="str">
        <f t="array" ref="H31">IF($V31="","",IF(INDEX(PlanTasks[Actual (h)],$V31)="","",INDEX(PlanTasks[Actual (h)],$V31)))</f>
        <v/>
      </c>
      <c r="I31" s="21" t="str">
        <f t="array" ref="I31">IF($V31="","",IF(INDEX(PlanTasks[Due date],$V31)="","",INDEX(PlanTasks[Due date],$V31)))</f>
        <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
      </c>
      <c r="P31" s="12" t="str">
        <f t="array" ref="P31">IF($V31="","",IF(INDEX(PlanTasks[Category],$V31)="","",INDEX(PlanTasks[Category],$V31)))</f>
        <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
      </c>
      <c r="U31" s="12" t="str">
        <f t="array" ref="U31">IF($V31="","",IF(INDEX(PlanTasks[Source IDs],$V31)="","",INDEX(PlanTasks[Source IDs],$V31)))</f>
        <v/>
      </c>
      <c r="V31" s="27" t="str">
        <f>IF(ROW()-8&gt;$E$4,"",MATCH($C$4&amp;"|"&amp;(ROW()-8),PlanTasks[Category key],0))</f>
        <v/>
      </c>
    </row>
    <row r="32" ht="78.0" customHeight="1">
      <c r="A32" s="28" t="str">
        <f t="array" ref="A32">IF($V32="","",INDEX(PlanTasks[Task ID],$V32))</f>
        <v/>
      </c>
      <c r="B32" s="29" t="str">
        <f t="array" ref="B32">IF($V32="","",IF(INDEX(PlanTasks[Start week],$V32)="","",INDEX(PlanTasks[Start week],$V32)))</f>
        <v/>
      </c>
      <c r="C32" s="29" t="str">
        <f t="array" ref="C32">IF($V32="","",IF(INDEX(PlanTasks[Task / deliverable],$V32)="","",INDEX(PlanTasks[Task / deliverable],$V32)))</f>
        <v/>
      </c>
      <c r="D32" s="29" t="str">
        <f t="array" ref="D32">IF($V32="","",IF(INDEX(PlanTasks[Status],$V32)="","",INDEX(PlanTasks[Status],$V32)))</f>
        <v/>
      </c>
      <c r="E32" s="29" t="str">
        <f t="array" ref="E32">IF($V32="","",IF(INDEX(PlanTasks[Priority],$V32)="","",INDEX(PlanTasks[Priority],$V32)))</f>
        <v/>
      </c>
      <c r="F32" s="29" t="str">
        <f t="array" ref="F32">IF($V32="","",IF(INDEX(PlanTasks[Scope],$V32)="","",INDEX(PlanTasks[Scope],$V32)))</f>
        <v/>
      </c>
      <c r="G32" s="41" t="str">
        <f t="array" ref="G32">IF($V32="","",IF(INDEX(PlanTasks[Estimate (h)],$V32)="","",INDEX(PlanTasks[Estimate (h)],$V32)))</f>
        <v/>
      </c>
      <c r="H32" s="41" t="str">
        <f t="array" ref="H32">IF($V32="","",IF(INDEX(PlanTasks[Actual (h)],$V32)="","",INDEX(PlanTasks[Actual (h)],$V32)))</f>
        <v/>
      </c>
      <c r="I32" s="43" t="str">
        <f t="array" ref="I32">IF($V32="","",IF(INDEX(PlanTasks[Due date],$V32)="","",INDEX(PlanTasks[Due date],$V32)))</f>
        <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
      </c>
      <c r="P32" s="29" t="str">
        <f t="array" ref="P32">IF($V32="","",IF(INDEX(PlanTasks[Category],$V32)="","",INDEX(PlanTasks[Category],$V32)))</f>
        <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
      </c>
      <c r="U32" s="29" t="str">
        <f t="array" ref="U32">IF($V32="","",IF(INDEX(PlanTasks[Source IDs],$V32)="","",INDEX(PlanTasks[Source IDs],$V32)))</f>
        <v/>
      </c>
      <c r="V32" s="55" t="str">
        <f>IF(ROW()-8&gt;$E$4,"",MATCH($C$4&amp;"|"&amp;(ROW()-8),PlanTasks[Category key],0))</f>
        <v/>
      </c>
    </row>
    <row r="33" ht="78.0" customHeight="1">
      <c r="A33" s="9" t="str">
        <f t="array" ref="A33">IF($V33="","",INDEX(PlanTasks[Task ID],$V33))</f>
        <v/>
      </c>
      <c r="B33" s="12" t="str">
        <f t="array" ref="B33">IF($V33="","",IF(INDEX(PlanTasks[Start week],$V33)="","",INDEX(PlanTasks[Start week],$V33)))</f>
        <v/>
      </c>
      <c r="C33" s="12" t="str">
        <f t="array" ref="C33">IF($V33="","",IF(INDEX(PlanTasks[Task / deliverable],$V33)="","",INDEX(PlanTasks[Task / deliverable],$V33)))</f>
        <v/>
      </c>
      <c r="D33" s="12" t="str">
        <f t="array" ref="D33">IF($V33="","",IF(INDEX(PlanTasks[Status],$V33)="","",INDEX(PlanTasks[Status],$V33)))</f>
        <v/>
      </c>
      <c r="E33" s="12" t="str">
        <f t="array" ref="E33">IF($V33="","",IF(INDEX(PlanTasks[Priority],$V33)="","",INDEX(PlanTasks[Priority],$V33)))</f>
        <v/>
      </c>
      <c r="F33" s="12" t="str">
        <f t="array" ref="F33">IF($V33="","",IF(INDEX(PlanTasks[Scope],$V33)="","",INDEX(PlanTasks[Scope],$V33)))</f>
        <v/>
      </c>
      <c r="G33" s="18" t="str">
        <f t="array" ref="G33">IF($V33="","",IF(INDEX(PlanTasks[Estimate (h)],$V33)="","",INDEX(PlanTasks[Estimate (h)],$V33)))</f>
        <v/>
      </c>
      <c r="H33" s="18" t="str">
        <f t="array" ref="H33">IF($V33="","",IF(INDEX(PlanTasks[Actual (h)],$V33)="","",INDEX(PlanTasks[Actual (h)],$V33)))</f>
        <v/>
      </c>
      <c r="I33" s="21" t="str">
        <f t="array" ref="I33">IF($V33="","",IF(INDEX(PlanTasks[Due date],$V33)="","",INDEX(PlanTasks[Due date],$V33)))</f>
        <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
      </c>
      <c r="P33" s="12" t="str">
        <f t="array" ref="P33">IF($V33="","",IF(INDEX(PlanTasks[Category],$V33)="","",INDEX(PlanTasks[Category],$V33)))</f>
        <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
      </c>
      <c r="U33" s="12" t="str">
        <f t="array" ref="U33">IF($V33="","",IF(INDEX(PlanTasks[Source IDs],$V33)="","",INDEX(PlanTasks[Source IDs],$V33)))</f>
        <v/>
      </c>
      <c r="V33" s="27" t="str">
        <f>IF(ROW()-8&gt;$E$4,"",MATCH($C$4&amp;"|"&amp;(ROW()-8),PlanTasks[Category key],0))</f>
        <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E7"/>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8.0"/>
    <col customWidth="1" min="2" max="2" width="24.0"/>
    <col customWidth="1" min="3" max="3" width="14.0"/>
    <col customWidth="1" min="4" max="4" width="12.0"/>
    <col customWidth="1" min="5" max="6" width="13.0"/>
    <col customWidth="1" min="7" max="7" width="12.0"/>
    <col customWidth="1" min="8" max="12" width="13.0"/>
    <col customWidth="1" min="13" max="13" width="11.0"/>
    <col customWidth="1" min="14" max="14" width="13.0"/>
    <col customWidth="1" min="15" max="16" width="42.0"/>
    <col customWidth="1" min="17" max="17" width="22.0"/>
    <col customWidth="1" min="18" max="18" width="64.0"/>
    <col customWidth="1" min="19" max="19" width="14.0"/>
    <col customWidth="1" min="20" max="26" width="8.63"/>
  </cols>
  <sheetData>
    <row r="1" ht="24.0" customHeight="1">
      <c r="A1" s="4"/>
      <c r="B1" s="4"/>
      <c r="C1" s="4"/>
      <c r="D1" s="4"/>
      <c r="E1" s="4"/>
      <c r="F1" s="4"/>
      <c r="G1" s="4"/>
      <c r="H1" s="4"/>
      <c r="I1" s="4"/>
      <c r="J1" s="4"/>
      <c r="K1" s="4"/>
      <c r="L1" s="4"/>
      <c r="M1" s="4"/>
      <c r="N1" s="4"/>
      <c r="O1" s="4"/>
      <c r="P1" s="4"/>
      <c r="Q1" s="4"/>
      <c r="R1" s="4"/>
      <c r="S1" s="4"/>
    </row>
    <row r="2" ht="27.75" customHeight="1">
      <c r="A2" s="3" t="s">
        <v>1212</v>
      </c>
      <c r="B2" s="4"/>
      <c r="C2" s="4"/>
      <c r="D2" s="4"/>
      <c r="E2" s="4"/>
      <c r="F2" s="4"/>
      <c r="G2" s="4"/>
      <c r="H2" s="4"/>
      <c r="I2" s="4"/>
      <c r="J2" s="4"/>
      <c r="K2" s="4"/>
      <c r="L2" s="4"/>
      <c r="M2" s="4"/>
      <c r="N2" s="4"/>
      <c r="O2" s="4"/>
      <c r="P2" s="4"/>
      <c r="Q2" s="4"/>
      <c r="R2" s="4"/>
      <c r="S2" s="4"/>
    </row>
    <row r="3" ht="24.0" customHeight="1">
      <c r="A3" s="4"/>
      <c r="B3" s="4"/>
      <c r="C3" s="4"/>
      <c r="D3" s="4"/>
      <c r="E3" s="4"/>
      <c r="F3" s="4"/>
      <c r="G3" s="4"/>
      <c r="H3" s="4"/>
      <c r="I3" s="4"/>
      <c r="J3" s="4"/>
      <c r="K3" s="4"/>
      <c r="L3" s="4"/>
      <c r="M3" s="4"/>
      <c r="N3" s="4"/>
      <c r="O3" s="4"/>
      <c r="P3" s="4"/>
      <c r="Q3" s="4"/>
      <c r="R3" s="4"/>
      <c r="S3" s="4"/>
    </row>
    <row r="4" ht="24.0" customHeight="1">
      <c r="A4" s="5"/>
      <c r="B4" s="4" t="s">
        <v>1213</v>
      </c>
      <c r="C4" s="102">
        <v>46294.0</v>
      </c>
      <c r="D4" s="4"/>
      <c r="E4" s="4" t="s">
        <v>197</v>
      </c>
      <c r="F4" s="4">
        <f>SUMIFS(PracticeItems[Solved / attempts],PracticeItems[Practice type],"DSA pattern")</f>
        <v>0</v>
      </c>
      <c r="G4" s="4"/>
      <c r="H4" s="4" t="s">
        <v>198</v>
      </c>
      <c r="I4" s="4">
        <f>SUMIFS(PracticeItems[Problem target],PracticeItems[Practice type],"DSA pattern")</f>
        <v>145</v>
      </c>
      <c r="J4" s="4"/>
      <c r="K4" s="4"/>
      <c r="L4" s="4"/>
      <c r="M4" s="4"/>
      <c r="N4" s="4"/>
      <c r="O4" s="4"/>
      <c r="P4" s="4"/>
      <c r="Q4" s="4"/>
      <c r="R4" s="4"/>
      <c r="S4" s="4"/>
    </row>
    <row r="5" ht="24.0" customHeight="1">
      <c r="A5" s="4"/>
      <c r="B5" s="4" t="s">
        <v>1214</v>
      </c>
      <c r="C5" s="103">
        <v>7.0</v>
      </c>
      <c r="D5" s="4"/>
      <c r="E5" s="4" t="s">
        <v>203</v>
      </c>
      <c r="F5" s="4">
        <f>COUNTIFS(PlanTasks[Work type],"Mock",PlanTasks[Mock result],"Pass",PlanTasks[Completion check],"Complete")+COUNTIFS(PlanTasks[Work type],"Mock",PlanTasks[Mock result],"Strong Pass",PlanTasks[Completion check],"Complete")</f>
        <v>0</v>
      </c>
      <c r="G5" s="4"/>
      <c r="H5" s="4" t="s">
        <v>1215</v>
      </c>
      <c r="I5" s="4">
        <f>COUNTIFS(PlanTasks[Work type],"Mock",PlanTasks[Completion check],"Complete")</f>
        <v>0</v>
      </c>
      <c r="J5" s="4"/>
      <c r="K5" s="4"/>
      <c r="L5" s="4"/>
      <c r="M5" s="4"/>
      <c r="N5" s="4"/>
      <c r="O5" s="4"/>
      <c r="P5" s="4"/>
      <c r="Q5" s="4"/>
      <c r="R5" s="4"/>
      <c r="S5" s="4"/>
    </row>
    <row r="6" ht="24.0" customHeight="1">
      <c r="A6" s="4"/>
      <c r="B6" s="4"/>
      <c r="C6" s="4"/>
      <c r="D6" s="4"/>
      <c r="E6" s="4"/>
      <c r="F6" s="4"/>
      <c r="G6" s="4"/>
      <c r="H6" s="4"/>
      <c r="I6" s="4"/>
      <c r="J6" s="4"/>
      <c r="K6" s="4"/>
      <c r="L6" s="4"/>
      <c r="M6" s="4"/>
      <c r="N6" s="4"/>
      <c r="O6" s="4"/>
      <c r="P6" s="4"/>
      <c r="Q6" s="4"/>
      <c r="R6" s="4"/>
      <c r="S6" s="4"/>
    </row>
    <row r="7" ht="24.0" customHeight="1">
      <c r="A7" s="4"/>
      <c r="B7" s="4" t="s">
        <v>1216</v>
      </c>
      <c r="C7" s="4"/>
      <c r="D7" s="4"/>
      <c r="E7" s="4"/>
      <c r="F7" s="4"/>
      <c r="G7" s="4"/>
      <c r="H7" s="4"/>
      <c r="I7" s="4"/>
      <c r="J7" s="4"/>
      <c r="K7" s="4"/>
      <c r="L7" s="4"/>
      <c r="M7" s="4"/>
      <c r="N7" s="4"/>
      <c r="O7" s="4"/>
      <c r="P7" s="4"/>
      <c r="Q7" s="4"/>
      <c r="R7" s="4"/>
      <c r="S7" s="4"/>
    </row>
    <row r="8" ht="24.0" customHeight="1">
      <c r="A8" s="4"/>
      <c r="B8" s="4"/>
      <c r="C8" s="4"/>
      <c r="D8" s="4"/>
      <c r="E8" s="4"/>
      <c r="F8" s="4"/>
      <c r="G8" s="4"/>
      <c r="H8" s="4"/>
      <c r="I8" s="4"/>
      <c r="J8" s="4"/>
      <c r="K8" s="4"/>
      <c r="L8" s="4"/>
      <c r="M8" s="4"/>
      <c r="N8" s="4"/>
      <c r="O8" s="4"/>
      <c r="P8" s="4"/>
      <c r="Q8" s="4"/>
      <c r="R8" s="4"/>
      <c r="S8" s="4"/>
    </row>
    <row r="9" ht="33.0" customHeight="1">
      <c r="A9" s="104" t="s">
        <v>154</v>
      </c>
      <c r="B9" s="104" t="s">
        <v>1217</v>
      </c>
      <c r="C9" s="104" t="s">
        <v>1218</v>
      </c>
      <c r="D9" s="104" t="s">
        <v>156</v>
      </c>
      <c r="E9" s="104" t="s">
        <v>1219</v>
      </c>
      <c r="F9" s="104" t="s">
        <v>1220</v>
      </c>
      <c r="G9" s="104" t="s">
        <v>23</v>
      </c>
      <c r="H9" s="104" t="s">
        <v>157</v>
      </c>
      <c r="I9" s="104" t="s">
        <v>10</v>
      </c>
      <c r="J9" s="104" t="s">
        <v>1221</v>
      </c>
      <c r="K9" s="104" t="s">
        <v>158</v>
      </c>
      <c r="L9" s="104" t="s">
        <v>1222</v>
      </c>
      <c r="M9" s="104" t="s">
        <v>1223</v>
      </c>
      <c r="N9" s="104" t="s">
        <v>204</v>
      </c>
      <c r="O9" s="104" t="s">
        <v>1224</v>
      </c>
      <c r="P9" s="104" t="s">
        <v>1225</v>
      </c>
      <c r="Q9" s="104" t="s">
        <v>1226</v>
      </c>
      <c r="R9" s="104" t="s">
        <v>1227</v>
      </c>
      <c r="S9" s="104" t="s">
        <v>1228</v>
      </c>
    </row>
    <row r="10" ht="36.0" customHeight="1">
      <c r="A10" s="11">
        <v>1.0</v>
      </c>
      <c r="B10" s="11" t="s">
        <v>160</v>
      </c>
      <c r="C10" s="16">
        <f t="shared" ref="C10:C33" si="1">IF($C$4="","",$C$4+(A10-1)*7)</f>
        <v>46294</v>
      </c>
      <c r="D10" s="17">
        <v>13.0</v>
      </c>
      <c r="E10" s="105">
        <f>SUMIFS(PlanTasks[Estimate (h)],PlanTasks[Start week],A10,PlanTasks[Scope],"Core")</f>
        <v>16.25</v>
      </c>
      <c r="F10" s="105">
        <f>SUMIFS(PlanTasks[Estimate (h)],PlanTasks[Start week],A10,PlanTasks[Scope],"Optional")</f>
        <v>0</v>
      </c>
      <c r="G10" s="105">
        <f>SUMIFS(PlanTasks[Actual (h)],PlanTasks[Start week],A10)</f>
        <v>0.5</v>
      </c>
      <c r="H10" s="11">
        <f>COUNTIFS(PlanTasks[Start week],A10,PlanTasks[Scope],"Core")</f>
        <v>15</v>
      </c>
      <c r="I10" s="11">
        <f>COUNTIFS(PlanTasks[Start week],A10,PlanTasks[Scope],"Core",PlanTasks[Completion check],"Complete")</f>
        <v>2</v>
      </c>
      <c r="J10" s="106">
        <f t="shared" ref="J10:J33" si="2">IF(H10=0,"",I10/H10)</f>
        <v>0.1333333333</v>
      </c>
      <c r="K10" s="105">
        <f t="shared" ref="K10:K33" si="3">IF(D10="","",D10-E10)</f>
        <v>-3.25</v>
      </c>
      <c r="L10" s="14">
        <v>7.0</v>
      </c>
      <c r="M10" s="11">
        <f>COUNTIFS(PlanTasks[Start week],A10,PlanTasks[Work type],"Mock")</f>
        <v>1</v>
      </c>
      <c r="N10" s="11">
        <f>COUNTIFS(PlanTasks[Start week],A10,PlanTasks[Work type],"Mock",PlanTasks[Completion check],"Complete")</f>
        <v>0</v>
      </c>
      <c r="O10" s="14"/>
      <c r="P10" s="14"/>
      <c r="Q10" s="11" t="str">
        <f t="shared" ref="Q10:Q33" si="4">IF(D10="","Set capacity",IF(K10&lt;0,"Core exceeds capacity","Within core budget"))</f>
        <v>Core exceeds capacity</v>
      </c>
      <c r="R10" s="11" t="s">
        <v>1229</v>
      </c>
      <c r="S10" s="11">
        <v>6.0</v>
      </c>
    </row>
    <row r="11" ht="36.0" customHeight="1">
      <c r="A11" s="24">
        <v>2.0</v>
      </c>
      <c r="B11" s="24" t="s">
        <v>160</v>
      </c>
      <c r="C11" s="25">
        <f t="shared" si="1"/>
        <v>46301</v>
      </c>
      <c r="D11" s="17">
        <v>13.0</v>
      </c>
      <c r="E11" s="107">
        <f>SUMIFS(PlanTasks[Estimate (h)],PlanTasks[Start week],A11,PlanTasks[Scope],"Core")</f>
        <v>11</v>
      </c>
      <c r="F11" s="107">
        <f>SUMIFS(PlanTasks[Estimate (h)],PlanTasks[Start week],A11,PlanTasks[Scope],"Optional")</f>
        <v>0</v>
      </c>
      <c r="G11" s="107">
        <f>SUMIFS(PlanTasks[Actual (h)],PlanTasks[Start week],A11)</f>
        <v>0</v>
      </c>
      <c r="H11" s="24">
        <f>COUNTIFS(PlanTasks[Start week],A11,PlanTasks[Scope],"Core")</f>
        <v>10</v>
      </c>
      <c r="I11" s="24">
        <f>COUNTIFS(PlanTasks[Start week],A11,PlanTasks[Scope],"Core",PlanTasks[Completion check],"Complete")</f>
        <v>0</v>
      </c>
      <c r="J11" s="108">
        <f t="shared" si="2"/>
        <v>0</v>
      </c>
      <c r="K11" s="107">
        <f t="shared" si="3"/>
        <v>2</v>
      </c>
      <c r="L11" s="14">
        <v>7.0</v>
      </c>
      <c r="M11" s="24">
        <f>COUNTIFS(PlanTasks[Start week],A11,PlanTasks[Work type],"Mock")</f>
        <v>1</v>
      </c>
      <c r="N11" s="24">
        <f>COUNTIFS(PlanTasks[Start week],A11,PlanTasks[Work type],"Mock",PlanTasks[Completion check],"Complete")</f>
        <v>0</v>
      </c>
      <c r="O11" s="14"/>
      <c r="P11" s="14"/>
      <c r="Q11" s="24" t="str">
        <f t="shared" si="4"/>
        <v>Within core budget</v>
      </c>
      <c r="R11" s="24" t="s">
        <v>1230</v>
      </c>
      <c r="S11" s="24">
        <v>6.0</v>
      </c>
    </row>
    <row r="12" ht="36.0" customHeight="1">
      <c r="A12" s="11">
        <v>3.0</v>
      </c>
      <c r="B12" s="11" t="s">
        <v>160</v>
      </c>
      <c r="C12" s="16">
        <f t="shared" si="1"/>
        <v>46308</v>
      </c>
      <c r="D12" s="17">
        <v>13.0</v>
      </c>
      <c r="E12" s="105">
        <f>SUMIFS(PlanTasks[Estimate (h)],PlanTasks[Start week],A12,PlanTasks[Scope],"Core")</f>
        <v>11.75</v>
      </c>
      <c r="F12" s="105">
        <f>SUMIFS(PlanTasks[Estimate (h)],PlanTasks[Start week],A12,PlanTasks[Scope],"Optional")</f>
        <v>0</v>
      </c>
      <c r="G12" s="105">
        <f>SUMIFS(PlanTasks[Actual (h)],PlanTasks[Start week],A12)</f>
        <v>0</v>
      </c>
      <c r="H12" s="11">
        <f>COUNTIFS(PlanTasks[Start week],A12,PlanTasks[Scope],"Core")</f>
        <v>11</v>
      </c>
      <c r="I12" s="11">
        <f>COUNTIFS(PlanTasks[Start week],A12,PlanTasks[Scope],"Core",PlanTasks[Completion check],"Complete")</f>
        <v>0</v>
      </c>
      <c r="J12" s="106">
        <f t="shared" si="2"/>
        <v>0</v>
      </c>
      <c r="K12" s="105">
        <f t="shared" si="3"/>
        <v>1.25</v>
      </c>
      <c r="L12" s="14">
        <v>7.0</v>
      </c>
      <c r="M12" s="11">
        <f>COUNTIFS(PlanTasks[Start week],A12,PlanTasks[Work type],"Mock")</f>
        <v>1</v>
      </c>
      <c r="N12" s="11">
        <f>COUNTIFS(PlanTasks[Start week],A12,PlanTasks[Work type],"Mock",PlanTasks[Completion check],"Complete")</f>
        <v>0</v>
      </c>
      <c r="O12" s="14"/>
      <c r="P12" s="14"/>
      <c r="Q12" s="11" t="str">
        <f t="shared" si="4"/>
        <v>Within core budget</v>
      </c>
      <c r="R12" s="11" t="s">
        <v>1231</v>
      </c>
      <c r="S12" s="11">
        <v>6.0</v>
      </c>
    </row>
    <row r="13" ht="36.0" customHeight="1">
      <c r="A13" s="24">
        <v>4.0</v>
      </c>
      <c r="B13" s="24" t="s">
        <v>160</v>
      </c>
      <c r="C13" s="25">
        <f t="shared" si="1"/>
        <v>46315</v>
      </c>
      <c r="D13" s="17">
        <v>13.0</v>
      </c>
      <c r="E13" s="107">
        <f>SUMIFS(PlanTasks[Estimate (h)],PlanTasks[Start week],A13,PlanTasks[Scope],"Core")</f>
        <v>13.5</v>
      </c>
      <c r="F13" s="107">
        <f>SUMIFS(PlanTasks[Estimate (h)],PlanTasks[Start week],A13,PlanTasks[Scope],"Optional")</f>
        <v>0</v>
      </c>
      <c r="G13" s="107">
        <f>SUMIFS(PlanTasks[Actual (h)],PlanTasks[Start week],A13)</f>
        <v>0</v>
      </c>
      <c r="H13" s="24">
        <f>COUNTIFS(PlanTasks[Start week],A13,PlanTasks[Scope],"Core")</f>
        <v>13</v>
      </c>
      <c r="I13" s="24">
        <f>COUNTIFS(PlanTasks[Start week],A13,PlanTasks[Scope],"Core",PlanTasks[Completion check],"Complete")</f>
        <v>0</v>
      </c>
      <c r="J13" s="108">
        <f t="shared" si="2"/>
        <v>0</v>
      </c>
      <c r="K13" s="107">
        <f t="shared" si="3"/>
        <v>-0.5</v>
      </c>
      <c r="L13" s="14">
        <v>7.0</v>
      </c>
      <c r="M13" s="24">
        <f>COUNTIFS(PlanTasks[Start week],A13,PlanTasks[Work type],"Mock")</f>
        <v>1</v>
      </c>
      <c r="N13" s="24">
        <f>COUNTIFS(PlanTasks[Start week],A13,PlanTasks[Work type],"Mock",PlanTasks[Completion check],"Complete")</f>
        <v>0</v>
      </c>
      <c r="O13" s="14"/>
      <c r="P13" s="14"/>
      <c r="Q13" s="24" t="str">
        <f t="shared" si="4"/>
        <v>Core exceeds capacity</v>
      </c>
      <c r="R13" s="24" t="s">
        <v>1232</v>
      </c>
      <c r="S13" s="24">
        <v>6.0</v>
      </c>
    </row>
    <row r="14" ht="36.0" customHeight="1">
      <c r="A14" s="11">
        <v>5.0</v>
      </c>
      <c r="B14" s="11" t="s">
        <v>304</v>
      </c>
      <c r="C14" s="16">
        <f t="shared" si="1"/>
        <v>46322</v>
      </c>
      <c r="D14" s="17">
        <v>14.0</v>
      </c>
      <c r="E14" s="105">
        <f>SUMIFS(PlanTasks[Estimate (h)],PlanTasks[Start week],A14,PlanTasks[Scope],"Core")</f>
        <v>15.5</v>
      </c>
      <c r="F14" s="105">
        <f>SUMIFS(PlanTasks[Estimate (h)],PlanTasks[Start week],A14,PlanTasks[Scope],"Optional")</f>
        <v>0</v>
      </c>
      <c r="G14" s="105">
        <f>SUMIFS(PlanTasks[Actual (h)],PlanTasks[Start week],A14)</f>
        <v>0</v>
      </c>
      <c r="H14" s="11">
        <f>COUNTIFS(PlanTasks[Start week],A14,PlanTasks[Scope],"Core")</f>
        <v>15</v>
      </c>
      <c r="I14" s="11">
        <f>COUNTIFS(PlanTasks[Start week],A14,PlanTasks[Scope],"Core",PlanTasks[Completion check],"Complete")</f>
        <v>0</v>
      </c>
      <c r="J14" s="106">
        <f t="shared" si="2"/>
        <v>0</v>
      </c>
      <c r="K14" s="105">
        <f t="shared" si="3"/>
        <v>-1.5</v>
      </c>
      <c r="L14" s="14">
        <v>7.0</v>
      </c>
      <c r="M14" s="11">
        <f>COUNTIFS(PlanTasks[Start week],A14,PlanTasks[Work type],"Mock")</f>
        <v>1</v>
      </c>
      <c r="N14" s="11">
        <f>COUNTIFS(PlanTasks[Start week],A14,PlanTasks[Work type],"Mock",PlanTasks[Completion check],"Complete")</f>
        <v>0</v>
      </c>
      <c r="O14" s="14"/>
      <c r="P14" s="14"/>
      <c r="Q14" s="11" t="str">
        <f t="shared" si="4"/>
        <v>Core exceeds capacity</v>
      </c>
      <c r="R14" s="11" t="s">
        <v>1233</v>
      </c>
      <c r="S14" s="11">
        <v>6.0</v>
      </c>
    </row>
    <row r="15" ht="36.0" customHeight="1">
      <c r="A15" s="24">
        <v>6.0</v>
      </c>
      <c r="B15" s="24" t="s">
        <v>304</v>
      </c>
      <c r="C15" s="25">
        <f t="shared" si="1"/>
        <v>46329</v>
      </c>
      <c r="D15" s="17">
        <v>14.0</v>
      </c>
      <c r="E15" s="107">
        <f>SUMIFS(PlanTasks[Estimate (h)],PlanTasks[Start week],A15,PlanTasks[Scope],"Core")</f>
        <v>11</v>
      </c>
      <c r="F15" s="107">
        <f>SUMIFS(PlanTasks[Estimate (h)],PlanTasks[Start week],A15,PlanTasks[Scope],"Optional")</f>
        <v>0</v>
      </c>
      <c r="G15" s="107">
        <f>SUMIFS(PlanTasks[Actual (h)],PlanTasks[Start week],A15)</f>
        <v>0</v>
      </c>
      <c r="H15" s="24">
        <f>COUNTIFS(PlanTasks[Start week],A15,PlanTasks[Scope],"Core")</f>
        <v>10</v>
      </c>
      <c r="I15" s="24">
        <f>COUNTIFS(PlanTasks[Start week],A15,PlanTasks[Scope],"Core",PlanTasks[Completion check],"Complete")</f>
        <v>0</v>
      </c>
      <c r="J15" s="108">
        <f t="shared" si="2"/>
        <v>0</v>
      </c>
      <c r="K15" s="107">
        <f t="shared" si="3"/>
        <v>3</v>
      </c>
      <c r="L15" s="14">
        <v>7.0</v>
      </c>
      <c r="M15" s="24">
        <f>COUNTIFS(PlanTasks[Start week],A15,PlanTasks[Work type],"Mock")</f>
        <v>1</v>
      </c>
      <c r="N15" s="24">
        <f>COUNTIFS(PlanTasks[Start week],A15,PlanTasks[Work type],"Mock",PlanTasks[Completion check],"Complete")</f>
        <v>0</v>
      </c>
      <c r="O15" s="14"/>
      <c r="P15" s="14"/>
      <c r="Q15" s="24" t="str">
        <f t="shared" si="4"/>
        <v>Within core budget</v>
      </c>
      <c r="R15" s="24" t="s">
        <v>1234</v>
      </c>
      <c r="S15" s="24">
        <v>6.0</v>
      </c>
    </row>
    <row r="16" ht="36.0" customHeight="1">
      <c r="A16" s="11">
        <v>7.0</v>
      </c>
      <c r="B16" s="11" t="s">
        <v>304</v>
      </c>
      <c r="C16" s="16">
        <f t="shared" si="1"/>
        <v>46336</v>
      </c>
      <c r="D16" s="17">
        <v>14.0</v>
      </c>
      <c r="E16" s="105">
        <f>SUMIFS(PlanTasks[Estimate (h)],PlanTasks[Start week],A16,PlanTasks[Scope],"Core")</f>
        <v>11.25</v>
      </c>
      <c r="F16" s="105">
        <f>SUMIFS(PlanTasks[Estimate (h)],PlanTasks[Start week],A16,PlanTasks[Scope],"Optional")</f>
        <v>0</v>
      </c>
      <c r="G16" s="105">
        <f>SUMIFS(PlanTasks[Actual (h)],PlanTasks[Start week],A16)</f>
        <v>0</v>
      </c>
      <c r="H16" s="11">
        <f>COUNTIFS(PlanTasks[Start week],A16,PlanTasks[Scope],"Core")</f>
        <v>10</v>
      </c>
      <c r="I16" s="11">
        <f>COUNTIFS(PlanTasks[Start week],A16,PlanTasks[Scope],"Core",PlanTasks[Completion check],"Complete")</f>
        <v>0</v>
      </c>
      <c r="J16" s="106">
        <f t="shared" si="2"/>
        <v>0</v>
      </c>
      <c r="K16" s="105">
        <f t="shared" si="3"/>
        <v>2.75</v>
      </c>
      <c r="L16" s="14">
        <v>7.0</v>
      </c>
      <c r="M16" s="11">
        <f>COUNTIFS(PlanTasks[Start week],A16,PlanTasks[Work type],"Mock")</f>
        <v>1</v>
      </c>
      <c r="N16" s="11">
        <f>COUNTIFS(PlanTasks[Start week],A16,PlanTasks[Work type],"Mock",PlanTasks[Completion check],"Complete")</f>
        <v>0</v>
      </c>
      <c r="O16" s="14"/>
      <c r="P16" s="14"/>
      <c r="Q16" s="11" t="str">
        <f t="shared" si="4"/>
        <v>Within core budget</v>
      </c>
      <c r="R16" s="11" t="s">
        <v>1235</v>
      </c>
      <c r="S16" s="11">
        <v>6.0</v>
      </c>
    </row>
    <row r="17" ht="36.0" customHeight="1">
      <c r="A17" s="24">
        <v>8.0</v>
      </c>
      <c r="B17" s="24" t="s">
        <v>304</v>
      </c>
      <c r="C17" s="25">
        <f t="shared" si="1"/>
        <v>46343</v>
      </c>
      <c r="D17" s="17">
        <v>14.0</v>
      </c>
      <c r="E17" s="107">
        <f>SUMIFS(PlanTasks[Estimate (h)],PlanTasks[Start week],A17,PlanTasks[Scope],"Core")</f>
        <v>10.25</v>
      </c>
      <c r="F17" s="107">
        <f>SUMIFS(PlanTasks[Estimate (h)],PlanTasks[Start week],A17,PlanTasks[Scope],"Optional")</f>
        <v>0.75</v>
      </c>
      <c r="G17" s="107">
        <f>SUMIFS(PlanTasks[Actual (h)],PlanTasks[Start week],A17)</f>
        <v>0</v>
      </c>
      <c r="H17" s="24">
        <f>COUNTIFS(PlanTasks[Start week],A17,PlanTasks[Scope],"Core")</f>
        <v>8</v>
      </c>
      <c r="I17" s="24">
        <f>COUNTIFS(PlanTasks[Start week],A17,PlanTasks[Scope],"Core",PlanTasks[Completion check],"Complete")</f>
        <v>0</v>
      </c>
      <c r="J17" s="108">
        <f t="shared" si="2"/>
        <v>0</v>
      </c>
      <c r="K17" s="107">
        <f t="shared" si="3"/>
        <v>3.75</v>
      </c>
      <c r="L17" s="14">
        <v>7.0</v>
      </c>
      <c r="M17" s="24">
        <f>COUNTIFS(PlanTasks[Start week],A17,PlanTasks[Work type],"Mock")</f>
        <v>1</v>
      </c>
      <c r="N17" s="24">
        <f>COUNTIFS(PlanTasks[Start week],A17,PlanTasks[Work type],"Mock",PlanTasks[Completion check],"Complete")</f>
        <v>0</v>
      </c>
      <c r="O17" s="14"/>
      <c r="P17" s="14"/>
      <c r="Q17" s="24" t="str">
        <f t="shared" si="4"/>
        <v>Within core budget</v>
      </c>
      <c r="R17" s="24" t="s">
        <v>1236</v>
      </c>
      <c r="S17" s="24">
        <v>6.0</v>
      </c>
    </row>
    <row r="18" ht="36.0" customHeight="1">
      <c r="A18" s="11">
        <v>9.0</v>
      </c>
      <c r="B18" s="11" t="s">
        <v>356</v>
      </c>
      <c r="C18" s="16">
        <f t="shared" si="1"/>
        <v>46350</v>
      </c>
      <c r="D18" s="17">
        <v>15.0</v>
      </c>
      <c r="E18" s="105">
        <f>SUMIFS(PlanTasks[Estimate (h)],PlanTasks[Start week],A18,PlanTasks[Scope],"Core")</f>
        <v>10.75</v>
      </c>
      <c r="F18" s="105">
        <f>SUMIFS(PlanTasks[Estimate (h)],PlanTasks[Start week],A18,PlanTasks[Scope],"Optional")</f>
        <v>0</v>
      </c>
      <c r="G18" s="105">
        <f>SUMIFS(PlanTasks[Actual (h)],PlanTasks[Start week],A18)</f>
        <v>0</v>
      </c>
      <c r="H18" s="11">
        <f>COUNTIFS(PlanTasks[Start week],A18,PlanTasks[Scope],"Core")</f>
        <v>9</v>
      </c>
      <c r="I18" s="11">
        <f>COUNTIFS(PlanTasks[Start week],A18,PlanTasks[Scope],"Core",PlanTasks[Completion check],"Complete")</f>
        <v>0</v>
      </c>
      <c r="J18" s="106">
        <f t="shared" si="2"/>
        <v>0</v>
      </c>
      <c r="K18" s="105">
        <f t="shared" si="3"/>
        <v>4.25</v>
      </c>
      <c r="L18" s="14">
        <v>7.0</v>
      </c>
      <c r="M18" s="11">
        <f>COUNTIFS(PlanTasks[Start week],A18,PlanTasks[Work type],"Mock")</f>
        <v>2</v>
      </c>
      <c r="N18" s="11">
        <f>COUNTIFS(PlanTasks[Start week],A18,PlanTasks[Work type],"Mock",PlanTasks[Completion check],"Complete")</f>
        <v>0</v>
      </c>
      <c r="O18" s="14"/>
      <c r="P18" s="14"/>
      <c r="Q18" s="11" t="str">
        <f t="shared" si="4"/>
        <v>Within core budget</v>
      </c>
      <c r="R18" s="11" t="s">
        <v>1237</v>
      </c>
      <c r="S18" s="11">
        <v>6.0</v>
      </c>
    </row>
    <row r="19" ht="36.0" customHeight="1">
      <c r="A19" s="24">
        <v>10.0</v>
      </c>
      <c r="B19" s="24" t="s">
        <v>356</v>
      </c>
      <c r="C19" s="25">
        <f t="shared" si="1"/>
        <v>46357</v>
      </c>
      <c r="D19" s="17">
        <v>15.0</v>
      </c>
      <c r="E19" s="107">
        <f>SUMIFS(PlanTasks[Estimate (h)],PlanTasks[Start week],A19,PlanTasks[Scope],"Core")</f>
        <v>11.25</v>
      </c>
      <c r="F19" s="107">
        <f>SUMIFS(PlanTasks[Estimate (h)],PlanTasks[Start week],A19,PlanTasks[Scope],"Optional")</f>
        <v>0</v>
      </c>
      <c r="G19" s="107">
        <f>SUMIFS(PlanTasks[Actual (h)],PlanTasks[Start week],A19)</f>
        <v>0</v>
      </c>
      <c r="H19" s="24">
        <f>COUNTIFS(PlanTasks[Start week],A19,PlanTasks[Scope],"Core")</f>
        <v>10</v>
      </c>
      <c r="I19" s="24">
        <f>COUNTIFS(PlanTasks[Start week],A19,PlanTasks[Scope],"Core",PlanTasks[Completion check],"Complete")</f>
        <v>0</v>
      </c>
      <c r="J19" s="108">
        <f t="shared" si="2"/>
        <v>0</v>
      </c>
      <c r="K19" s="107">
        <f t="shared" si="3"/>
        <v>3.75</v>
      </c>
      <c r="L19" s="14">
        <v>6.0</v>
      </c>
      <c r="M19" s="24">
        <f>COUNTIFS(PlanTasks[Start week],A19,PlanTasks[Work type],"Mock")</f>
        <v>2</v>
      </c>
      <c r="N19" s="24">
        <f>COUNTIFS(PlanTasks[Start week],A19,PlanTasks[Work type],"Mock",PlanTasks[Completion check],"Complete")</f>
        <v>0</v>
      </c>
      <c r="O19" s="14"/>
      <c r="P19" s="14"/>
      <c r="Q19" s="24" t="str">
        <f t="shared" si="4"/>
        <v>Within core budget</v>
      </c>
      <c r="R19" s="24" t="s">
        <v>1238</v>
      </c>
      <c r="S19" s="24">
        <v>6.0</v>
      </c>
    </row>
    <row r="20" ht="36.0" customHeight="1">
      <c r="A20" s="11">
        <v>11.0</v>
      </c>
      <c r="B20" s="11" t="s">
        <v>356</v>
      </c>
      <c r="C20" s="16">
        <f t="shared" si="1"/>
        <v>46364</v>
      </c>
      <c r="D20" s="17">
        <v>15.0</v>
      </c>
      <c r="E20" s="105">
        <f>SUMIFS(PlanTasks[Estimate (h)],PlanTasks[Start week],A20,PlanTasks[Scope],"Core")</f>
        <v>11.25</v>
      </c>
      <c r="F20" s="105">
        <f>SUMIFS(PlanTasks[Estimate (h)],PlanTasks[Start week],A20,PlanTasks[Scope],"Optional")</f>
        <v>0</v>
      </c>
      <c r="G20" s="105">
        <f>SUMIFS(PlanTasks[Actual (h)],PlanTasks[Start week],A20)</f>
        <v>0</v>
      </c>
      <c r="H20" s="11">
        <f>COUNTIFS(PlanTasks[Start week],A20,PlanTasks[Scope],"Core")</f>
        <v>10</v>
      </c>
      <c r="I20" s="11">
        <f>COUNTIFS(PlanTasks[Start week],A20,PlanTasks[Scope],"Core",PlanTasks[Completion check],"Complete")</f>
        <v>0</v>
      </c>
      <c r="J20" s="106">
        <f t="shared" si="2"/>
        <v>0</v>
      </c>
      <c r="K20" s="105">
        <f t="shared" si="3"/>
        <v>3.75</v>
      </c>
      <c r="L20" s="14">
        <v>6.0</v>
      </c>
      <c r="M20" s="11">
        <f>COUNTIFS(PlanTasks[Start week],A20,PlanTasks[Work type],"Mock")</f>
        <v>2</v>
      </c>
      <c r="N20" s="11">
        <f>COUNTIFS(PlanTasks[Start week],A20,PlanTasks[Work type],"Mock",PlanTasks[Completion check],"Complete")</f>
        <v>0</v>
      </c>
      <c r="O20" s="14"/>
      <c r="P20" s="14"/>
      <c r="Q20" s="11" t="str">
        <f t="shared" si="4"/>
        <v>Within core budget</v>
      </c>
      <c r="R20" s="11" t="s">
        <v>1239</v>
      </c>
      <c r="S20" s="11">
        <v>6.0</v>
      </c>
    </row>
    <row r="21" ht="36.0" customHeight="1">
      <c r="A21" s="24">
        <v>12.0</v>
      </c>
      <c r="B21" s="24" t="s">
        <v>356</v>
      </c>
      <c r="C21" s="25">
        <f t="shared" si="1"/>
        <v>46371</v>
      </c>
      <c r="D21" s="17">
        <v>15.0</v>
      </c>
      <c r="E21" s="107">
        <f>SUMIFS(PlanTasks[Estimate (h)],PlanTasks[Start week],A21,PlanTasks[Scope],"Core")</f>
        <v>10.75</v>
      </c>
      <c r="F21" s="107">
        <f>SUMIFS(PlanTasks[Estimate (h)],PlanTasks[Start week],A21,PlanTasks[Scope],"Optional")</f>
        <v>0.75</v>
      </c>
      <c r="G21" s="107">
        <f>SUMIFS(PlanTasks[Actual (h)],PlanTasks[Start week],A21)</f>
        <v>0</v>
      </c>
      <c r="H21" s="24">
        <f>COUNTIFS(PlanTasks[Start week],A21,PlanTasks[Scope],"Core")</f>
        <v>9</v>
      </c>
      <c r="I21" s="24">
        <f>COUNTIFS(PlanTasks[Start week],A21,PlanTasks[Scope],"Core",PlanTasks[Completion check],"Complete")</f>
        <v>0</v>
      </c>
      <c r="J21" s="108">
        <f t="shared" si="2"/>
        <v>0</v>
      </c>
      <c r="K21" s="107">
        <f t="shared" si="3"/>
        <v>4.25</v>
      </c>
      <c r="L21" s="14">
        <v>6.0</v>
      </c>
      <c r="M21" s="24">
        <f>COUNTIFS(PlanTasks[Start week],A21,PlanTasks[Work type],"Mock")</f>
        <v>2</v>
      </c>
      <c r="N21" s="24">
        <f>COUNTIFS(PlanTasks[Start week],A21,PlanTasks[Work type],"Mock",PlanTasks[Completion check],"Complete")</f>
        <v>0</v>
      </c>
      <c r="O21" s="14"/>
      <c r="P21" s="14"/>
      <c r="Q21" s="24" t="str">
        <f t="shared" si="4"/>
        <v>Within core budget</v>
      </c>
      <c r="R21" s="24" t="s">
        <v>1240</v>
      </c>
      <c r="S21" s="24">
        <v>6.0</v>
      </c>
    </row>
    <row r="22" ht="36.0" customHeight="1">
      <c r="A22" s="11">
        <v>13.0</v>
      </c>
      <c r="B22" s="11" t="s">
        <v>404</v>
      </c>
      <c r="C22" s="16">
        <f t="shared" si="1"/>
        <v>46378</v>
      </c>
      <c r="D22" s="17">
        <v>15.0</v>
      </c>
      <c r="E22" s="105">
        <f>SUMIFS(PlanTasks[Estimate (h)],PlanTasks[Start week],A22,PlanTasks[Scope],"Core")</f>
        <v>10</v>
      </c>
      <c r="F22" s="105">
        <f>SUMIFS(PlanTasks[Estimate (h)],PlanTasks[Start week],A22,PlanTasks[Scope],"Optional")</f>
        <v>0</v>
      </c>
      <c r="G22" s="105">
        <f>SUMIFS(PlanTasks[Actual (h)],PlanTasks[Start week],A22)</f>
        <v>0</v>
      </c>
      <c r="H22" s="11">
        <f>COUNTIFS(PlanTasks[Start week],A22,PlanTasks[Scope],"Core")</f>
        <v>8</v>
      </c>
      <c r="I22" s="11">
        <f>COUNTIFS(PlanTasks[Start week],A22,PlanTasks[Scope],"Core",PlanTasks[Completion check],"Complete")</f>
        <v>0</v>
      </c>
      <c r="J22" s="106">
        <f t="shared" si="2"/>
        <v>0</v>
      </c>
      <c r="K22" s="105">
        <f t="shared" si="3"/>
        <v>5</v>
      </c>
      <c r="L22" s="14">
        <v>6.0</v>
      </c>
      <c r="M22" s="11">
        <f>COUNTIFS(PlanTasks[Start week],A22,PlanTasks[Work type],"Mock")</f>
        <v>2</v>
      </c>
      <c r="N22" s="11">
        <f>COUNTIFS(PlanTasks[Start week],A22,PlanTasks[Work type],"Mock",PlanTasks[Completion check],"Complete")</f>
        <v>0</v>
      </c>
      <c r="O22" s="14"/>
      <c r="P22" s="14"/>
      <c r="Q22" s="11" t="str">
        <f t="shared" si="4"/>
        <v>Within core budget</v>
      </c>
      <c r="R22" s="11" t="s">
        <v>1241</v>
      </c>
      <c r="S22" s="11">
        <v>6.0</v>
      </c>
    </row>
    <row r="23" ht="36.0" customHeight="1">
      <c r="A23" s="24">
        <v>14.0</v>
      </c>
      <c r="B23" s="24" t="s">
        <v>404</v>
      </c>
      <c r="C23" s="25">
        <f t="shared" si="1"/>
        <v>46385</v>
      </c>
      <c r="D23" s="17">
        <v>15.0</v>
      </c>
      <c r="E23" s="107">
        <f>SUMIFS(PlanTasks[Estimate (h)],PlanTasks[Start week],A23,PlanTasks[Scope],"Core")</f>
        <v>12.75</v>
      </c>
      <c r="F23" s="107">
        <f>SUMIFS(PlanTasks[Estimate (h)],PlanTasks[Start week],A23,PlanTasks[Scope],"Optional")</f>
        <v>0</v>
      </c>
      <c r="G23" s="107">
        <f>SUMIFS(PlanTasks[Actual (h)],PlanTasks[Start week],A23)</f>
        <v>0</v>
      </c>
      <c r="H23" s="24">
        <f>COUNTIFS(PlanTasks[Start week],A23,PlanTasks[Scope],"Core")</f>
        <v>11</v>
      </c>
      <c r="I23" s="24">
        <f>COUNTIFS(PlanTasks[Start week],A23,PlanTasks[Scope],"Core",PlanTasks[Completion check],"Complete")</f>
        <v>0</v>
      </c>
      <c r="J23" s="108">
        <f t="shared" si="2"/>
        <v>0</v>
      </c>
      <c r="K23" s="107">
        <f t="shared" si="3"/>
        <v>2.25</v>
      </c>
      <c r="L23" s="14">
        <v>6.0</v>
      </c>
      <c r="M23" s="24">
        <f>COUNTIFS(PlanTasks[Start week],A23,PlanTasks[Work type],"Mock")</f>
        <v>2</v>
      </c>
      <c r="N23" s="24">
        <f>COUNTIFS(PlanTasks[Start week],A23,PlanTasks[Work type],"Mock",PlanTasks[Completion check],"Complete")</f>
        <v>0</v>
      </c>
      <c r="O23" s="14"/>
      <c r="P23" s="14"/>
      <c r="Q23" s="24" t="str">
        <f t="shared" si="4"/>
        <v>Within core budget</v>
      </c>
      <c r="R23" s="24" t="s">
        <v>1242</v>
      </c>
      <c r="S23" s="24">
        <v>6.0</v>
      </c>
    </row>
    <row r="24" ht="36.0" customHeight="1">
      <c r="A24" s="11">
        <v>15.0</v>
      </c>
      <c r="B24" s="11" t="s">
        <v>404</v>
      </c>
      <c r="C24" s="16">
        <f t="shared" si="1"/>
        <v>46392</v>
      </c>
      <c r="D24" s="17">
        <v>15.0</v>
      </c>
      <c r="E24" s="105">
        <f>SUMIFS(PlanTasks[Estimate (h)],PlanTasks[Start week],A24,PlanTasks[Scope],"Core")</f>
        <v>11.25</v>
      </c>
      <c r="F24" s="105">
        <f>SUMIFS(PlanTasks[Estimate (h)],PlanTasks[Start week],A24,PlanTasks[Scope],"Optional")</f>
        <v>0</v>
      </c>
      <c r="G24" s="105">
        <f>SUMIFS(PlanTasks[Actual (h)],PlanTasks[Start week],A24)</f>
        <v>0</v>
      </c>
      <c r="H24" s="11">
        <f>COUNTIFS(PlanTasks[Start week],A24,PlanTasks[Scope],"Core")</f>
        <v>9</v>
      </c>
      <c r="I24" s="11">
        <f>COUNTIFS(PlanTasks[Start week],A24,PlanTasks[Scope],"Core",PlanTasks[Completion check],"Complete")</f>
        <v>0</v>
      </c>
      <c r="J24" s="106">
        <f t="shared" si="2"/>
        <v>0</v>
      </c>
      <c r="K24" s="105">
        <f t="shared" si="3"/>
        <v>3.75</v>
      </c>
      <c r="L24" s="14">
        <v>6.0</v>
      </c>
      <c r="M24" s="11">
        <f>COUNTIFS(PlanTasks[Start week],A24,PlanTasks[Work type],"Mock")</f>
        <v>2</v>
      </c>
      <c r="N24" s="11">
        <f>COUNTIFS(PlanTasks[Start week],A24,PlanTasks[Work type],"Mock",PlanTasks[Completion check],"Complete")</f>
        <v>0</v>
      </c>
      <c r="O24" s="14"/>
      <c r="P24" s="14"/>
      <c r="Q24" s="11" t="str">
        <f t="shared" si="4"/>
        <v>Within core budget</v>
      </c>
      <c r="R24" s="11" t="s">
        <v>1243</v>
      </c>
      <c r="S24" s="11">
        <v>6.0</v>
      </c>
    </row>
    <row r="25" ht="36.0" customHeight="1">
      <c r="A25" s="24">
        <v>16.0</v>
      </c>
      <c r="B25" s="24" t="s">
        <v>404</v>
      </c>
      <c r="C25" s="25">
        <f t="shared" si="1"/>
        <v>46399</v>
      </c>
      <c r="D25" s="17">
        <v>15.0</v>
      </c>
      <c r="E25" s="107">
        <f>SUMIFS(PlanTasks[Estimate (h)],PlanTasks[Start week],A25,PlanTasks[Scope],"Core")</f>
        <v>15</v>
      </c>
      <c r="F25" s="107">
        <f>SUMIFS(PlanTasks[Estimate (h)],PlanTasks[Start week],A25,PlanTasks[Scope],"Optional")</f>
        <v>3</v>
      </c>
      <c r="G25" s="107">
        <f>SUMIFS(PlanTasks[Actual (h)],PlanTasks[Start week],A25)</f>
        <v>0</v>
      </c>
      <c r="H25" s="24">
        <f>COUNTIFS(PlanTasks[Start week],A25,PlanTasks[Scope],"Core")</f>
        <v>13</v>
      </c>
      <c r="I25" s="24">
        <f>COUNTIFS(PlanTasks[Start week],A25,PlanTasks[Scope],"Core",PlanTasks[Completion check],"Complete")</f>
        <v>0</v>
      </c>
      <c r="J25" s="108">
        <f t="shared" si="2"/>
        <v>0</v>
      </c>
      <c r="K25" s="107">
        <f t="shared" si="3"/>
        <v>0</v>
      </c>
      <c r="L25" s="14">
        <v>6.0</v>
      </c>
      <c r="M25" s="24">
        <f>COUNTIFS(PlanTasks[Start week],A25,PlanTasks[Work type],"Mock")</f>
        <v>2</v>
      </c>
      <c r="N25" s="24">
        <f>COUNTIFS(PlanTasks[Start week],A25,PlanTasks[Work type],"Mock",PlanTasks[Completion check],"Complete")</f>
        <v>0</v>
      </c>
      <c r="O25" s="14"/>
      <c r="P25" s="14"/>
      <c r="Q25" s="24" t="str">
        <f t="shared" si="4"/>
        <v>Within core budget</v>
      </c>
      <c r="R25" s="24" t="s">
        <v>1244</v>
      </c>
      <c r="S25" s="24">
        <v>6.0</v>
      </c>
    </row>
    <row r="26" ht="36.0" customHeight="1">
      <c r="A26" s="11">
        <v>17.0</v>
      </c>
      <c r="B26" s="11" t="s">
        <v>486</v>
      </c>
      <c r="C26" s="16">
        <f t="shared" si="1"/>
        <v>46406</v>
      </c>
      <c r="D26" s="17">
        <v>15.0</v>
      </c>
      <c r="E26" s="105">
        <f>SUMIFS(PlanTasks[Estimate (h)],PlanTasks[Start week],A26,PlanTasks[Scope],"Core")</f>
        <v>7.5</v>
      </c>
      <c r="F26" s="105">
        <f>SUMIFS(PlanTasks[Estimate (h)],PlanTasks[Start week],A26,PlanTasks[Scope],"Optional")</f>
        <v>0</v>
      </c>
      <c r="G26" s="105">
        <f>SUMIFS(PlanTasks[Actual (h)],PlanTasks[Start week],A26)</f>
        <v>0</v>
      </c>
      <c r="H26" s="11">
        <f>COUNTIFS(PlanTasks[Start week],A26,PlanTasks[Scope],"Core")</f>
        <v>5</v>
      </c>
      <c r="I26" s="11">
        <f>COUNTIFS(PlanTasks[Start week],A26,PlanTasks[Scope],"Core",PlanTasks[Completion check],"Complete")</f>
        <v>0</v>
      </c>
      <c r="J26" s="106">
        <f t="shared" si="2"/>
        <v>0</v>
      </c>
      <c r="K26" s="105">
        <f t="shared" si="3"/>
        <v>7.5</v>
      </c>
      <c r="L26" s="14">
        <v>5.0</v>
      </c>
      <c r="M26" s="11">
        <f>COUNTIFS(PlanTasks[Start week],A26,PlanTasks[Work type],"Mock")</f>
        <v>2</v>
      </c>
      <c r="N26" s="11">
        <f>COUNTIFS(PlanTasks[Start week],A26,PlanTasks[Work type],"Mock",PlanTasks[Completion check],"Complete")</f>
        <v>0</v>
      </c>
      <c r="O26" s="14"/>
      <c r="P26" s="14"/>
      <c r="Q26" s="11" t="str">
        <f t="shared" si="4"/>
        <v>Within core budget</v>
      </c>
      <c r="R26" s="11" t="s">
        <v>1245</v>
      </c>
      <c r="S26" s="11">
        <v>5.0</v>
      </c>
    </row>
    <row r="27" ht="36.0" customHeight="1">
      <c r="A27" s="24">
        <v>18.0</v>
      </c>
      <c r="B27" s="24" t="s">
        <v>486</v>
      </c>
      <c r="C27" s="25">
        <f t="shared" si="1"/>
        <v>46413</v>
      </c>
      <c r="D27" s="17">
        <v>15.0</v>
      </c>
      <c r="E27" s="107">
        <f>SUMIFS(PlanTasks[Estimate (h)],PlanTasks[Start week],A27,PlanTasks[Scope],"Core")</f>
        <v>9.25</v>
      </c>
      <c r="F27" s="107">
        <f>SUMIFS(PlanTasks[Estimate (h)],PlanTasks[Start week],A27,PlanTasks[Scope],"Optional")</f>
        <v>0</v>
      </c>
      <c r="G27" s="107">
        <f>SUMIFS(PlanTasks[Actual (h)],PlanTasks[Start week],A27)</f>
        <v>0</v>
      </c>
      <c r="H27" s="24">
        <f>COUNTIFS(PlanTasks[Start week],A27,PlanTasks[Scope],"Core")</f>
        <v>7</v>
      </c>
      <c r="I27" s="24">
        <f>COUNTIFS(PlanTasks[Start week],A27,PlanTasks[Scope],"Core",PlanTasks[Completion check],"Complete")</f>
        <v>0</v>
      </c>
      <c r="J27" s="108">
        <f t="shared" si="2"/>
        <v>0</v>
      </c>
      <c r="K27" s="107">
        <f t="shared" si="3"/>
        <v>5.75</v>
      </c>
      <c r="L27" s="14">
        <v>5.0</v>
      </c>
      <c r="M27" s="24">
        <f>COUNTIFS(PlanTasks[Start week],A27,PlanTasks[Work type],"Mock")</f>
        <v>2</v>
      </c>
      <c r="N27" s="24">
        <f>COUNTIFS(PlanTasks[Start week],A27,PlanTasks[Work type],"Mock",PlanTasks[Completion check],"Complete")</f>
        <v>0</v>
      </c>
      <c r="O27" s="14"/>
      <c r="P27" s="14"/>
      <c r="Q27" s="24" t="str">
        <f t="shared" si="4"/>
        <v>Within core budget</v>
      </c>
      <c r="R27" s="24" t="s">
        <v>1246</v>
      </c>
      <c r="S27" s="24">
        <v>5.0</v>
      </c>
    </row>
    <row r="28" ht="36.0" customHeight="1">
      <c r="A28" s="11">
        <v>19.0</v>
      </c>
      <c r="B28" s="11" t="s">
        <v>486</v>
      </c>
      <c r="C28" s="16">
        <f t="shared" si="1"/>
        <v>46420</v>
      </c>
      <c r="D28" s="17">
        <v>15.0</v>
      </c>
      <c r="E28" s="105">
        <f>SUMIFS(PlanTasks[Estimate (h)],PlanTasks[Start week],A28,PlanTasks[Scope],"Core")</f>
        <v>9.5</v>
      </c>
      <c r="F28" s="105">
        <f>SUMIFS(PlanTasks[Estimate (h)],PlanTasks[Start week],A28,PlanTasks[Scope],"Optional")</f>
        <v>0.75</v>
      </c>
      <c r="G28" s="105">
        <f>SUMIFS(PlanTasks[Actual (h)],PlanTasks[Start week],A28)</f>
        <v>0</v>
      </c>
      <c r="H28" s="11">
        <f>COUNTIFS(PlanTasks[Start week],A28,PlanTasks[Scope],"Core")</f>
        <v>7</v>
      </c>
      <c r="I28" s="11">
        <f>COUNTIFS(PlanTasks[Start week],A28,PlanTasks[Scope],"Core",PlanTasks[Completion check],"Complete")</f>
        <v>0</v>
      </c>
      <c r="J28" s="106">
        <f t="shared" si="2"/>
        <v>0</v>
      </c>
      <c r="K28" s="105">
        <f t="shared" si="3"/>
        <v>5.5</v>
      </c>
      <c r="L28" s="14">
        <v>5.0</v>
      </c>
      <c r="M28" s="11">
        <f>COUNTIFS(PlanTasks[Start week],A28,PlanTasks[Work type],"Mock")</f>
        <v>2</v>
      </c>
      <c r="N28" s="11">
        <f>COUNTIFS(PlanTasks[Start week],A28,PlanTasks[Work type],"Mock",PlanTasks[Completion check],"Complete")</f>
        <v>0</v>
      </c>
      <c r="O28" s="14"/>
      <c r="P28" s="14"/>
      <c r="Q28" s="11" t="str">
        <f t="shared" si="4"/>
        <v>Within core budget</v>
      </c>
      <c r="R28" s="11" t="s">
        <v>1247</v>
      </c>
      <c r="S28" s="11">
        <v>5.0</v>
      </c>
    </row>
    <row r="29" ht="36.0" customHeight="1">
      <c r="A29" s="24">
        <v>20.0</v>
      </c>
      <c r="B29" s="24" t="s">
        <v>486</v>
      </c>
      <c r="C29" s="25">
        <f t="shared" si="1"/>
        <v>46427</v>
      </c>
      <c r="D29" s="17">
        <v>15.0</v>
      </c>
      <c r="E29" s="107">
        <f>SUMIFS(PlanTasks[Estimate (h)],PlanTasks[Start week],A29,PlanTasks[Scope],"Core")</f>
        <v>12</v>
      </c>
      <c r="F29" s="107">
        <f>SUMIFS(PlanTasks[Estimate (h)],PlanTasks[Start week],A29,PlanTasks[Scope],"Optional")</f>
        <v>1.5</v>
      </c>
      <c r="G29" s="107">
        <f>SUMIFS(PlanTasks[Actual (h)],PlanTasks[Start week],A29)</f>
        <v>0</v>
      </c>
      <c r="H29" s="24">
        <f>COUNTIFS(PlanTasks[Start week],A29,PlanTasks[Scope],"Core")</f>
        <v>11</v>
      </c>
      <c r="I29" s="24">
        <f>COUNTIFS(PlanTasks[Start week],A29,PlanTasks[Scope],"Core",PlanTasks[Completion check],"Complete")</f>
        <v>0</v>
      </c>
      <c r="J29" s="108">
        <f t="shared" si="2"/>
        <v>0</v>
      </c>
      <c r="K29" s="107">
        <f t="shared" si="3"/>
        <v>3</v>
      </c>
      <c r="L29" s="14">
        <v>5.0</v>
      </c>
      <c r="M29" s="24">
        <f>COUNTIFS(PlanTasks[Start week],A29,PlanTasks[Work type],"Mock")</f>
        <v>2</v>
      </c>
      <c r="N29" s="24">
        <f>COUNTIFS(PlanTasks[Start week],A29,PlanTasks[Work type],"Mock",PlanTasks[Completion check],"Complete")</f>
        <v>0</v>
      </c>
      <c r="O29" s="14"/>
      <c r="P29" s="14"/>
      <c r="Q29" s="24" t="str">
        <f t="shared" si="4"/>
        <v>Within core budget</v>
      </c>
      <c r="R29" s="24" t="s">
        <v>1248</v>
      </c>
      <c r="S29" s="24">
        <v>5.0</v>
      </c>
    </row>
    <row r="30" ht="36.0" customHeight="1">
      <c r="A30" s="11">
        <v>21.0</v>
      </c>
      <c r="B30" s="11" t="s">
        <v>544</v>
      </c>
      <c r="C30" s="16">
        <f t="shared" si="1"/>
        <v>46434</v>
      </c>
      <c r="D30" s="17">
        <v>15.0</v>
      </c>
      <c r="E30" s="105">
        <f>SUMIFS(PlanTasks[Estimate (h)],PlanTasks[Start week],A30,PlanTasks[Scope],"Core")</f>
        <v>9.25</v>
      </c>
      <c r="F30" s="105">
        <f>SUMIFS(PlanTasks[Estimate (h)],PlanTasks[Start week],A30,PlanTasks[Scope],"Optional")</f>
        <v>0</v>
      </c>
      <c r="G30" s="105">
        <f>SUMIFS(PlanTasks[Actual (h)],PlanTasks[Start week],A30)</f>
        <v>0</v>
      </c>
      <c r="H30" s="11">
        <f>COUNTIFS(PlanTasks[Start week],A30,PlanTasks[Scope],"Core")</f>
        <v>7</v>
      </c>
      <c r="I30" s="11">
        <f>COUNTIFS(PlanTasks[Start week],A30,PlanTasks[Scope],"Core",PlanTasks[Completion check],"Complete")</f>
        <v>0</v>
      </c>
      <c r="J30" s="106">
        <f t="shared" si="2"/>
        <v>0</v>
      </c>
      <c r="K30" s="105">
        <f t="shared" si="3"/>
        <v>5.75</v>
      </c>
      <c r="L30" s="14">
        <v>5.0</v>
      </c>
      <c r="M30" s="11">
        <f>COUNTIFS(PlanTasks[Start week],A30,PlanTasks[Work type],"Mock")</f>
        <v>3</v>
      </c>
      <c r="N30" s="11">
        <f>COUNTIFS(PlanTasks[Start week],A30,PlanTasks[Work type],"Mock",PlanTasks[Completion check],"Complete")</f>
        <v>0</v>
      </c>
      <c r="O30" s="14"/>
      <c r="P30" s="14"/>
      <c r="Q30" s="11" t="str">
        <f t="shared" si="4"/>
        <v>Within core budget</v>
      </c>
      <c r="R30" s="11" t="s">
        <v>1249</v>
      </c>
      <c r="S30" s="11">
        <v>5.0</v>
      </c>
    </row>
    <row r="31" ht="36.0" customHeight="1">
      <c r="A31" s="24">
        <v>22.0</v>
      </c>
      <c r="B31" s="24" t="s">
        <v>544</v>
      </c>
      <c r="C31" s="25">
        <f t="shared" si="1"/>
        <v>46441</v>
      </c>
      <c r="D31" s="17">
        <v>15.0</v>
      </c>
      <c r="E31" s="107">
        <f>SUMIFS(PlanTasks[Estimate (h)],PlanTasks[Start week],A31,PlanTasks[Scope],"Core")</f>
        <v>8.5</v>
      </c>
      <c r="F31" s="107">
        <f>SUMIFS(PlanTasks[Estimate (h)],PlanTasks[Start week],A31,PlanTasks[Scope],"Optional")</f>
        <v>0.75</v>
      </c>
      <c r="G31" s="107">
        <f>SUMIFS(PlanTasks[Actual (h)],PlanTasks[Start week],A31)</f>
        <v>0</v>
      </c>
      <c r="H31" s="24">
        <f>COUNTIFS(PlanTasks[Start week],A31,PlanTasks[Scope],"Core")</f>
        <v>6</v>
      </c>
      <c r="I31" s="24">
        <f>COUNTIFS(PlanTasks[Start week],A31,PlanTasks[Scope],"Core",PlanTasks[Completion check],"Complete")</f>
        <v>0</v>
      </c>
      <c r="J31" s="108">
        <f t="shared" si="2"/>
        <v>0</v>
      </c>
      <c r="K31" s="107">
        <f t="shared" si="3"/>
        <v>6.5</v>
      </c>
      <c r="L31" s="14">
        <v>5.0</v>
      </c>
      <c r="M31" s="24">
        <f>COUNTIFS(PlanTasks[Start week],A31,PlanTasks[Work type],"Mock")</f>
        <v>3</v>
      </c>
      <c r="N31" s="24">
        <f>COUNTIFS(PlanTasks[Start week],A31,PlanTasks[Work type],"Mock",PlanTasks[Completion check],"Complete")</f>
        <v>0</v>
      </c>
      <c r="O31" s="14"/>
      <c r="P31" s="14"/>
      <c r="Q31" s="24" t="str">
        <f t="shared" si="4"/>
        <v>Within core budget</v>
      </c>
      <c r="R31" s="24" t="s">
        <v>1250</v>
      </c>
      <c r="S31" s="24">
        <v>5.0</v>
      </c>
    </row>
    <row r="32" ht="36.0" customHeight="1">
      <c r="A32" s="11">
        <v>23.0</v>
      </c>
      <c r="B32" s="11" t="s">
        <v>544</v>
      </c>
      <c r="C32" s="16">
        <f t="shared" si="1"/>
        <v>46448</v>
      </c>
      <c r="D32" s="17">
        <v>15.0</v>
      </c>
      <c r="E32" s="105">
        <f>SUMIFS(PlanTasks[Estimate (h)],PlanTasks[Start week],A32,PlanTasks[Scope],"Core")</f>
        <v>8.5</v>
      </c>
      <c r="F32" s="105">
        <f>SUMIFS(PlanTasks[Estimate (h)],PlanTasks[Start week],A32,PlanTasks[Scope],"Optional")</f>
        <v>0</v>
      </c>
      <c r="G32" s="105">
        <f>SUMIFS(PlanTasks[Actual (h)],PlanTasks[Start week],A32)</f>
        <v>0</v>
      </c>
      <c r="H32" s="11">
        <f>COUNTIFS(PlanTasks[Start week],A32,PlanTasks[Scope],"Core")</f>
        <v>6</v>
      </c>
      <c r="I32" s="11">
        <f>COUNTIFS(PlanTasks[Start week],A32,PlanTasks[Scope],"Core",PlanTasks[Completion check],"Complete")</f>
        <v>0</v>
      </c>
      <c r="J32" s="106">
        <f t="shared" si="2"/>
        <v>0</v>
      </c>
      <c r="K32" s="105">
        <f t="shared" si="3"/>
        <v>6.5</v>
      </c>
      <c r="L32" s="14">
        <v>5.0</v>
      </c>
      <c r="M32" s="11">
        <f>COUNTIFS(PlanTasks[Start week],A32,PlanTasks[Work type],"Mock")</f>
        <v>3</v>
      </c>
      <c r="N32" s="11">
        <f>COUNTIFS(PlanTasks[Start week],A32,PlanTasks[Work type],"Mock",PlanTasks[Completion check],"Complete")</f>
        <v>0</v>
      </c>
      <c r="O32" s="14"/>
      <c r="P32" s="14"/>
      <c r="Q32" s="11" t="str">
        <f t="shared" si="4"/>
        <v>Within core budget</v>
      </c>
      <c r="R32" s="11" t="s">
        <v>1251</v>
      </c>
      <c r="S32" s="11">
        <v>5.0</v>
      </c>
    </row>
    <row r="33" ht="36.0" customHeight="1">
      <c r="A33" s="24">
        <v>24.0</v>
      </c>
      <c r="B33" s="24" t="s">
        <v>544</v>
      </c>
      <c r="C33" s="25">
        <f t="shared" si="1"/>
        <v>46455</v>
      </c>
      <c r="D33" s="17">
        <v>15.0</v>
      </c>
      <c r="E33" s="107">
        <f>SUMIFS(PlanTasks[Estimate (h)],PlanTasks[Start week],A33,PlanTasks[Scope],"Core")</f>
        <v>8.5</v>
      </c>
      <c r="F33" s="107">
        <f>SUMIFS(PlanTasks[Estimate (h)],PlanTasks[Start week],A33,PlanTasks[Scope],"Optional")</f>
        <v>0</v>
      </c>
      <c r="G33" s="107">
        <f>SUMIFS(PlanTasks[Actual (h)],PlanTasks[Start week],A33)</f>
        <v>0</v>
      </c>
      <c r="H33" s="24">
        <f>COUNTIFS(PlanTasks[Start week],A33,PlanTasks[Scope],"Core")</f>
        <v>6</v>
      </c>
      <c r="I33" s="24">
        <f>COUNTIFS(PlanTasks[Start week],A33,PlanTasks[Scope],"Core",PlanTasks[Completion check],"Complete")</f>
        <v>0</v>
      </c>
      <c r="J33" s="108">
        <f t="shared" si="2"/>
        <v>0</v>
      </c>
      <c r="K33" s="107">
        <f t="shared" si="3"/>
        <v>6.5</v>
      </c>
      <c r="L33" s="14">
        <v>5.0</v>
      </c>
      <c r="M33" s="24">
        <f>COUNTIFS(PlanTasks[Start week],A33,PlanTasks[Work type],"Mock")</f>
        <v>3</v>
      </c>
      <c r="N33" s="24">
        <f>COUNTIFS(PlanTasks[Start week],A33,PlanTasks[Work type],"Mock",PlanTasks[Completion check],"Complete")</f>
        <v>0</v>
      </c>
      <c r="O33" s="14"/>
      <c r="P33" s="14"/>
      <c r="Q33" s="24" t="str">
        <f t="shared" si="4"/>
        <v>Within core budget</v>
      </c>
      <c r="R33" s="24" t="s">
        <v>1252</v>
      </c>
      <c r="S33" s="24">
        <v>5.0</v>
      </c>
    </row>
    <row r="34" ht="13.5" customHeight="1"/>
    <row r="35" ht="13.5" customHeight="1">
      <c r="B35" s="109" t="s">
        <v>1253</v>
      </c>
      <c r="D35" s="109">
        <f>SUM(L10:L33)</f>
        <v>145</v>
      </c>
      <c r="F35" s="109">
        <f>I4</f>
        <v>145</v>
      </c>
      <c r="H35" s="109">
        <f>D35-F35</f>
        <v>0</v>
      </c>
      <c r="I35" s="109" t="s">
        <v>1254</v>
      </c>
    </row>
    <row r="36" ht="13.5" customHeight="1"/>
    <row r="37" ht="13.5" customHeight="1">
      <c r="B37" s="109" t="s">
        <v>1255</v>
      </c>
    </row>
    <row r="38" ht="13.5" customHeight="1">
      <c r="B38" s="109" t="s">
        <v>1256</v>
      </c>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ustomSheetViews>
    <customSheetView guid="{0BAA80BD-FA71-4EEE-9838-537E8DC4C148}" filter="1" showAutoFilter="1">
      <autoFilter ref="$A$9:$S$33"/>
    </customSheetView>
  </customSheetViews>
  <conditionalFormatting sqref="K10:K33">
    <cfRule type="cellIs" dxfId="6" priority="1" operator="lessThan">
      <formula>0</formula>
    </cfRule>
  </conditionalFormatting>
  <conditionalFormatting sqref="Q10:Q33">
    <cfRule type="containsText" dxfId="6" priority="2" operator="containsText" text="exceeds">
      <formula>NOT(ISERROR(SEARCH(("exceeds"),(Q10))))</formula>
    </cfRule>
  </conditionalFormatting>
  <dataValidations>
    <dataValidation type="date" allowBlank="1" sqref="C4">
      <formula1>1.0</formula1>
      <formula2>2958465.0</formula2>
    </dataValidation>
    <dataValidation type="decimal" allowBlank="1" sqref="C5">
      <formula1>1.0</formula1>
      <formula2>90.0</formula2>
    </dataValidation>
    <dataValidation type="decimal" allowBlank="1" sqref="D10:D33">
      <formula1>0.0</formula1>
      <formula2>168.0</formula2>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EEDB"/>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1257</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107</v>
      </c>
      <c r="D4" s="1" t="s">
        <v>5</v>
      </c>
      <c r="E4" s="1">
        <f>COUNTIFS(PlanTasks[Category],$C$4)</f>
        <v>24</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10" t="s">
        <v>9</v>
      </c>
      <c r="B8" s="110" t="s">
        <v>12</v>
      </c>
      <c r="C8" s="110" t="s">
        <v>14</v>
      </c>
      <c r="D8" s="110" t="s">
        <v>16</v>
      </c>
      <c r="E8" s="110" t="s">
        <v>15</v>
      </c>
      <c r="F8" s="110" t="s">
        <v>21</v>
      </c>
      <c r="G8" s="110" t="s">
        <v>22</v>
      </c>
      <c r="H8" s="110" t="s">
        <v>23</v>
      </c>
      <c r="I8" s="110" t="s">
        <v>19</v>
      </c>
      <c r="J8" s="110" t="s">
        <v>34</v>
      </c>
      <c r="K8" s="110" t="s">
        <v>18</v>
      </c>
      <c r="L8" s="110" t="s">
        <v>25</v>
      </c>
      <c r="M8" s="110" t="s">
        <v>26</v>
      </c>
      <c r="N8" s="110" t="s">
        <v>27</v>
      </c>
      <c r="O8" s="110" t="s">
        <v>35</v>
      </c>
      <c r="P8" s="110" t="s">
        <v>3</v>
      </c>
      <c r="Q8" s="110" t="s">
        <v>17</v>
      </c>
      <c r="R8" s="110" t="s">
        <v>28</v>
      </c>
      <c r="S8" s="110" t="s">
        <v>29</v>
      </c>
      <c r="T8" s="110" t="s">
        <v>30</v>
      </c>
      <c r="U8" s="110" t="s">
        <v>33</v>
      </c>
      <c r="V8" s="110" t="s">
        <v>37</v>
      </c>
    </row>
    <row r="9" ht="58.5" customHeight="1">
      <c r="A9" s="9" t="str">
        <f t="array" ref="A9">IF($V9="","",INDEX(PlanTasks[Task ID],$V9))</f>
        <v>DS01</v>
      </c>
      <c r="B9" s="12">
        <f t="array" ref="B9">IF($V9="","",IF(INDEX(PlanTasks[Start week],$V9)="","",INDEX(PlanTasks[Start week],$V9)))</f>
        <v>1</v>
      </c>
      <c r="C9" s="12" t="str">
        <f t="array" ref="C9">IF($V9="","",IF(INDEX(PlanTasks[Task / deliverable],$V9)="","",INDEX(PlanTasks[Task / deliverable],$V9)))</f>
        <v>Solve 7 new DSA problems and revisit errors</v>
      </c>
      <c r="D9" s="12" t="str">
        <f t="array" ref="D9">IF($V9="","",IF(INDEX(PlanTasks[Status],$V9)="","",INDEX(PlanTasks[Status],$V9)))</f>
        <v>Not started</v>
      </c>
      <c r="E9" s="12" t="str">
        <f t="array" ref="E9">IF($V9="","",IF(INDEX(PlanTasks[Priority],$V9)="","",INDEX(PlanTasks[Priority],$V9)))</f>
        <v>P0</v>
      </c>
      <c r="F9" s="12" t="str">
        <f t="array" ref="F9">IF($V9="","",IF(INDEX(PlanTasks[Scope],$V9)="","",INDEX(PlanTasks[Scope],$V9)))</f>
        <v>Core</v>
      </c>
      <c r="G9" s="18">
        <f t="array" ref="G9">IF($V9="","",IF(INDEX(PlanTasks[Estimate (h)],$V9)="","",INDEX(PlanTasks[Estimate (h)],$V9)))</f>
        <v>3</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Record 7 distinct new problem IDs, explain complexity, and retry one earlier mistake without hints.</v>
      </c>
      <c r="M9" s="12" t="str">
        <f t="array" ref="M9">IF($V9="","",IF(INDEX(PlanTasks[Exercise / interview prompt],$V9)="","",INDEX(PlanTasks[Exercise / interview prompt],$V9)))</f>
        <v>Complexity &amp; arrays (bank target 8)
Use Practice Bank for topic totals. Do not count repeat solutions as new problems.</v>
      </c>
      <c r="N9" s="12" t="str">
        <f t="array" ref="N9">IF($V9="","",IF(INDEX(PlanTasks[Prerequisite IDs],$V9)="","",INDEX(PlanTasks[Prerequisite IDs],$V9)))</f>
        <v/>
      </c>
      <c r="O9" s="12" t="str">
        <f t="array" ref="O9">IF($V9="","",IF(INDEX(PlanTasks[Plan section],$V9)="","",INDEX(PlanTasks[Plan section],$V9)))</f>
        <v>Weekly problem set</v>
      </c>
      <c r="P9" s="12" t="str">
        <f t="array" ref="P9">IF($V9="","",IF(INDEX(PlanTasks[Category],$V9)="","",INDEX(PlanTasks[Category],$V9)))</f>
        <v>DSA</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
      </c>
      <c r="V9" s="27">
        <f>IF(ROW()-8&gt;$E$4,"",MATCH($C$4&amp;"|"&amp;(ROW()-8),PlanTasks[Category key],0))</f>
        <v>12</v>
      </c>
    </row>
    <row r="10" ht="71.25" customHeight="1">
      <c r="A10" s="28" t="str">
        <f t="array" ref="A10">IF($V10="","",INDEX(PlanTasks[Task ID],$V10))</f>
        <v>DS02</v>
      </c>
      <c r="B10" s="29">
        <f t="array" ref="B10">IF($V10="","",IF(INDEX(PlanTasks[Start week],$V10)="","",INDEX(PlanTasks[Start week],$V10)))</f>
        <v>2</v>
      </c>
      <c r="C10" s="29" t="str">
        <f t="array" ref="C10">IF($V10="","",IF(INDEX(PlanTasks[Task / deliverable],$V10)="","",INDEX(PlanTasks[Task / deliverable],$V10)))</f>
        <v>Solve 7 new DSA problems and revisit errors</v>
      </c>
      <c r="D10" s="29" t="str">
        <f t="array" ref="D10">IF($V10="","",IF(INDEX(PlanTasks[Status],$V10)="","",INDEX(PlanTasks[Status],$V10)))</f>
        <v>Not started</v>
      </c>
      <c r="E10" s="29" t="str">
        <f t="array" ref="E10">IF($V10="","",IF(INDEX(PlanTasks[Priority],$V10)="","",INDEX(PlanTasks[Priority],$V10)))</f>
        <v>P0</v>
      </c>
      <c r="F10" s="29" t="str">
        <f t="array" ref="F10">IF($V10="","",IF(INDEX(PlanTasks[Scope],$V10)="","",INDEX(PlanTasks[Scope],$V10)))</f>
        <v>Core</v>
      </c>
      <c r="G10" s="41">
        <f t="array" ref="G10">IF($V10="","",IF(INDEX(PlanTasks[Estimate (h)],$V10)="","",INDEX(PlanTasks[Estimate (h)],$V10)))</f>
        <v>3</v>
      </c>
      <c r="H10" s="41">
        <f t="array" ref="H10">IF($V10="","",IF(INDEX(PlanTasks[Actual (h)],$V10)="","",INDEX(PlanTasks[Actual (h)],$V10)))</f>
        <v>0</v>
      </c>
      <c r="I10" s="43">
        <f t="array" ref="I10">IF($V10="","",IF(INDEX(PlanTasks[Due date],$V10)="","",INDEX(PlanTasks[Due date],$V10)))</f>
        <v>46307</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Record 7 distinct new problem IDs, explain complexity, and retry one earlier mistake without hints.</v>
      </c>
      <c r="M10" s="29" t="str">
        <f t="array" ref="M10">IF($V10="","",IF(INDEX(PlanTasks[Exercise / interview prompt],$V10)="","",INDEX(PlanTasks[Exercise / interview prompt],$V10)))</f>
        <v>Strings (bank target 7)
Hash map / set (bank target 10)
Two pointers (bank target 8)
Use Practice Bank for topic totals. Do not count repeat solutions as new problems.</v>
      </c>
      <c r="N10" s="29" t="str">
        <f t="array" ref="N10">IF($V10="","",IF(INDEX(PlanTasks[Prerequisite IDs],$V10)="","",INDEX(PlanTasks[Prerequisite IDs],$V10)))</f>
        <v/>
      </c>
      <c r="O10" s="29" t="str">
        <f t="array" ref="O10">IF($V10="","",IF(INDEX(PlanTasks[Plan section],$V10)="","",INDEX(PlanTasks[Plan section],$V10)))</f>
        <v>Weekly problem set</v>
      </c>
      <c r="P10" s="29" t="str">
        <f t="array" ref="P10">IF($V10="","",IF(INDEX(PlanTasks[Category],$V10)="","",INDEX(PlanTasks[Category],$V10)))</f>
        <v>DSA</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
      </c>
      <c r="V10" s="55">
        <f>IF(ROW()-8&gt;$E$4,"",MATCH($C$4&amp;"|"&amp;(ROW()-8),PlanTasks[Category key],0))</f>
        <v>22</v>
      </c>
    </row>
    <row r="11" ht="58.5" customHeight="1">
      <c r="A11" s="9" t="str">
        <f t="array" ref="A11">IF($V11="","",INDEX(PlanTasks[Task ID],$V11))</f>
        <v>DS03</v>
      </c>
      <c r="B11" s="12">
        <f t="array" ref="B11">IF($V11="","",IF(INDEX(PlanTasks[Start week],$V11)="","",INDEX(PlanTasks[Start week],$V11)))</f>
        <v>3</v>
      </c>
      <c r="C11" s="12" t="str">
        <f t="array" ref="C11">IF($V11="","",IF(INDEX(PlanTasks[Task / deliverable],$V11)="","",INDEX(PlanTasks[Task / deliverable],$V11)))</f>
        <v>Solve 7 new DSA problems and revisit errors</v>
      </c>
      <c r="D11" s="12" t="str">
        <f t="array" ref="D11">IF($V11="","",IF(INDEX(PlanTasks[Status],$V11)="","",INDEX(PlanTasks[Status],$V11)))</f>
        <v>Not started</v>
      </c>
      <c r="E11" s="12" t="str">
        <f t="array" ref="E11">IF($V11="","",IF(INDEX(PlanTasks[Priority],$V11)="","",INDEX(PlanTasks[Priority],$V11)))</f>
        <v>P0</v>
      </c>
      <c r="F11" s="12" t="str">
        <f t="array" ref="F11">IF($V11="","",IF(INDEX(PlanTasks[Scope],$V11)="","",INDEX(PlanTasks[Scope],$V11)))</f>
        <v>Core</v>
      </c>
      <c r="G11" s="18">
        <f t="array" ref="G11">IF($V11="","",IF(INDEX(PlanTasks[Estimate (h)],$V11)="","",INDEX(PlanTasks[Estimate (h)],$V11)))</f>
        <v>3</v>
      </c>
      <c r="H11" s="18">
        <f t="array" ref="H11">IF($V11="","",IF(INDEX(PlanTasks[Actual (h)],$V11)="","",INDEX(PlanTasks[Actual (h)],$V11)))</f>
        <v>0</v>
      </c>
      <c r="I11" s="21">
        <f t="array" ref="I11">IF($V11="","",IF(INDEX(PlanTasks[Due date],$V11)="","",INDEX(PlanTasks[Due date],$V11)))</f>
        <v>46314</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Record 7 distinct new problem IDs, explain complexity, and retry one earlier mistake without hints.</v>
      </c>
      <c r="M11" s="12" t="str">
        <f t="array" ref="M11">IF($V11="","",IF(INDEX(PlanTasks[Exercise / interview prompt],$V11)="","",INDEX(PlanTasks[Exercise / interview prompt],$V11)))</f>
        <v>Sliding window (bank target 9)
Prefix sum (bank target 6)
Use Practice Bank for topic totals. Do not count repeat solutions as new problems.</v>
      </c>
      <c r="N11" s="12" t="str">
        <f t="array" ref="N11">IF($V11="","",IF(INDEX(PlanTasks[Prerequisite IDs],$V11)="","",INDEX(PlanTasks[Prerequisite IDs],$V11)))</f>
        <v/>
      </c>
      <c r="O11" s="12" t="str">
        <f t="array" ref="O11">IF($V11="","",IF(INDEX(PlanTasks[Plan section],$V11)="","",INDEX(PlanTasks[Plan section],$V11)))</f>
        <v>Weekly problem set</v>
      </c>
      <c r="P11" s="12" t="str">
        <f t="array" ref="P11">IF($V11="","",IF(INDEX(PlanTasks[Category],$V11)="","",INDEX(PlanTasks[Category],$V11)))</f>
        <v>DSA</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
      </c>
      <c r="V11" s="27">
        <f>IF(ROW()-8&gt;$E$4,"",MATCH($C$4&amp;"|"&amp;(ROW()-8),PlanTasks[Category key],0))</f>
        <v>34</v>
      </c>
    </row>
    <row r="12" ht="71.25" customHeight="1">
      <c r="A12" s="28" t="str">
        <f t="array" ref="A12">IF($V12="","",INDEX(PlanTasks[Task ID],$V12))</f>
        <v>DS04</v>
      </c>
      <c r="B12" s="29">
        <f t="array" ref="B12">IF($V12="","",IF(INDEX(PlanTasks[Start week],$V12)="","",INDEX(PlanTasks[Start week],$V12)))</f>
        <v>4</v>
      </c>
      <c r="C12" s="29" t="str">
        <f t="array" ref="C12">IF($V12="","",IF(INDEX(PlanTasks[Task / deliverable],$V12)="","",INDEX(PlanTasks[Task / deliverable],$V12)))</f>
        <v>Solve 7 new DSA problems and revisit errors</v>
      </c>
      <c r="D12" s="29" t="str">
        <f t="array" ref="D12">IF($V12="","",IF(INDEX(PlanTasks[Status],$V12)="","",INDEX(PlanTasks[Status],$V12)))</f>
        <v>Not started</v>
      </c>
      <c r="E12" s="29" t="str">
        <f t="array" ref="E12">IF($V12="","",IF(INDEX(PlanTasks[Priority],$V12)="","",INDEX(PlanTasks[Priority],$V12)))</f>
        <v>P0</v>
      </c>
      <c r="F12" s="29" t="str">
        <f t="array" ref="F12">IF($V12="","",IF(INDEX(PlanTasks[Scope],$V12)="","",INDEX(PlanTasks[Scope],$V12)))</f>
        <v>Core</v>
      </c>
      <c r="G12" s="41">
        <f t="array" ref="G12">IF($V12="","",IF(INDEX(PlanTasks[Estimate (h)],$V12)="","",INDEX(PlanTasks[Estimate (h)],$V12)))</f>
        <v>3</v>
      </c>
      <c r="H12" s="41">
        <f t="array" ref="H12">IF($V12="","",IF(INDEX(PlanTasks[Actual (h)],$V12)="","",INDEX(PlanTasks[Actual (h)],$V12)))</f>
        <v>0</v>
      </c>
      <c r="I12" s="43">
        <f t="array" ref="I12">IF($V12="","",IF(INDEX(PlanTasks[Due date],$V12)="","",INDEX(PlanTasks[Due date],$V12)))</f>
        <v>46321</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Record 7 distinct new problem IDs, explain complexity, and retry one earlier mistake without hints.</v>
      </c>
      <c r="M12" s="29" t="str">
        <f t="array" ref="M12">IF($V12="","",IF(INDEX(PlanTasks[Exercise / interview prompt],$V12)="","",INDEX(PlanTasks[Exercise / interview prompt],$V12)))</f>
        <v>Binary search (bank target 8)
Stack (bank target 7)
Queue / deque (bank target 5)
Use Practice Bank for topic totals. Do not count repeat solutions as new problems.</v>
      </c>
      <c r="N12" s="29" t="str">
        <f t="array" ref="N12">IF($V12="","",IF(INDEX(PlanTasks[Prerequisite IDs],$V12)="","",INDEX(PlanTasks[Prerequisite IDs],$V12)))</f>
        <v/>
      </c>
      <c r="O12" s="29" t="str">
        <f t="array" ref="O12">IF($V12="","",IF(INDEX(PlanTasks[Plan section],$V12)="","",INDEX(PlanTasks[Plan section],$V12)))</f>
        <v>Weekly problem set</v>
      </c>
      <c r="P12" s="29" t="str">
        <f t="array" ref="P12">IF($V12="","",IF(INDEX(PlanTasks[Category],$V12)="","",INDEX(PlanTasks[Category],$V12)))</f>
        <v>DSA</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
      </c>
      <c r="V12" s="55">
        <f>IF(ROW()-8&gt;$E$4,"",MATCH($C$4&amp;"|"&amp;(ROW()-8),PlanTasks[Category key],0))</f>
        <v>46</v>
      </c>
    </row>
    <row r="13" ht="58.5" customHeight="1">
      <c r="A13" s="9" t="str">
        <f t="array" ref="A13">IF($V13="","",INDEX(PlanTasks[Task ID],$V13))</f>
        <v>DS05</v>
      </c>
      <c r="B13" s="12">
        <f t="array" ref="B13">IF($V13="","",IF(INDEX(PlanTasks[Start week],$V13)="","",INDEX(PlanTasks[Start week],$V13)))</f>
        <v>5</v>
      </c>
      <c r="C13" s="12" t="str">
        <f t="array" ref="C13">IF($V13="","",IF(INDEX(PlanTasks[Task / deliverable],$V13)="","",INDEX(PlanTasks[Task / deliverable],$V13)))</f>
        <v>Solve 7 new DSA problems and revisit errors</v>
      </c>
      <c r="D13" s="12" t="str">
        <f t="array" ref="D13">IF($V13="","",IF(INDEX(PlanTasks[Status],$V13)="","",INDEX(PlanTasks[Status],$V13)))</f>
        <v>Not started</v>
      </c>
      <c r="E13" s="12" t="str">
        <f t="array" ref="E13">IF($V13="","",IF(INDEX(PlanTasks[Priority],$V13)="","",INDEX(PlanTasks[Priority],$V13)))</f>
        <v>P0</v>
      </c>
      <c r="F13" s="12" t="str">
        <f t="array" ref="F13">IF($V13="","",IF(INDEX(PlanTasks[Scope],$V13)="","",INDEX(PlanTasks[Scope],$V13)))</f>
        <v>Core</v>
      </c>
      <c r="G13" s="18">
        <f t="array" ref="G13">IF($V13="","",IF(INDEX(PlanTasks[Estimate (h)],$V13)="","",INDEX(PlanTasks[Estimate (h)],$V13)))</f>
        <v>3</v>
      </c>
      <c r="H13" s="18">
        <f t="array" ref="H13">IF($V13="","",IF(INDEX(PlanTasks[Actual (h)],$V13)="","",INDEX(PlanTasks[Actual (h)],$V13)))</f>
        <v>0</v>
      </c>
      <c r="I13" s="21">
        <f t="array" ref="I13">IF($V13="","",IF(INDEX(PlanTasks[Due date],$V13)="","",INDEX(PlanTasks[Due date],$V13)))</f>
        <v>46328</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Record 7 distinct new problem IDs, explain complexity, and retry one earlier mistake without hints.</v>
      </c>
      <c r="M13" s="12" t="str">
        <f t="array" ref="M13">IF($V13="","",IF(INDEX(PlanTasks[Exercise / interview prompt],$V13)="","",INDEX(PlanTasks[Exercise / interview prompt],$V13)))</f>
        <v>Linked list (bank target 7)
Trees (bank target 12)
Use Practice Bank for topic totals. Do not count repeat solutions as new problems.</v>
      </c>
      <c r="N13" s="12" t="str">
        <f t="array" ref="N13">IF($V13="","",IF(INDEX(PlanTasks[Prerequisite IDs],$V13)="","",INDEX(PlanTasks[Prerequisite IDs],$V13)))</f>
        <v/>
      </c>
      <c r="O13" s="12" t="str">
        <f t="array" ref="O13">IF($V13="","",IF(INDEX(PlanTasks[Plan section],$V13)="","",INDEX(PlanTasks[Plan section],$V13)))</f>
        <v>Weekly problem set</v>
      </c>
      <c r="P13" s="12" t="str">
        <f t="array" ref="P13">IF($V13="","",IF(INDEX(PlanTasks[Category],$V13)="","",INDEX(PlanTasks[Category],$V13)))</f>
        <v>DSA</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
      </c>
      <c r="V13" s="27">
        <f>IF(ROW()-8&gt;$E$4,"",MATCH($C$4&amp;"|"&amp;(ROW()-8),PlanTasks[Category key],0))</f>
        <v>59</v>
      </c>
    </row>
    <row r="14" ht="58.5" customHeight="1">
      <c r="A14" s="28" t="str">
        <f t="array" ref="A14">IF($V14="","",INDEX(PlanTasks[Task ID],$V14))</f>
        <v>DS06</v>
      </c>
      <c r="B14" s="29">
        <f t="array" ref="B14">IF($V14="","",IF(INDEX(PlanTasks[Start week],$V14)="","",INDEX(PlanTasks[Start week],$V14)))</f>
        <v>6</v>
      </c>
      <c r="C14" s="29" t="str">
        <f t="array" ref="C14">IF($V14="","",IF(INDEX(PlanTasks[Task / deliverable],$V14)="","",INDEX(PlanTasks[Task / deliverable],$V14)))</f>
        <v>Solve 7 new DSA problems and revisit errors</v>
      </c>
      <c r="D14" s="29" t="str">
        <f t="array" ref="D14">IF($V14="","",IF(INDEX(PlanTasks[Status],$V14)="","",INDEX(PlanTasks[Status],$V14)))</f>
        <v>Not started</v>
      </c>
      <c r="E14" s="29" t="str">
        <f t="array" ref="E14">IF($V14="","",IF(INDEX(PlanTasks[Priority],$V14)="","",INDEX(PlanTasks[Priority],$V14)))</f>
        <v>P0</v>
      </c>
      <c r="F14" s="29" t="str">
        <f t="array" ref="F14">IF($V14="","",IF(INDEX(PlanTasks[Scope],$V14)="","",INDEX(PlanTasks[Scope],$V14)))</f>
        <v>Core</v>
      </c>
      <c r="G14" s="41">
        <f t="array" ref="G14">IF($V14="","",IF(INDEX(PlanTasks[Estimate (h)],$V14)="","",INDEX(PlanTasks[Estimate (h)],$V14)))</f>
        <v>3</v>
      </c>
      <c r="H14" s="41">
        <f t="array" ref="H14">IF($V14="","",IF(INDEX(PlanTasks[Actual (h)],$V14)="","",INDEX(PlanTasks[Actual (h)],$V14)))</f>
        <v>0</v>
      </c>
      <c r="I14" s="43">
        <f t="array" ref="I14">IF($V14="","",IF(INDEX(PlanTasks[Due date],$V14)="","",INDEX(PlanTasks[Due date],$V14)))</f>
        <v>46335</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Record 7 distinct new problem IDs, explain complexity, and retry one earlier mistake without hints.</v>
      </c>
      <c r="M14" s="29" t="str">
        <f t="array" ref="M14">IF($V14="","",IF(INDEX(PlanTasks[Exercise / interview prompt],$V14)="","",INDEX(PlanTasks[Exercise / interview prompt],$V14)))</f>
        <v>BST (bank target 5)
Use Practice Bank for topic totals. Do not count repeat solutions as new problems.</v>
      </c>
      <c r="N14" s="29" t="str">
        <f t="array" ref="N14">IF($V14="","",IF(INDEX(PlanTasks[Prerequisite IDs],$V14)="","",INDEX(PlanTasks[Prerequisite IDs],$V14)))</f>
        <v/>
      </c>
      <c r="O14" s="29" t="str">
        <f t="array" ref="O14">IF($V14="","",IF(INDEX(PlanTasks[Plan section],$V14)="","",INDEX(PlanTasks[Plan section],$V14)))</f>
        <v>Weekly problem set</v>
      </c>
      <c r="P14" s="29" t="str">
        <f t="array" ref="P14">IF($V14="","",IF(INDEX(PlanTasks[Category],$V14)="","",INDEX(PlanTasks[Category],$V14)))</f>
        <v>DSA</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
      </c>
      <c r="V14" s="55">
        <f>IF(ROW()-8&gt;$E$4,"",MATCH($C$4&amp;"|"&amp;(ROW()-8),PlanTasks[Category key],0))</f>
        <v>72</v>
      </c>
    </row>
    <row r="15" ht="58.5" customHeight="1">
      <c r="A15" s="9" t="str">
        <f t="array" ref="A15">IF($V15="","",INDEX(PlanTasks[Task ID],$V15))</f>
        <v>DS07</v>
      </c>
      <c r="B15" s="12">
        <f t="array" ref="B15">IF($V15="","",IF(INDEX(PlanTasks[Start week],$V15)="","",INDEX(PlanTasks[Start week],$V15)))</f>
        <v>7</v>
      </c>
      <c r="C15" s="12" t="str">
        <f t="array" ref="C15">IF($V15="","",IF(INDEX(PlanTasks[Task / deliverable],$V15)="","",INDEX(PlanTasks[Task / deliverable],$V15)))</f>
        <v>Solve 7 new DSA problems and revisit errors</v>
      </c>
      <c r="D15" s="12" t="str">
        <f t="array" ref="D15">IF($V15="","",IF(INDEX(PlanTasks[Status],$V15)="","",INDEX(PlanTasks[Status],$V15)))</f>
        <v>Not started</v>
      </c>
      <c r="E15" s="12" t="str">
        <f t="array" ref="E15">IF($V15="","",IF(INDEX(PlanTasks[Priority],$V15)="","",INDEX(PlanTasks[Priority],$V15)))</f>
        <v>P0</v>
      </c>
      <c r="F15" s="12" t="str">
        <f t="array" ref="F15">IF($V15="","",IF(INDEX(PlanTasks[Scope],$V15)="","",INDEX(PlanTasks[Scope],$V15)))</f>
        <v>Core</v>
      </c>
      <c r="G15" s="18">
        <f t="array" ref="G15">IF($V15="","",IF(INDEX(PlanTasks[Estimate (h)],$V15)="","",INDEX(PlanTasks[Estimate (h)],$V15)))</f>
        <v>3</v>
      </c>
      <c r="H15" s="18">
        <f t="array" ref="H15">IF($V15="","",IF(INDEX(PlanTasks[Actual (h)],$V15)="","",INDEX(PlanTasks[Actual (h)],$V15)))</f>
        <v>0</v>
      </c>
      <c r="I15" s="21">
        <f t="array" ref="I15">IF($V15="","",IF(INDEX(PlanTasks[Due date],$V15)="","",INDEX(PlanTasks[Due date],$V15)))</f>
        <v>46342</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Record 7 distinct new problem IDs, explain complexity, and retry one earlier mistake without hints.</v>
      </c>
      <c r="M15" s="12" t="str">
        <f t="array" ref="M15">IF($V15="","",IF(INDEX(PlanTasks[Exercise / interview prompt],$V15)="","",INDEX(PlanTasks[Exercise / interview prompt],$V15)))</f>
        <v>Heap / priority queue (bank target 6)
Sorting / intervals (bank target 6)
Use Practice Bank for topic totals. Do not count repeat solutions as new problems.</v>
      </c>
      <c r="N15" s="12" t="str">
        <f t="array" ref="N15">IF($V15="","",IF(INDEX(PlanTasks[Prerequisite IDs],$V15)="","",INDEX(PlanTasks[Prerequisite IDs],$V15)))</f>
        <v/>
      </c>
      <c r="O15" s="12" t="str">
        <f t="array" ref="O15">IF($V15="","",IF(INDEX(PlanTasks[Plan section],$V15)="","",INDEX(PlanTasks[Plan section],$V15)))</f>
        <v>Weekly problem set</v>
      </c>
      <c r="P15" s="12" t="str">
        <f t="array" ref="P15">IF($V15="","",IF(INDEX(PlanTasks[Category],$V15)="","",INDEX(PlanTasks[Category],$V15)))</f>
        <v>DSA</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
      </c>
      <c r="V15" s="27">
        <f>IF(ROW()-8&gt;$E$4,"",MATCH($C$4&amp;"|"&amp;(ROW()-8),PlanTasks[Category key],0))</f>
        <v>82</v>
      </c>
    </row>
    <row r="16" ht="58.5" customHeight="1">
      <c r="A16" s="28" t="str">
        <f t="array" ref="A16">IF($V16="","",INDEX(PlanTasks[Task ID],$V16))</f>
        <v>DS08</v>
      </c>
      <c r="B16" s="29">
        <f t="array" ref="B16">IF($V16="","",IF(INDEX(PlanTasks[Start week],$V16)="","",INDEX(PlanTasks[Start week],$V16)))</f>
        <v>8</v>
      </c>
      <c r="C16" s="29" t="str">
        <f t="array" ref="C16">IF($V16="","",IF(INDEX(PlanTasks[Task / deliverable],$V16)="","",INDEX(PlanTasks[Task / deliverable],$V16)))</f>
        <v>Solve 7 new DSA problems and revisit errors</v>
      </c>
      <c r="D16" s="29" t="str">
        <f t="array" ref="D16">IF($V16="","",IF(INDEX(PlanTasks[Status],$V16)="","",INDEX(PlanTasks[Status],$V16)))</f>
        <v>Not started</v>
      </c>
      <c r="E16" s="29" t="str">
        <f t="array" ref="E16">IF($V16="","",IF(INDEX(PlanTasks[Priority],$V16)="","",INDEX(PlanTasks[Priority],$V16)))</f>
        <v>P0</v>
      </c>
      <c r="F16" s="29" t="str">
        <f t="array" ref="F16">IF($V16="","",IF(INDEX(PlanTasks[Scope],$V16)="","",INDEX(PlanTasks[Scope],$V16)))</f>
        <v>Core</v>
      </c>
      <c r="G16" s="41">
        <f t="array" ref="G16">IF($V16="","",IF(INDEX(PlanTasks[Estimate (h)],$V16)="","",INDEX(PlanTasks[Estimate (h)],$V16)))</f>
        <v>3</v>
      </c>
      <c r="H16" s="41">
        <f t="array" ref="H16">IF($V16="","",IF(INDEX(PlanTasks[Actual (h)],$V16)="","",INDEX(PlanTasks[Actual (h)],$V16)))</f>
        <v>0</v>
      </c>
      <c r="I16" s="43">
        <f t="array" ref="I16">IF($V16="","",IF(INDEX(PlanTasks[Due date],$V16)="","",INDEX(PlanTasks[Due date],$V16)))</f>
        <v>46349</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Record 7 distinct new problem IDs, explain complexity, and retry one earlier mistake without hints.</v>
      </c>
      <c r="M16" s="29" t="str">
        <f t="array" ref="M16">IF($V16="","",IF(INDEX(PlanTasks[Exercise / interview prompt],$V16)="","",INDEX(PlanTasks[Exercise / interview prompt],$V16)))</f>
        <v>Mixed review: trees + binary search + stacks (6 problems)
Use Practice Bank for topic totals. Do not count repeat solutions as new problems.</v>
      </c>
      <c r="N16" s="29" t="str">
        <f t="array" ref="N16">IF($V16="","",IF(INDEX(PlanTasks[Prerequisite IDs],$V16)="","",INDEX(PlanTasks[Prerequisite IDs],$V16)))</f>
        <v/>
      </c>
      <c r="O16" s="29" t="str">
        <f t="array" ref="O16">IF($V16="","",IF(INDEX(PlanTasks[Plan section],$V16)="","",INDEX(PlanTasks[Plan section],$V16)))</f>
        <v>Weekly problem set</v>
      </c>
      <c r="P16" s="29" t="str">
        <f t="array" ref="P16">IF($V16="","",IF(INDEX(PlanTasks[Category],$V16)="","",INDEX(PlanTasks[Category],$V16)))</f>
        <v>DSA</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
      </c>
      <c r="V16" s="55">
        <f>IF(ROW()-8&gt;$E$4,"",MATCH($C$4&amp;"|"&amp;(ROW()-8),PlanTasks[Category key],0))</f>
        <v>91</v>
      </c>
    </row>
    <row r="17" ht="58.5" customHeight="1">
      <c r="A17" s="9" t="str">
        <f t="array" ref="A17">IF($V17="","",INDEX(PlanTasks[Task ID],$V17))</f>
        <v>DS09</v>
      </c>
      <c r="B17" s="12">
        <f t="array" ref="B17">IF($V17="","",IF(INDEX(PlanTasks[Start week],$V17)="","",INDEX(PlanTasks[Start week],$V17)))</f>
        <v>9</v>
      </c>
      <c r="C17" s="12" t="str">
        <f t="array" ref="C17">IF($V17="","",IF(INDEX(PlanTasks[Task / deliverable],$V17)="","",INDEX(PlanTasks[Task / deliverable],$V17)))</f>
        <v>Solve 7 new DSA problems and revisit errors</v>
      </c>
      <c r="D17" s="12" t="str">
        <f t="array" ref="D17">IF($V17="","",IF(INDEX(PlanTasks[Status],$V17)="","",INDEX(PlanTasks[Status],$V17)))</f>
        <v>Not started</v>
      </c>
      <c r="E17" s="12" t="str">
        <f t="array" ref="E17">IF($V17="","",IF(INDEX(PlanTasks[Priority],$V17)="","",INDEX(PlanTasks[Priority],$V17)))</f>
        <v>P0</v>
      </c>
      <c r="F17" s="12" t="str">
        <f t="array" ref="F17">IF($V17="","",IF(INDEX(PlanTasks[Scope],$V17)="","",INDEX(PlanTasks[Scope],$V17)))</f>
        <v>Core</v>
      </c>
      <c r="G17" s="18">
        <f t="array" ref="G17">IF($V17="","",IF(INDEX(PlanTasks[Estimate (h)],$V17)="","",INDEX(PlanTasks[Estimate (h)],$V17)))</f>
        <v>3</v>
      </c>
      <c r="H17" s="18">
        <f t="array" ref="H17">IF($V17="","",IF(INDEX(PlanTasks[Actual (h)],$V17)="","",INDEX(PlanTasks[Actual (h)],$V17)))</f>
        <v>0</v>
      </c>
      <c r="I17" s="21">
        <f t="array" ref="I17">IF($V17="","",IF(INDEX(PlanTasks[Due date],$V17)="","",INDEX(PlanTasks[Due date],$V17)))</f>
        <v>46356</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Record 7 distinct new problem IDs, explain complexity, and retry one earlier mistake without hints.</v>
      </c>
      <c r="M17" s="12" t="str">
        <f t="array" ref="M17">IF($V17="","",IF(INDEX(PlanTasks[Exercise / interview prompt],$V17)="","",INDEX(PlanTasks[Exercise / interview prompt],$V17)))</f>
        <v>Graph introduction + mixed medium problems (6)
Use Practice Bank for topic totals. Do not count repeat solutions as new problems.</v>
      </c>
      <c r="N17" s="12" t="str">
        <f t="array" ref="N17">IF($V17="","",IF(INDEX(PlanTasks[Prerequisite IDs],$V17)="","",INDEX(PlanTasks[Prerequisite IDs],$V17)))</f>
        <v/>
      </c>
      <c r="O17" s="12" t="str">
        <f t="array" ref="O17">IF($V17="","",IF(INDEX(PlanTasks[Plan section],$V17)="","",INDEX(PlanTasks[Plan section],$V17)))</f>
        <v>Weekly problem set</v>
      </c>
      <c r="P17" s="12" t="str">
        <f t="array" ref="P17">IF($V17="","",IF(INDEX(PlanTasks[Category],$V17)="","",INDEX(PlanTasks[Category],$V17)))</f>
        <v>DSA</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
      </c>
      <c r="V17" s="27">
        <f>IF(ROW()-8&gt;$E$4,"",MATCH($C$4&amp;"|"&amp;(ROW()-8),PlanTasks[Category key],0))</f>
        <v>98</v>
      </c>
    </row>
    <row r="18" ht="58.5" customHeight="1">
      <c r="A18" s="28" t="str">
        <f t="array" ref="A18">IF($V18="","",INDEX(PlanTasks[Task ID],$V18))</f>
        <v>DS10</v>
      </c>
      <c r="B18" s="29">
        <f t="array" ref="B18">IF($V18="","",IF(INDEX(PlanTasks[Start week],$V18)="","",INDEX(PlanTasks[Start week],$V18)))</f>
        <v>10</v>
      </c>
      <c r="C18" s="29" t="str">
        <f t="array" ref="C18">IF($V18="","",IF(INDEX(PlanTasks[Task / deliverable],$V18)="","",INDEX(PlanTasks[Task / deliverable],$V18)))</f>
        <v>Solve 6 new DSA problems and revisit errors</v>
      </c>
      <c r="D18" s="29" t="str">
        <f t="array" ref="D18">IF($V18="","",IF(INDEX(PlanTasks[Status],$V18)="","",INDEX(PlanTasks[Status],$V18)))</f>
        <v>Not started</v>
      </c>
      <c r="E18" s="29" t="str">
        <f t="array" ref="E18">IF($V18="","",IF(INDEX(PlanTasks[Priority],$V18)="","",INDEX(PlanTasks[Priority],$V18)))</f>
        <v>P0</v>
      </c>
      <c r="F18" s="29" t="str">
        <f t="array" ref="F18">IF($V18="","",IF(INDEX(PlanTasks[Scope],$V18)="","",INDEX(PlanTasks[Scope],$V18)))</f>
        <v>Core</v>
      </c>
      <c r="G18" s="41">
        <f t="array" ref="G18">IF($V18="","",IF(INDEX(PlanTasks[Estimate (h)],$V18)="","",INDEX(PlanTasks[Estimate (h)],$V18)))</f>
        <v>3</v>
      </c>
      <c r="H18" s="41">
        <f t="array" ref="H18">IF($V18="","",IF(INDEX(PlanTasks[Actual (h)],$V18)="","",INDEX(PlanTasks[Actual (h)],$V18)))</f>
        <v>0</v>
      </c>
      <c r="I18" s="43">
        <f t="array" ref="I18">IF($V18="","",IF(INDEX(PlanTasks[Due date],$V18)="","",INDEX(PlanTasks[Due date],$V18)))</f>
        <v>46363</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Record 6 distinct new problem IDs, explain complexity, and retry one earlier mistake without hints.</v>
      </c>
      <c r="M18" s="29" t="str">
        <f t="array" ref="M18">IF($V18="","",IF(INDEX(PlanTasks[Exercise / interview prompt],$V18)="","",INDEX(PlanTasks[Exercise / interview prompt],$V18)))</f>
        <v>Graphs BFS/DFS (bank target 10)
Use Practice Bank for topic totals. Do not count repeat solutions as new problems.</v>
      </c>
      <c r="N18" s="29" t="str">
        <f t="array" ref="N18">IF($V18="","",IF(INDEX(PlanTasks[Prerequisite IDs],$V18)="","",INDEX(PlanTasks[Prerequisite IDs],$V18)))</f>
        <v/>
      </c>
      <c r="O18" s="29" t="str">
        <f t="array" ref="O18">IF($V18="","",IF(INDEX(PlanTasks[Plan section],$V18)="","",INDEX(PlanTasks[Plan section],$V18)))</f>
        <v>Weekly problem set</v>
      </c>
      <c r="P18" s="29" t="str">
        <f t="array" ref="P18">IF($V18="","",IF(INDEX(PlanTasks[Category],$V18)="","",INDEX(PlanTasks[Category],$V18)))</f>
        <v>DSA</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
      </c>
      <c r="V18" s="55">
        <f>IF(ROW()-8&gt;$E$4,"",MATCH($C$4&amp;"|"&amp;(ROW()-8),PlanTasks[Category key],0))</f>
        <v>109</v>
      </c>
    </row>
    <row r="19" ht="58.5" customHeight="1">
      <c r="A19" s="9" t="str">
        <f t="array" ref="A19">IF($V19="","",INDEX(PlanTasks[Task ID],$V19))</f>
        <v>DS11</v>
      </c>
      <c r="B19" s="12">
        <f t="array" ref="B19">IF($V19="","",IF(INDEX(PlanTasks[Start week],$V19)="","",INDEX(PlanTasks[Start week],$V19)))</f>
        <v>11</v>
      </c>
      <c r="C19" s="12" t="str">
        <f t="array" ref="C19">IF($V19="","",IF(INDEX(PlanTasks[Task / deliverable],$V19)="","",INDEX(PlanTasks[Task / deliverable],$V19)))</f>
        <v>Solve 6 new DSA problems and revisit errors</v>
      </c>
      <c r="D19" s="12" t="str">
        <f t="array" ref="D19">IF($V19="","",IF(INDEX(PlanTasks[Status],$V19)="","",INDEX(PlanTasks[Status],$V19)))</f>
        <v>Not started</v>
      </c>
      <c r="E19" s="12" t="str">
        <f t="array" ref="E19">IF($V19="","",IF(INDEX(PlanTasks[Priority],$V19)="","",INDEX(PlanTasks[Priority],$V19)))</f>
        <v>P0</v>
      </c>
      <c r="F19" s="12" t="str">
        <f t="array" ref="F19">IF($V19="","",IF(INDEX(PlanTasks[Scope],$V19)="","",INDEX(PlanTasks[Scope],$V19)))</f>
        <v>Core</v>
      </c>
      <c r="G19" s="18">
        <f t="array" ref="G19">IF($V19="","",IF(INDEX(PlanTasks[Estimate (h)],$V19)="","",INDEX(PlanTasks[Estimate (h)],$V19)))</f>
        <v>3</v>
      </c>
      <c r="H19" s="18">
        <f t="array" ref="H19">IF($V19="","",IF(INDEX(PlanTasks[Actual (h)],$V19)="","",INDEX(PlanTasks[Actual (h)],$V19)))</f>
        <v>0</v>
      </c>
      <c r="I19" s="21">
        <f t="array" ref="I19">IF($V19="","",IF(INDEX(PlanTasks[Due date],$V19)="","",INDEX(PlanTasks[Due date],$V19)))</f>
        <v>46370</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Record 6 distinct new problem IDs, explain complexity, and retry one earlier mistake without hints.</v>
      </c>
      <c r="M19" s="12" t="str">
        <f t="array" ref="M19">IF($V19="","",IF(INDEX(PlanTasks[Exercise / interview prompt],$V19)="","",INDEX(PlanTasks[Exercise / interview prompt],$V19)))</f>
        <v>Topological sort (bank target 4)
Backtracking (bank target 7)
Use Practice Bank for topic totals. Do not count repeat solutions as new problems.</v>
      </c>
      <c r="N19" s="12" t="str">
        <f t="array" ref="N19">IF($V19="","",IF(INDEX(PlanTasks[Prerequisite IDs],$V19)="","",INDEX(PlanTasks[Prerequisite IDs],$V19)))</f>
        <v/>
      </c>
      <c r="O19" s="12" t="str">
        <f t="array" ref="O19">IF($V19="","",IF(INDEX(PlanTasks[Plan section],$V19)="","",INDEX(PlanTasks[Plan section],$V19)))</f>
        <v>Weekly problem set</v>
      </c>
      <c r="P19" s="12" t="str">
        <f t="array" ref="P19">IF($V19="","",IF(INDEX(PlanTasks[Category],$V19)="","",INDEX(PlanTasks[Category],$V19)))</f>
        <v>DSA</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
      </c>
      <c r="V19" s="27">
        <f>IF(ROW()-8&gt;$E$4,"",MATCH($C$4&amp;"|"&amp;(ROW()-8),PlanTasks[Category key],0))</f>
        <v>119</v>
      </c>
    </row>
    <row r="20" ht="58.5" customHeight="1">
      <c r="A20" s="28" t="str">
        <f t="array" ref="A20">IF($V20="","",INDEX(PlanTasks[Task ID],$V20))</f>
        <v>DS12</v>
      </c>
      <c r="B20" s="29">
        <f t="array" ref="B20">IF($V20="","",IF(INDEX(PlanTasks[Start week],$V20)="","",INDEX(PlanTasks[Start week],$V20)))</f>
        <v>12</v>
      </c>
      <c r="C20" s="29" t="str">
        <f t="array" ref="C20">IF($V20="","",IF(INDEX(PlanTasks[Task / deliverable],$V20)="","",INDEX(PlanTasks[Task / deliverable],$V20)))</f>
        <v>Solve 6 new DSA problems and revisit errors</v>
      </c>
      <c r="D20" s="29" t="str">
        <f t="array" ref="D20">IF($V20="","",IF(INDEX(PlanTasks[Status],$V20)="","",INDEX(PlanTasks[Status],$V20)))</f>
        <v>Not started</v>
      </c>
      <c r="E20" s="29" t="str">
        <f t="array" ref="E20">IF($V20="","",IF(INDEX(PlanTasks[Priority],$V20)="","",INDEX(PlanTasks[Priority],$V20)))</f>
        <v>P0</v>
      </c>
      <c r="F20" s="29" t="str">
        <f t="array" ref="F20">IF($V20="","",IF(INDEX(PlanTasks[Scope],$V20)="","",INDEX(PlanTasks[Scope],$V20)))</f>
        <v>Core</v>
      </c>
      <c r="G20" s="41">
        <f t="array" ref="G20">IF($V20="","",IF(INDEX(PlanTasks[Estimate (h)],$V20)="","",INDEX(PlanTasks[Estimate (h)],$V20)))</f>
        <v>3</v>
      </c>
      <c r="H20" s="41">
        <f t="array" ref="H20">IF($V20="","",IF(INDEX(PlanTasks[Actual (h)],$V20)="","",INDEX(PlanTasks[Actual (h)],$V20)))</f>
        <v>0</v>
      </c>
      <c r="I20" s="43">
        <f t="array" ref="I20">IF($V20="","",IF(INDEX(PlanTasks[Due date],$V20)="","",INDEX(PlanTasks[Due date],$V20)))</f>
        <v>46377</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Record 6 distinct new problem IDs, explain complexity, and retry one earlier mistake without hints.</v>
      </c>
      <c r="M20" s="29" t="str">
        <f t="array" ref="M20">IF($V20="","",IF(INDEX(PlanTasks[Exercise / interview prompt],$V20)="","",INDEX(PlanTasks[Exercise / interview prompt],$V20)))</f>
        <v>Greedy (bank target 6)
Use Practice Bank for topic totals. Do not count repeat solutions as new problems.</v>
      </c>
      <c r="N20" s="29" t="str">
        <f t="array" ref="N20">IF($V20="","",IF(INDEX(PlanTasks[Prerequisite IDs],$V20)="","",INDEX(PlanTasks[Prerequisite IDs],$V20)))</f>
        <v/>
      </c>
      <c r="O20" s="29" t="str">
        <f t="array" ref="O20">IF($V20="","",IF(INDEX(PlanTasks[Plan section],$V20)="","",INDEX(PlanTasks[Plan section],$V20)))</f>
        <v>Weekly problem set</v>
      </c>
      <c r="P20" s="29" t="str">
        <f t="array" ref="P20">IF($V20="","",IF(INDEX(PlanTasks[Category],$V20)="","",INDEX(PlanTasks[Category],$V20)))</f>
        <v>DSA</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
      </c>
      <c r="V20" s="55">
        <f>IF(ROW()-8&gt;$E$4,"",MATCH($C$4&amp;"|"&amp;(ROW()-8),PlanTasks[Category key],0))</f>
        <v>127</v>
      </c>
    </row>
    <row r="21" ht="58.5" customHeight="1">
      <c r="A21" s="9" t="str">
        <f t="array" ref="A21">IF($V21="","",INDEX(PlanTasks[Task ID],$V21))</f>
        <v>DS13</v>
      </c>
      <c r="B21" s="12">
        <f t="array" ref="B21">IF($V21="","",IF(INDEX(PlanTasks[Start week],$V21)="","",INDEX(PlanTasks[Start week],$V21)))</f>
        <v>13</v>
      </c>
      <c r="C21" s="12" t="str">
        <f t="array" ref="C21">IF($V21="","",IF(INDEX(PlanTasks[Task / deliverable],$V21)="","",INDEX(PlanTasks[Task / deliverable],$V21)))</f>
        <v>Solve 6 new DSA problems and revisit errors</v>
      </c>
      <c r="D21" s="12" t="str">
        <f t="array" ref="D21">IF($V21="","",IF(INDEX(PlanTasks[Status],$V21)="","",INDEX(PlanTasks[Status],$V21)))</f>
        <v>Not started</v>
      </c>
      <c r="E21" s="12" t="str">
        <f t="array" ref="E21">IF($V21="","",IF(INDEX(PlanTasks[Priority],$V21)="","",INDEX(PlanTasks[Priority],$V21)))</f>
        <v>P0</v>
      </c>
      <c r="F21" s="12" t="str">
        <f t="array" ref="F21">IF($V21="","",IF(INDEX(PlanTasks[Scope],$V21)="","",INDEX(PlanTasks[Scope],$V21)))</f>
        <v>Core</v>
      </c>
      <c r="G21" s="18">
        <f t="array" ref="G21">IF($V21="","",IF(INDEX(PlanTasks[Estimate (h)],$V21)="","",INDEX(PlanTasks[Estimate (h)],$V21)))</f>
        <v>3</v>
      </c>
      <c r="H21" s="18">
        <f t="array" ref="H21">IF($V21="","",IF(INDEX(PlanTasks[Actual (h)],$V21)="","",INDEX(PlanTasks[Actual (h)],$V21)))</f>
        <v>0</v>
      </c>
      <c r="I21" s="21">
        <f t="array" ref="I21">IF($V21="","",IF(INDEX(PlanTasks[Due date],$V21)="","",INDEX(PlanTasks[Due date],$V21)))</f>
        <v>46384</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Record 6 distinct new problem IDs, explain complexity, and retry one earlier mistake without hints.</v>
      </c>
      <c r="M21" s="12" t="str">
        <f t="array" ref="M21">IF($V21="","",IF(INDEX(PlanTasks[Exercise / interview prompt],$V21)="","",INDEX(PlanTasks[Exercise / interview prompt],$V21)))</f>
        <v>Graph + greedy mixed set (6)
Use Practice Bank for topic totals. Do not count repeat solutions as new problems.</v>
      </c>
      <c r="N21" s="12" t="str">
        <f t="array" ref="N21">IF($V21="","",IF(INDEX(PlanTasks[Prerequisite IDs],$V21)="","",INDEX(PlanTasks[Prerequisite IDs],$V21)))</f>
        <v/>
      </c>
      <c r="O21" s="12" t="str">
        <f t="array" ref="O21">IF($V21="","",IF(INDEX(PlanTasks[Plan section],$V21)="","",INDEX(PlanTasks[Plan section],$V21)))</f>
        <v>Weekly problem set</v>
      </c>
      <c r="P21" s="12" t="str">
        <f t="array" ref="P21">IF($V21="","",IF(INDEX(PlanTasks[Category],$V21)="","",INDEX(PlanTasks[Category],$V21)))</f>
        <v>DSA</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
      </c>
      <c r="V21" s="27">
        <f>IF(ROW()-8&gt;$E$4,"",MATCH($C$4&amp;"|"&amp;(ROW()-8),PlanTasks[Category key],0))</f>
        <v>136</v>
      </c>
    </row>
    <row r="22" ht="58.5" customHeight="1">
      <c r="A22" s="28" t="str">
        <f t="array" ref="A22">IF($V22="","",INDEX(PlanTasks[Task ID],$V22))</f>
        <v>DS14</v>
      </c>
      <c r="B22" s="29">
        <f t="array" ref="B22">IF($V22="","",IF(INDEX(PlanTasks[Start week],$V22)="","",INDEX(PlanTasks[Start week],$V22)))</f>
        <v>14</v>
      </c>
      <c r="C22" s="29" t="str">
        <f t="array" ref="C22">IF($V22="","",IF(INDEX(PlanTasks[Task / deliverable],$V22)="","",INDEX(PlanTasks[Task / deliverable],$V22)))</f>
        <v>Solve 6 new DSA problems and revisit errors</v>
      </c>
      <c r="D22" s="29" t="str">
        <f t="array" ref="D22">IF($V22="","",IF(INDEX(PlanTasks[Status],$V22)="","",INDEX(PlanTasks[Status],$V22)))</f>
        <v>Not started</v>
      </c>
      <c r="E22" s="29" t="str">
        <f t="array" ref="E22">IF($V22="","",IF(INDEX(PlanTasks[Priority],$V22)="","",INDEX(PlanTasks[Priority],$V22)))</f>
        <v>P0</v>
      </c>
      <c r="F22" s="29" t="str">
        <f t="array" ref="F22">IF($V22="","",IF(INDEX(PlanTasks[Scope],$V22)="","",INDEX(PlanTasks[Scope],$V22)))</f>
        <v>Core</v>
      </c>
      <c r="G22" s="41">
        <f t="array" ref="G22">IF($V22="","",IF(INDEX(PlanTasks[Estimate (h)],$V22)="","",INDEX(PlanTasks[Estimate (h)],$V22)))</f>
        <v>3</v>
      </c>
      <c r="H22" s="41">
        <f t="array" ref="H22">IF($V22="","",IF(INDEX(PlanTasks[Actual (h)],$V22)="","",INDEX(PlanTasks[Actual (h)],$V22)))</f>
        <v>0</v>
      </c>
      <c r="I22" s="43">
        <f t="array" ref="I22">IF($V22="","",IF(INDEX(PlanTasks[Due date],$V22)="","",INDEX(PlanTasks[Due date],$V22)))</f>
        <v>46391</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Record 6 distinct new problem IDs, explain complexity, and retry one earlier mistake without hints.</v>
      </c>
      <c r="M22" s="29" t="str">
        <f t="array" ref="M22">IF($V22="","",IF(INDEX(PlanTasks[Exercise / interview prompt],$V22)="","",INDEX(PlanTasks[Exercise / interview prompt],$V22)))</f>
        <v>1D DP (bank target 8)
Use Practice Bank for topic totals. Do not count repeat solutions as new problems.</v>
      </c>
      <c r="N22" s="29" t="str">
        <f t="array" ref="N22">IF($V22="","",IF(INDEX(PlanTasks[Prerequisite IDs],$V22)="","",INDEX(PlanTasks[Prerequisite IDs],$V22)))</f>
        <v/>
      </c>
      <c r="O22" s="29" t="str">
        <f t="array" ref="O22">IF($V22="","",IF(INDEX(PlanTasks[Plan section],$V22)="","",INDEX(PlanTasks[Plan section],$V22)))</f>
        <v>Weekly problem set</v>
      </c>
      <c r="P22" s="29" t="str">
        <f t="array" ref="P22">IF($V22="","",IF(INDEX(PlanTasks[Category],$V22)="","",INDEX(PlanTasks[Category],$V22)))</f>
        <v>DSA</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
      </c>
      <c r="V22" s="55">
        <f>IF(ROW()-8&gt;$E$4,"",MATCH($C$4&amp;"|"&amp;(ROW()-8),PlanTasks[Category key],0))</f>
        <v>146</v>
      </c>
    </row>
    <row r="23" ht="58.5" customHeight="1">
      <c r="A23" s="9" t="str">
        <f t="array" ref="A23">IF($V23="","",INDEX(PlanTasks[Task ID],$V23))</f>
        <v>DS15</v>
      </c>
      <c r="B23" s="12">
        <f t="array" ref="B23">IF($V23="","",IF(INDEX(PlanTasks[Start week],$V23)="","",INDEX(PlanTasks[Start week],$V23)))</f>
        <v>15</v>
      </c>
      <c r="C23" s="12" t="str">
        <f t="array" ref="C23">IF($V23="","",IF(INDEX(PlanTasks[Task / deliverable],$V23)="","",INDEX(PlanTasks[Task / deliverable],$V23)))</f>
        <v>Solve 6 new DSA problems and revisit errors</v>
      </c>
      <c r="D23" s="12" t="str">
        <f t="array" ref="D23">IF($V23="","",IF(INDEX(PlanTasks[Status],$V23)="","",INDEX(PlanTasks[Status],$V23)))</f>
        <v>Not started</v>
      </c>
      <c r="E23" s="12" t="str">
        <f t="array" ref="E23">IF($V23="","",IF(INDEX(PlanTasks[Priority],$V23)="","",INDEX(PlanTasks[Priority],$V23)))</f>
        <v>P0</v>
      </c>
      <c r="F23" s="12" t="str">
        <f t="array" ref="F23">IF($V23="","",IF(INDEX(PlanTasks[Scope],$V23)="","",INDEX(PlanTasks[Scope],$V23)))</f>
        <v>Core</v>
      </c>
      <c r="G23" s="18">
        <f t="array" ref="G23">IF($V23="","",IF(INDEX(PlanTasks[Estimate (h)],$V23)="","",INDEX(PlanTasks[Estimate (h)],$V23)))</f>
        <v>3</v>
      </c>
      <c r="H23" s="18">
        <f t="array" ref="H23">IF($V23="","",IF(INDEX(PlanTasks[Actual (h)],$V23)="","",INDEX(PlanTasks[Actual (h)],$V23)))</f>
        <v>0</v>
      </c>
      <c r="I23" s="21">
        <f t="array" ref="I23">IF($V23="","",IF(INDEX(PlanTasks[Due date],$V23)="","",INDEX(PlanTasks[Due date],$V23)))</f>
        <v>46398</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Record 6 distinct new problem IDs, explain complexity, and retry one earlier mistake without hints.</v>
      </c>
      <c r="M23" s="12" t="str">
        <f t="array" ref="M23">IF($V23="","",IF(INDEX(PlanTasks[Exercise / interview prompt],$V23)="","",INDEX(PlanTasks[Exercise / interview prompt],$V23)))</f>
        <v>2D DP (bank target 6)
Use Practice Bank for topic totals. Do not count repeat solutions as new problems.</v>
      </c>
      <c r="N23" s="12" t="str">
        <f t="array" ref="N23">IF($V23="","",IF(INDEX(PlanTasks[Prerequisite IDs],$V23)="","",INDEX(PlanTasks[Prerequisite IDs],$V23)))</f>
        <v/>
      </c>
      <c r="O23" s="12" t="str">
        <f t="array" ref="O23">IF($V23="","",IF(INDEX(PlanTasks[Plan section],$V23)="","",INDEX(PlanTasks[Plan section],$V23)))</f>
        <v>Weekly problem set</v>
      </c>
      <c r="P23" s="12" t="str">
        <f t="array" ref="P23">IF($V23="","",IF(INDEX(PlanTasks[Category],$V23)="","",INDEX(PlanTasks[Category],$V23)))</f>
        <v>DSA</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
      </c>
      <c r="V23" s="27">
        <f>IF(ROW()-8&gt;$E$4,"",MATCH($C$4&amp;"|"&amp;(ROW()-8),PlanTasks[Category key],0))</f>
        <v>154</v>
      </c>
    </row>
    <row r="24" ht="58.5" customHeight="1">
      <c r="A24" s="28" t="str">
        <f t="array" ref="A24">IF($V24="","",INDEX(PlanTasks[Task ID],$V24))</f>
        <v>DS16</v>
      </c>
      <c r="B24" s="29">
        <f t="array" ref="B24">IF($V24="","",IF(INDEX(PlanTasks[Start week],$V24)="","",INDEX(PlanTasks[Start week],$V24)))</f>
        <v>16</v>
      </c>
      <c r="C24" s="29" t="str">
        <f t="array" ref="C24">IF($V24="","",IF(INDEX(PlanTasks[Task / deliverable],$V24)="","",INDEX(PlanTasks[Task / deliverable],$V24)))</f>
        <v>Solve 6 new DSA problems and revisit errors</v>
      </c>
      <c r="D24" s="29" t="str">
        <f t="array" ref="D24">IF($V24="","",IF(INDEX(PlanTasks[Status],$V24)="","",INDEX(PlanTasks[Status],$V24)))</f>
        <v>Not started</v>
      </c>
      <c r="E24" s="29" t="str">
        <f t="array" ref="E24">IF($V24="","",IF(INDEX(PlanTasks[Priority],$V24)="","",INDEX(PlanTasks[Priority],$V24)))</f>
        <v>P0</v>
      </c>
      <c r="F24" s="29" t="str">
        <f t="array" ref="F24">IF($V24="","",IF(INDEX(PlanTasks[Scope],$V24)="","",INDEX(PlanTasks[Scope],$V24)))</f>
        <v>Core</v>
      </c>
      <c r="G24" s="41">
        <f t="array" ref="G24">IF($V24="","",IF(INDEX(PlanTasks[Estimate (h)],$V24)="","",INDEX(PlanTasks[Estimate (h)],$V24)))</f>
        <v>3</v>
      </c>
      <c r="H24" s="41">
        <f t="array" ref="H24">IF($V24="","",IF(INDEX(PlanTasks[Actual (h)],$V24)="","",INDEX(PlanTasks[Actual (h)],$V24)))</f>
        <v>0</v>
      </c>
      <c r="I24" s="43">
        <f t="array" ref="I24">IF($V24="","",IF(INDEX(PlanTasks[Due date],$V24)="","",INDEX(PlanTasks[Due date],$V24)))</f>
        <v>46405</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Record 6 distinct new problem IDs, explain complexity, and retry one earlier mistake without hints.</v>
      </c>
      <c r="M24" s="29" t="str">
        <f t="array" ref="M24">IF($V24="","",IF(INDEX(PlanTasks[Exercise / interview prompt],$V24)="","",INDEX(PlanTasks[Exercise / interview prompt],$V24)))</f>
        <v>Mixed medium/hard set across learned patterns (6)
Use Practice Bank for topic totals. Do not count repeat solutions as new problems.</v>
      </c>
      <c r="N24" s="29" t="str">
        <f t="array" ref="N24">IF($V24="","",IF(INDEX(PlanTasks[Prerequisite IDs],$V24)="","",INDEX(PlanTasks[Prerequisite IDs],$V24)))</f>
        <v/>
      </c>
      <c r="O24" s="29" t="str">
        <f t="array" ref="O24">IF($V24="","",IF(INDEX(PlanTasks[Plan section],$V24)="","",INDEX(PlanTasks[Plan section],$V24)))</f>
        <v>Weekly problem set</v>
      </c>
      <c r="P24" s="29" t="str">
        <f t="array" ref="P24">IF($V24="","",IF(INDEX(PlanTasks[Category],$V24)="","",INDEX(PlanTasks[Category],$V24)))</f>
        <v>DSA</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AI-free first</v>
      </c>
      <c r="U24" s="29" t="str">
        <f t="array" ref="U24">IF($V24="","",IF(INDEX(PlanTasks[Source IDs],$V24)="","",INDEX(PlanTasks[Source IDs],$V24)))</f>
        <v/>
      </c>
      <c r="V24" s="55">
        <f>IF(ROW()-8&gt;$E$4,"",MATCH($C$4&amp;"|"&amp;(ROW()-8),PlanTasks[Category key],0))</f>
        <v>169</v>
      </c>
    </row>
    <row r="25" ht="58.5" customHeight="1">
      <c r="A25" s="9" t="str">
        <f t="array" ref="A25">IF($V25="","",INDEX(PlanTasks[Task ID],$V25))</f>
        <v>DS17</v>
      </c>
      <c r="B25" s="12">
        <f t="array" ref="B25">IF($V25="","",IF(INDEX(PlanTasks[Start week],$V25)="","",INDEX(PlanTasks[Start week],$V25)))</f>
        <v>17</v>
      </c>
      <c r="C25" s="12" t="str">
        <f t="array" ref="C25">IF($V25="","",IF(INDEX(PlanTasks[Task / deliverable],$V25)="","",INDEX(PlanTasks[Task / deliverable],$V25)))</f>
        <v>Solve 5 new DSA problems and revisit errors</v>
      </c>
      <c r="D25" s="12" t="str">
        <f t="array" ref="D25">IF($V25="","",IF(INDEX(PlanTasks[Status],$V25)="","",INDEX(PlanTasks[Status],$V25)))</f>
        <v>Not started</v>
      </c>
      <c r="E25" s="12" t="str">
        <f t="array" ref="E25">IF($V25="","",IF(INDEX(PlanTasks[Priority],$V25)="","",INDEX(PlanTasks[Priority],$V25)))</f>
        <v>P0</v>
      </c>
      <c r="F25" s="12" t="str">
        <f t="array" ref="F25">IF($V25="","",IF(INDEX(PlanTasks[Scope],$V25)="","",INDEX(PlanTasks[Scope],$V25)))</f>
        <v>Core</v>
      </c>
      <c r="G25" s="18">
        <f t="array" ref="G25">IF($V25="","",IF(INDEX(PlanTasks[Estimate (h)],$V25)="","",INDEX(PlanTasks[Estimate (h)],$V25)))</f>
        <v>3</v>
      </c>
      <c r="H25" s="18">
        <f t="array" ref="H25">IF($V25="","",IF(INDEX(PlanTasks[Actual (h)],$V25)="","",INDEX(PlanTasks[Actual (h)],$V25)))</f>
        <v>0</v>
      </c>
      <c r="I25" s="21">
        <f t="array" ref="I25">IF($V25="","",IF(INDEX(PlanTasks[Due date],$V25)="","",INDEX(PlanTasks[Due date],$V25)))</f>
        <v>46412</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Record 5 distinct new problem IDs, explain complexity, and retry one earlier mistake without hints.</v>
      </c>
      <c r="M25" s="12" t="str">
        <f t="array" ref="M25">IF($V25="","",IF(INDEX(PlanTasks[Exercise / interview prompt],$V25)="","",INDEX(PlanTasks[Exercise / interview prompt],$V25)))</f>
        <v>Mixed interview set - 5 problems
Use Practice Bank for topic totals. Do not count repeat solutions as new problems.</v>
      </c>
      <c r="N25" s="12" t="str">
        <f t="array" ref="N25">IF($V25="","",IF(INDEX(PlanTasks[Prerequisite IDs],$V25)="","",INDEX(PlanTasks[Prerequisite IDs],$V25)))</f>
        <v/>
      </c>
      <c r="O25" s="12" t="str">
        <f t="array" ref="O25">IF($V25="","",IF(INDEX(PlanTasks[Plan section],$V25)="","",INDEX(PlanTasks[Plan section],$V25)))</f>
        <v>Weekly problem set</v>
      </c>
      <c r="P25" s="12" t="str">
        <f t="array" ref="P25">IF($V25="","",IF(INDEX(PlanTasks[Category],$V25)="","",INDEX(PlanTasks[Category],$V25)))</f>
        <v>DSA</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AI-free first</v>
      </c>
      <c r="U25" s="12" t="str">
        <f t="array" ref="U25">IF($V25="","",IF(INDEX(PlanTasks[Source IDs],$V25)="","",INDEX(PlanTasks[Source IDs],$V25)))</f>
        <v/>
      </c>
      <c r="V25" s="27">
        <f>IF(ROW()-8&gt;$E$4,"",MATCH($C$4&amp;"|"&amp;(ROW()-8),PlanTasks[Category key],0))</f>
        <v>179</v>
      </c>
    </row>
    <row r="26" ht="58.5" customHeight="1">
      <c r="A26" s="28" t="str">
        <f t="array" ref="A26">IF($V26="","",INDEX(PlanTasks[Task ID],$V26))</f>
        <v>DS18</v>
      </c>
      <c r="B26" s="29">
        <f t="array" ref="B26">IF($V26="","",IF(INDEX(PlanTasks[Start week],$V26)="","",INDEX(PlanTasks[Start week],$V26)))</f>
        <v>18</v>
      </c>
      <c r="C26" s="29" t="str">
        <f t="array" ref="C26">IF($V26="","",IF(INDEX(PlanTasks[Task / deliverable],$V26)="","",INDEX(PlanTasks[Task / deliverable],$V26)))</f>
        <v>Solve 5 new DSA problems and revisit errors</v>
      </c>
      <c r="D26" s="29" t="str">
        <f t="array" ref="D26">IF($V26="","",IF(INDEX(PlanTasks[Status],$V26)="","",INDEX(PlanTasks[Status],$V26)))</f>
        <v>Not started</v>
      </c>
      <c r="E26" s="29" t="str">
        <f t="array" ref="E26">IF($V26="","",IF(INDEX(PlanTasks[Priority],$V26)="","",INDEX(PlanTasks[Priority],$V26)))</f>
        <v>P0</v>
      </c>
      <c r="F26" s="29" t="str">
        <f t="array" ref="F26">IF($V26="","",IF(INDEX(PlanTasks[Scope],$V26)="","",INDEX(PlanTasks[Scope],$V26)))</f>
        <v>Core</v>
      </c>
      <c r="G26" s="41">
        <f t="array" ref="G26">IF($V26="","",IF(INDEX(PlanTasks[Estimate (h)],$V26)="","",INDEX(PlanTasks[Estimate (h)],$V26)))</f>
        <v>3</v>
      </c>
      <c r="H26" s="41">
        <f t="array" ref="H26">IF($V26="","",IF(INDEX(PlanTasks[Actual (h)],$V26)="","",INDEX(PlanTasks[Actual (h)],$V26)))</f>
        <v>0</v>
      </c>
      <c r="I26" s="43">
        <f t="array" ref="I26">IF($V26="","",IF(INDEX(PlanTasks[Due date],$V26)="","",INDEX(PlanTasks[Due date],$V26)))</f>
        <v>46419</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Record 5 distinct new problem IDs, explain complexity, and retry one earlier mistake without hints.</v>
      </c>
      <c r="M26" s="29" t="str">
        <f t="array" ref="M26">IF($V26="","",IF(INDEX(PlanTasks[Exercise / interview prompt],$V26)="","",INDEX(PlanTasks[Exercise / interview prompt],$V26)))</f>
        <v>Mixed interview set - 5 problems
Use Practice Bank for topic totals. Do not count repeat solutions as new problems.</v>
      </c>
      <c r="N26" s="29" t="str">
        <f t="array" ref="N26">IF($V26="","",IF(INDEX(PlanTasks[Prerequisite IDs],$V26)="","",INDEX(PlanTasks[Prerequisite IDs],$V26)))</f>
        <v/>
      </c>
      <c r="O26" s="29" t="str">
        <f t="array" ref="O26">IF($V26="","",IF(INDEX(PlanTasks[Plan section],$V26)="","",INDEX(PlanTasks[Plan section],$V26)))</f>
        <v>Weekly problem set</v>
      </c>
      <c r="P26" s="29" t="str">
        <f t="array" ref="P26">IF($V26="","",IF(INDEX(PlanTasks[Category],$V26)="","",INDEX(PlanTasks[Category],$V26)))</f>
        <v>DSA</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AI-free first</v>
      </c>
      <c r="U26" s="29" t="str">
        <f t="array" ref="U26">IF($V26="","",IF(INDEX(PlanTasks[Source IDs],$V26)="","",INDEX(PlanTasks[Source IDs],$V26)))</f>
        <v/>
      </c>
      <c r="V26" s="55">
        <f>IF(ROW()-8&gt;$E$4,"",MATCH($C$4&amp;"|"&amp;(ROW()-8),PlanTasks[Category key],0))</f>
        <v>185</v>
      </c>
    </row>
    <row r="27" ht="58.5" customHeight="1">
      <c r="A27" s="9" t="str">
        <f t="array" ref="A27">IF($V27="","",INDEX(PlanTasks[Task ID],$V27))</f>
        <v>DS19</v>
      </c>
      <c r="B27" s="12">
        <f t="array" ref="B27">IF($V27="","",IF(INDEX(PlanTasks[Start week],$V27)="","",INDEX(PlanTasks[Start week],$V27)))</f>
        <v>19</v>
      </c>
      <c r="C27" s="12" t="str">
        <f t="array" ref="C27">IF($V27="","",IF(INDEX(PlanTasks[Task / deliverable],$V27)="","",INDEX(PlanTasks[Task / deliverable],$V27)))</f>
        <v>Solve 5 new DSA problems and revisit errors</v>
      </c>
      <c r="D27" s="12" t="str">
        <f t="array" ref="D27">IF($V27="","",IF(INDEX(PlanTasks[Status],$V27)="","",INDEX(PlanTasks[Status],$V27)))</f>
        <v>Not started</v>
      </c>
      <c r="E27" s="12" t="str">
        <f t="array" ref="E27">IF($V27="","",IF(INDEX(PlanTasks[Priority],$V27)="","",INDEX(PlanTasks[Priority],$V27)))</f>
        <v>P0</v>
      </c>
      <c r="F27" s="12" t="str">
        <f t="array" ref="F27">IF($V27="","",IF(INDEX(PlanTasks[Scope],$V27)="","",INDEX(PlanTasks[Scope],$V27)))</f>
        <v>Core</v>
      </c>
      <c r="G27" s="18">
        <f t="array" ref="G27">IF($V27="","",IF(INDEX(PlanTasks[Estimate (h)],$V27)="","",INDEX(PlanTasks[Estimate (h)],$V27)))</f>
        <v>3</v>
      </c>
      <c r="H27" s="18">
        <f t="array" ref="H27">IF($V27="","",IF(INDEX(PlanTasks[Actual (h)],$V27)="","",INDEX(PlanTasks[Actual (h)],$V27)))</f>
        <v>0</v>
      </c>
      <c r="I27" s="21">
        <f t="array" ref="I27">IF($V27="","",IF(INDEX(PlanTasks[Due date],$V27)="","",INDEX(PlanTasks[Due date],$V27)))</f>
        <v>46426</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Record 5 distinct new problem IDs, explain complexity, and retry one earlier mistake without hints.</v>
      </c>
      <c r="M27" s="12" t="str">
        <f t="array" ref="M27">IF($V27="","",IF(INDEX(PlanTasks[Exercise / interview prompt],$V27)="","",INDEX(PlanTasks[Exercise / interview prompt],$V27)))</f>
        <v>Mixed interview set - 5 problems
Use Practice Bank for topic totals. Do not count repeat solutions as new problems.</v>
      </c>
      <c r="N27" s="12" t="str">
        <f t="array" ref="N27">IF($V27="","",IF(INDEX(PlanTasks[Prerequisite IDs],$V27)="","",INDEX(PlanTasks[Prerequisite IDs],$V27)))</f>
        <v/>
      </c>
      <c r="O27" s="12" t="str">
        <f t="array" ref="O27">IF($V27="","",IF(INDEX(PlanTasks[Plan section],$V27)="","",INDEX(PlanTasks[Plan section],$V27)))</f>
        <v>Weekly problem set</v>
      </c>
      <c r="P27" s="12" t="str">
        <f t="array" ref="P27">IF($V27="","",IF(INDEX(PlanTasks[Category],$V27)="","",INDEX(PlanTasks[Category],$V27)))</f>
        <v>DSA</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AI-free first</v>
      </c>
      <c r="U27" s="12" t="str">
        <f t="array" ref="U27">IF($V27="","",IF(INDEX(PlanTasks[Source IDs],$V27)="","",INDEX(PlanTasks[Source IDs],$V27)))</f>
        <v/>
      </c>
      <c r="V27" s="27">
        <f>IF(ROW()-8&gt;$E$4,"",MATCH($C$4&amp;"|"&amp;(ROW()-8),PlanTasks[Category key],0))</f>
        <v>192</v>
      </c>
    </row>
    <row r="28" ht="58.5" customHeight="1">
      <c r="A28" s="28" t="str">
        <f t="array" ref="A28">IF($V28="","",INDEX(PlanTasks[Task ID],$V28))</f>
        <v>DS20</v>
      </c>
      <c r="B28" s="29">
        <f t="array" ref="B28">IF($V28="","",IF(INDEX(PlanTasks[Start week],$V28)="","",INDEX(PlanTasks[Start week],$V28)))</f>
        <v>20</v>
      </c>
      <c r="C28" s="29" t="str">
        <f t="array" ref="C28">IF($V28="","",IF(INDEX(PlanTasks[Task / deliverable],$V28)="","",INDEX(PlanTasks[Task / deliverable],$V28)))</f>
        <v>Solve 5 new DSA problems and revisit errors</v>
      </c>
      <c r="D28" s="29" t="str">
        <f t="array" ref="D28">IF($V28="","",IF(INDEX(PlanTasks[Status],$V28)="","",INDEX(PlanTasks[Status],$V28)))</f>
        <v>Not started</v>
      </c>
      <c r="E28" s="29" t="str">
        <f t="array" ref="E28">IF($V28="","",IF(INDEX(PlanTasks[Priority],$V28)="","",INDEX(PlanTasks[Priority],$V28)))</f>
        <v>P0</v>
      </c>
      <c r="F28" s="29" t="str">
        <f t="array" ref="F28">IF($V28="","",IF(INDEX(PlanTasks[Scope],$V28)="","",INDEX(PlanTasks[Scope],$V28)))</f>
        <v>Core</v>
      </c>
      <c r="G28" s="41">
        <f t="array" ref="G28">IF($V28="","",IF(INDEX(PlanTasks[Estimate (h)],$V28)="","",INDEX(PlanTasks[Estimate (h)],$V28)))</f>
        <v>3</v>
      </c>
      <c r="H28" s="41">
        <f t="array" ref="H28">IF($V28="","",IF(INDEX(PlanTasks[Actual (h)],$V28)="","",INDEX(PlanTasks[Actual (h)],$V28)))</f>
        <v>0</v>
      </c>
      <c r="I28" s="43">
        <f t="array" ref="I28">IF($V28="","",IF(INDEX(PlanTasks[Due date],$V28)="","",INDEX(PlanTasks[Due date],$V28)))</f>
        <v>46433</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Record 5 distinct new problem IDs, explain complexity, and retry one earlier mistake without hints.</v>
      </c>
      <c r="M28" s="29" t="str">
        <f t="array" ref="M28">IF($V28="","",IF(INDEX(PlanTasks[Exercise / interview prompt],$V28)="","",INDEX(PlanTasks[Exercise / interview prompt],$V28)))</f>
        <v>Mixed interview set - 5 problems
Use Practice Bank for topic totals. Do not count repeat solutions as new problems.</v>
      </c>
      <c r="N28" s="29" t="str">
        <f t="array" ref="N28">IF($V28="","",IF(INDEX(PlanTasks[Prerequisite IDs],$V28)="","",INDEX(PlanTasks[Prerequisite IDs],$V28)))</f>
        <v/>
      </c>
      <c r="O28" s="29" t="str">
        <f t="array" ref="O28">IF($V28="","",IF(INDEX(PlanTasks[Plan section],$V28)="","",INDEX(PlanTasks[Plan section],$V28)))</f>
        <v>Weekly problem set</v>
      </c>
      <c r="P28" s="29" t="str">
        <f t="array" ref="P28">IF($V28="","",IF(INDEX(PlanTasks[Category],$V28)="","",INDEX(PlanTasks[Category],$V28)))</f>
        <v>DSA</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AI-free first</v>
      </c>
      <c r="U28" s="29" t="str">
        <f t="array" ref="U28">IF($V28="","",IF(INDEX(PlanTasks[Source IDs],$V28)="","",INDEX(PlanTasks[Source IDs],$V28)))</f>
        <v/>
      </c>
      <c r="V28" s="55">
        <f>IF(ROW()-8&gt;$E$4,"",MATCH($C$4&amp;"|"&amp;(ROW()-8),PlanTasks[Category key],0))</f>
        <v>201</v>
      </c>
    </row>
    <row r="29" ht="58.5" customHeight="1">
      <c r="A29" s="9" t="str">
        <f t="array" ref="A29">IF($V29="","",INDEX(PlanTasks[Task ID],$V29))</f>
        <v>DS21</v>
      </c>
      <c r="B29" s="12">
        <f t="array" ref="B29">IF($V29="","",IF(INDEX(PlanTasks[Start week],$V29)="","",INDEX(PlanTasks[Start week],$V29)))</f>
        <v>21</v>
      </c>
      <c r="C29" s="12" t="str">
        <f t="array" ref="C29">IF($V29="","",IF(INDEX(PlanTasks[Task / deliverable],$V29)="","",INDEX(PlanTasks[Task / deliverable],$V29)))</f>
        <v>Solve 5 new DSA problems and revisit errors</v>
      </c>
      <c r="D29" s="12" t="str">
        <f t="array" ref="D29">IF($V29="","",IF(INDEX(PlanTasks[Status],$V29)="","",INDEX(PlanTasks[Status],$V29)))</f>
        <v>Not started</v>
      </c>
      <c r="E29" s="12" t="str">
        <f t="array" ref="E29">IF($V29="","",IF(INDEX(PlanTasks[Priority],$V29)="","",INDEX(PlanTasks[Priority],$V29)))</f>
        <v>P0</v>
      </c>
      <c r="F29" s="12" t="str">
        <f t="array" ref="F29">IF($V29="","",IF(INDEX(PlanTasks[Scope],$V29)="","",INDEX(PlanTasks[Scope],$V29)))</f>
        <v>Core</v>
      </c>
      <c r="G29" s="18">
        <f t="array" ref="G29">IF($V29="","",IF(INDEX(PlanTasks[Estimate (h)],$V29)="","",INDEX(PlanTasks[Estimate (h)],$V29)))</f>
        <v>3</v>
      </c>
      <c r="H29" s="18">
        <f t="array" ref="H29">IF($V29="","",IF(INDEX(PlanTasks[Actual (h)],$V29)="","",INDEX(PlanTasks[Actual (h)],$V29)))</f>
        <v>0</v>
      </c>
      <c r="I29" s="21">
        <f t="array" ref="I29">IF($V29="","",IF(INDEX(PlanTasks[Due date],$V29)="","",INDEX(PlanTasks[Due date],$V29)))</f>
        <v>46440</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Record 5 distinct new problem IDs, explain complexity, and retry one earlier mistake without hints.</v>
      </c>
      <c r="M29" s="12" t="str">
        <f t="array" ref="M29">IF($V29="","",IF(INDEX(PlanTasks[Exercise / interview prompt],$V29)="","",INDEX(PlanTasks[Exercise / interview prompt],$V29)))</f>
        <v>Company-style timed mixed set - 5 problems
Use Practice Bank for topic totals. Do not count repeat solutions as new problems.</v>
      </c>
      <c r="N29" s="12" t="str">
        <f t="array" ref="N29">IF($V29="","",IF(INDEX(PlanTasks[Prerequisite IDs],$V29)="","",INDEX(PlanTasks[Prerequisite IDs],$V29)))</f>
        <v/>
      </c>
      <c r="O29" s="12" t="str">
        <f t="array" ref="O29">IF($V29="","",IF(INDEX(PlanTasks[Plan section],$V29)="","",INDEX(PlanTasks[Plan section],$V29)))</f>
        <v>Weekly problem set</v>
      </c>
      <c r="P29" s="12" t="str">
        <f t="array" ref="P29">IF($V29="","",IF(INDEX(PlanTasks[Category],$V29)="","",INDEX(PlanTasks[Category],$V29)))</f>
        <v>DSA</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AI-free first</v>
      </c>
      <c r="U29" s="12" t="str">
        <f t="array" ref="U29">IF($V29="","",IF(INDEX(PlanTasks[Source IDs],$V29)="","",INDEX(PlanTasks[Source IDs],$V29)))</f>
        <v/>
      </c>
      <c r="V29" s="27">
        <f>IF(ROW()-8&gt;$E$4,"",MATCH($C$4&amp;"|"&amp;(ROW()-8),PlanTasks[Category key],0))</f>
        <v>212</v>
      </c>
    </row>
    <row r="30" ht="58.5" customHeight="1">
      <c r="A30" s="28" t="str">
        <f t="array" ref="A30">IF($V30="","",INDEX(PlanTasks[Task ID],$V30))</f>
        <v>DS22</v>
      </c>
      <c r="B30" s="29">
        <f t="array" ref="B30">IF($V30="","",IF(INDEX(PlanTasks[Start week],$V30)="","",INDEX(PlanTasks[Start week],$V30)))</f>
        <v>22</v>
      </c>
      <c r="C30" s="29" t="str">
        <f t="array" ref="C30">IF($V30="","",IF(INDEX(PlanTasks[Task / deliverable],$V30)="","",INDEX(PlanTasks[Task / deliverable],$V30)))</f>
        <v>Solve 5 new DSA problems and revisit errors</v>
      </c>
      <c r="D30" s="29" t="str">
        <f t="array" ref="D30">IF($V30="","",IF(INDEX(PlanTasks[Status],$V30)="","",INDEX(PlanTasks[Status],$V30)))</f>
        <v>Not started</v>
      </c>
      <c r="E30" s="29" t="str">
        <f t="array" ref="E30">IF($V30="","",IF(INDEX(PlanTasks[Priority],$V30)="","",INDEX(PlanTasks[Priority],$V30)))</f>
        <v>P0</v>
      </c>
      <c r="F30" s="29" t="str">
        <f t="array" ref="F30">IF($V30="","",IF(INDEX(PlanTasks[Scope],$V30)="","",INDEX(PlanTasks[Scope],$V30)))</f>
        <v>Core</v>
      </c>
      <c r="G30" s="41">
        <f t="array" ref="G30">IF($V30="","",IF(INDEX(PlanTasks[Estimate (h)],$V30)="","",INDEX(PlanTasks[Estimate (h)],$V30)))</f>
        <v>3</v>
      </c>
      <c r="H30" s="41">
        <f t="array" ref="H30">IF($V30="","",IF(INDEX(PlanTasks[Actual (h)],$V30)="","",INDEX(PlanTasks[Actual (h)],$V30)))</f>
        <v>0</v>
      </c>
      <c r="I30" s="43">
        <f t="array" ref="I30">IF($V30="","",IF(INDEX(PlanTasks[Due date],$V30)="","",INDEX(PlanTasks[Due date],$V30)))</f>
        <v>46447</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Record 5 distinct new problem IDs, explain complexity, and retry one earlier mistake without hints.</v>
      </c>
      <c r="M30" s="29" t="str">
        <f t="array" ref="M30">IF($V30="","",IF(INDEX(PlanTasks[Exercise / interview prompt],$V30)="","",INDEX(PlanTasks[Exercise / interview prompt],$V30)))</f>
        <v>Company-style timed mixed set - 5 problems
Use Practice Bank for topic totals. Do not count repeat solutions as new problems.</v>
      </c>
      <c r="N30" s="29" t="str">
        <f t="array" ref="N30">IF($V30="","",IF(INDEX(PlanTasks[Prerequisite IDs],$V30)="","",INDEX(PlanTasks[Prerequisite IDs],$V30)))</f>
        <v/>
      </c>
      <c r="O30" s="29" t="str">
        <f t="array" ref="O30">IF($V30="","",IF(INDEX(PlanTasks[Plan section],$V30)="","",INDEX(PlanTasks[Plan section],$V30)))</f>
        <v>Weekly problem set</v>
      </c>
      <c r="P30" s="29" t="str">
        <f t="array" ref="P30">IF($V30="","",IF(INDEX(PlanTasks[Category],$V30)="","",INDEX(PlanTasks[Category],$V30)))</f>
        <v>DSA</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AI-free first</v>
      </c>
      <c r="U30" s="29" t="str">
        <f t="array" ref="U30">IF($V30="","",IF(INDEX(PlanTasks[Source IDs],$V30)="","",INDEX(PlanTasks[Source IDs],$V30)))</f>
        <v/>
      </c>
      <c r="V30" s="55">
        <f>IF(ROW()-8&gt;$E$4,"",MATCH($C$4&amp;"|"&amp;(ROW()-8),PlanTasks[Category key],0))</f>
        <v>219</v>
      </c>
    </row>
    <row r="31" ht="58.5" customHeight="1">
      <c r="A31" s="9" t="str">
        <f t="array" ref="A31">IF($V31="","",INDEX(PlanTasks[Task ID],$V31))</f>
        <v>DS23</v>
      </c>
      <c r="B31" s="12">
        <f t="array" ref="B31">IF($V31="","",IF(INDEX(PlanTasks[Start week],$V31)="","",INDEX(PlanTasks[Start week],$V31)))</f>
        <v>23</v>
      </c>
      <c r="C31" s="12" t="str">
        <f t="array" ref="C31">IF($V31="","",IF(INDEX(PlanTasks[Task / deliverable],$V31)="","",INDEX(PlanTasks[Task / deliverable],$V31)))</f>
        <v>Solve 5 new DSA problems and revisit errors</v>
      </c>
      <c r="D31" s="12" t="str">
        <f t="array" ref="D31">IF($V31="","",IF(INDEX(PlanTasks[Status],$V31)="","",INDEX(PlanTasks[Status],$V31)))</f>
        <v>Not started</v>
      </c>
      <c r="E31" s="12" t="str">
        <f t="array" ref="E31">IF($V31="","",IF(INDEX(PlanTasks[Priority],$V31)="","",INDEX(PlanTasks[Priority],$V31)))</f>
        <v>P0</v>
      </c>
      <c r="F31" s="12" t="str">
        <f t="array" ref="F31">IF($V31="","",IF(INDEX(PlanTasks[Scope],$V31)="","",INDEX(PlanTasks[Scope],$V31)))</f>
        <v>Core</v>
      </c>
      <c r="G31" s="18">
        <f t="array" ref="G31">IF($V31="","",IF(INDEX(PlanTasks[Estimate (h)],$V31)="","",INDEX(PlanTasks[Estimate (h)],$V31)))</f>
        <v>3</v>
      </c>
      <c r="H31" s="18">
        <f t="array" ref="H31">IF($V31="","",IF(INDEX(PlanTasks[Actual (h)],$V31)="","",INDEX(PlanTasks[Actual (h)],$V31)))</f>
        <v>0</v>
      </c>
      <c r="I31" s="21">
        <f t="array" ref="I31">IF($V31="","",IF(INDEX(PlanTasks[Due date],$V31)="","",INDEX(PlanTasks[Due date],$V31)))</f>
        <v>46454</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Record 5 distinct new problem IDs, explain complexity, and retry one earlier mistake without hints.</v>
      </c>
      <c r="M31" s="12" t="str">
        <f t="array" ref="M31">IF($V31="","",IF(INDEX(PlanTasks[Exercise / interview prompt],$V31)="","",INDEX(PlanTasks[Exercise / interview prompt],$V31)))</f>
        <v>Company-style timed mixed set - 5 problems
Use Practice Bank for topic totals. Do not count repeat solutions as new problems.</v>
      </c>
      <c r="N31" s="12" t="str">
        <f t="array" ref="N31">IF($V31="","",IF(INDEX(PlanTasks[Prerequisite IDs],$V31)="","",INDEX(PlanTasks[Prerequisite IDs],$V31)))</f>
        <v/>
      </c>
      <c r="O31" s="12" t="str">
        <f t="array" ref="O31">IF($V31="","",IF(INDEX(PlanTasks[Plan section],$V31)="","",INDEX(PlanTasks[Plan section],$V31)))</f>
        <v>Weekly problem set</v>
      </c>
      <c r="P31" s="12" t="str">
        <f t="array" ref="P31">IF($V31="","",IF(INDEX(PlanTasks[Category],$V31)="","",INDEX(PlanTasks[Category],$V31)))</f>
        <v>DSA</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AI-free first</v>
      </c>
      <c r="U31" s="12" t="str">
        <f t="array" ref="U31">IF($V31="","",IF(INDEX(PlanTasks[Source IDs],$V31)="","",INDEX(PlanTasks[Source IDs],$V31)))</f>
        <v/>
      </c>
      <c r="V31" s="27">
        <f>IF(ROW()-8&gt;$E$4,"",MATCH($C$4&amp;"|"&amp;(ROW()-8),PlanTasks[Category key],0))</f>
        <v>226</v>
      </c>
    </row>
    <row r="32" ht="58.5" customHeight="1">
      <c r="A32" s="28" t="str">
        <f t="array" ref="A32">IF($V32="","",INDEX(PlanTasks[Task ID],$V32))</f>
        <v>DS24</v>
      </c>
      <c r="B32" s="29">
        <f t="array" ref="B32">IF($V32="","",IF(INDEX(PlanTasks[Start week],$V32)="","",INDEX(PlanTasks[Start week],$V32)))</f>
        <v>24</v>
      </c>
      <c r="C32" s="29" t="str">
        <f t="array" ref="C32">IF($V32="","",IF(INDEX(PlanTasks[Task / deliverable],$V32)="","",INDEX(PlanTasks[Task / deliverable],$V32)))</f>
        <v>Solve 5 new DSA problems and revisit errors</v>
      </c>
      <c r="D32" s="29" t="str">
        <f t="array" ref="D32">IF($V32="","",IF(INDEX(PlanTasks[Status],$V32)="","",INDEX(PlanTasks[Status],$V32)))</f>
        <v>Not started</v>
      </c>
      <c r="E32" s="29" t="str">
        <f t="array" ref="E32">IF($V32="","",IF(INDEX(PlanTasks[Priority],$V32)="","",INDEX(PlanTasks[Priority],$V32)))</f>
        <v>P0</v>
      </c>
      <c r="F32" s="29" t="str">
        <f t="array" ref="F32">IF($V32="","",IF(INDEX(PlanTasks[Scope],$V32)="","",INDEX(PlanTasks[Scope],$V32)))</f>
        <v>Core</v>
      </c>
      <c r="G32" s="41">
        <f t="array" ref="G32">IF($V32="","",IF(INDEX(PlanTasks[Estimate (h)],$V32)="","",INDEX(PlanTasks[Estimate (h)],$V32)))</f>
        <v>3</v>
      </c>
      <c r="H32" s="41">
        <f t="array" ref="H32">IF($V32="","",IF(INDEX(PlanTasks[Actual (h)],$V32)="","",INDEX(PlanTasks[Actual (h)],$V32)))</f>
        <v>0</v>
      </c>
      <c r="I32" s="43">
        <f t="array" ref="I32">IF($V32="","",IF(INDEX(PlanTasks[Due date],$V32)="","",INDEX(PlanTasks[Due date],$V32)))</f>
        <v>46461</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Record 5 distinct new problem IDs, explain complexity, and retry one earlier mistake without hints.</v>
      </c>
      <c r="M32" s="29" t="str">
        <f t="array" ref="M32">IF($V32="","",IF(INDEX(PlanTasks[Exercise / interview prompt],$V32)="","",INDEX(PlanTasks[Exercise / interview prompt],$V32)))</f>
        <v>Company-style timed mixed set - 5 problems
Use Practice Bank for topic totals. Do not count repeat solutions as new problems.</v>
      </c>
      <c r="N32" s="29" t="str">
        <f t="array" ref="N32">IF($V32="","",IF(INDEX(PlanTasks[Prerequisite IDs],$V32)="","",INDEX(PlanTasks[Prerequisite IDs],$V32)))</f>
        <v/>
      </c>
      <c r="O32" s="29" t="str">
        <f t="array" ref="O32">IF($V32="","",IF(INDEX(PlanTasks[Plan section],$V32)="","",INDEX(PlanTasks[Plan section],$V32)))</f>
        <v>Weekly problem set</v>
      </c>
      <c r="P32" s="29" t="str">
        <f t="array" ref="P32">IF($V32="","",IF(INDEX(PlanTasks[Category],$V32)="","",INDEX(PlanTasks[Category],$V32)))</f>
        <v>DSA</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AI-free first</v>
      </c>
      <c r="U32" s="29" t="str">
        <f t="array" ref="U32">IF($V32="","",IF(INDEX(PlanTasks[Source IDs],$V32)="","",INDEX(PlanTasks[Source IDs],$V32)))</f>
        <v/>
      </c>
      <c r="V32" s="55">
        <f>IF(ROW()-8&gt;$E$4,"",MATCH($C$4&amp;"|"&amp;(ROW()-8),PlanTasks[Category key],0))</f>
        <v>232</v>
      </c>
    </row>
    <row r="33" ht="78.0" customHeight="1">
      <c r="A33" s="9" t="str">
        <f t="array" ref="A33">IF($V33="","",INDEX(PlanTasks[Task ID],$V33))</f>
        <v/>
      </c>
      <c r="B33" s="12" t="str">
        <f t="array" ref="B33">IF($V33="","",IF(INDEX(PlanTasks[Start week],$V33)="","",INDEX(PlanTasks[Start week],$V33)))</f>
        <v/>
      </c>
      <c r="C33" s="12" t="str">
        <f t="array" ref="C33">IF($V33="","",IF(INDEX(PlanTasks[Task / deliverable],$V33)="","",INDEX(PlanTasks[Task / deliverable],$V33)))</f>
        <v/>
      </c>
      <c r="D33" s="12" t="str">
        <f t="array" ref="D33">IF($V33="","",IF(INDEX(PlanTasks[Status],$V33)="","",INDEX(PlanTasks[Status],$V33)))</f>
        <v/>
      </c>
      <c r="E33" s="12" t="str">
        <f t="array" ref="E33">IF($V33="","",IF(INDEX(PlanTasks[Priority],$V33)="","",INDEX(PlanTasks[Priority],$V33)))</f>
        <v/>
      </c>
      <c r="F33" s="12" t="str">
        <f t="array" ref="F33">IF($V33="","",IF(INDEX(PlanTasks[Scope],$V33)="","",INDEX(PlanTasks[Scope],$V33)))</f>
        <v/>
      </c>
      <c r="G33" s="18" t="str">
        <f t="array" ref="G33">IF($V33="","",IF(INDEX(PlanTasks[Estimate (h)],$V33)="","",INDEX(PlanTasks[Estimate (h)],$V33)))</f>
        <v/>
      </c>
      <c r="H33" s="18" t="str">
        <f t="array" ref="H33">IF($V33="","",IF(INDEX(PlanTasks[Actual (h)],$V33)="","",INDEX(PlanTasks[Actual (h)],$V33)))</f>
        <v/>
      </c>
      <c r="I33" s="21" t="str">
        <f t="array" ref="I33">IF($V33="","",IF(INDEX(PlanTasks[Due date],$V33)="","",INDEX(PlanTasks[Due date],$V33)))</f>
        <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
      </c>
      <c r="P33" s="12" t="str">
        <f t="array" ref="P33">IF($V33="","",IF(INDEX(PlanTasks[Category],$V33)="","",INDEX(PlanTasks[Category],$V33)))</f>
        <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
      </c>
      <c r="U33" s="12" t="str">
        <f t="array" ref="U33">IF($V33="","",IF(INDEX(PlanTasks[Source IDs],$V33)="","",INDEX(PlanTasks[Source IDs],$V33)))</f>
        <v/>
      </c>
      <c r="V33" s="27" t="str">
        <f>IF(ROW()-8&gt;$E$4,"",MATCH($C$4&amp;"|"&amp;(ROW()-8),PlanTasks[Category key],0))</f>
        <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E6EF"/>
    <pageSetUpPr/>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0"/>
  <cols>
    <col customWidth="1" min="1" max="1" width="10.0"/>
    <col customWidth="1" min="2" max="2" width="9.0"/>
    <col customWidth="1" min="3" max="3" width="17.0"/>
    <col customWidth="1" min="4" max="4" width="19.0"/>
    <col customWidth="1" min="5" max="5" width="48.0"/>
    <col customWidth="1" min="6" max="6" width="64.0"/>
    <col customWidth="1" min="7" max="7" width="10.0"/>
    <col customWidth="1" min="8" max="8" width="18.0"/>
    <col customWidth="1" min="9" max="9" width="14.0"/>
    <col customWidth="1" min="10" max="14" width="13.0"/>
    <col customWidth="1" min="15" max="16" width="40.0"/>
    <col customWidth="1" min="17" max="17" width="18.0"/>
    <col customWidth="1" min="18" max="18" width="14.0"/>
    <col customWidth="1" min="19" max="21" width="12.0"/>
    <col customWidth="1" min="22" max="22" width="36.0"/>
    <col customWidth="1" min="23" max="23" width="14.0"/>
    <col customWidth="1" min="24" max="24" width="35.0"/>
    <col customWidth="1" min="25" max="25" width="24.0"/>
    <col customWidth="1" min="26" max="26" width="8.63"/>
  </cols>
  <sheetData>
    <row r="1" ht="24.0" customHeight="1">
      <c r="A1" s="4"/>
      <c r="B1" s="4"/>
      <c r="C1" s="4"/>
      <c r="D1" s="4"/>
      <c r="E1" s="4"/>
      <c r="F1" s="4"/>
      <c r="G1" s="4"/>
      <c r="H1" s="4"/>
      <c r="I1" s="4"/>
      <c r="J1" s="4"/>
      <c r="K1" s="4"/>
      <c r="L1" s="4"/>
      <c r="M1" s="4"/>
      <c r="N1" s="4"/>
      <c r="O1" s="4"/>
      <c r="P1" s="4"/>
      <c r="Q1" s="4"/>
      <c r="R1" s="4"/>
      <c r="S1" s="4"/>
      <c r="T1" s="4"/>
      <c r="U1" s="4"/>
      <c r="V1" s="4"/>
      <c r="W1" s="4"/>
      <c r="X1" s="4"/>
      <c r="Y1" s="4"/>
    </row>
    <row r="2" ht="27.75" customHeight="1">
      <c r="A2" s="3" t="s">
        <v>1258</v>
      </c>
      <c r="B2" s="4"/>
      <c r="C2" s="4"/>
      <c r="D2" s="4"/>
      <c r="E2" s="4"/>
      <c r="F2" s="4"/>
      <c r="G2" s="4"/>
      <c r="H2" s="4"/>
      <c r="I2" s="4"/>
      <c r="J2" s="4"/>
      <c r="K2" s="4"/>
      <c r="L2" s="4"/>
      <c r="M2" s="4"/>
      <c r="N2" s="4"/>
      <c r="O2" s="4"/>
      <c r="P2" s="4"/>
      <c r="Q2" s="4"/>
      <c r="R2" s="4"/>
      <c r="S2" s="4"/>
      <c r="T2" s="4"/>
      <c r="U2" s="4"/>
      <c r="V2" s="4"/>
      <c r="W2" s="4"/>
      <c r="X2" s="4"/>
      <c r="Y2" s="4"/>
    </row>
    <row r="3" ht="24.0" customHeight="1">
      <c r="A3" s="4"/>
      <c r="B3" s="4"/>
      <c r="C3" s="4"/>
      <c r="D3" s="4"/>
      <c r="E3" s="4"/>
      <c r="F3" s="4"/>
      <c r="G3" s="4"/>
      <c r="H3" s="4"/>
      <c r="I3" s="4"/>
      <c r="J3" s="4"/>
      <c r="K3" s="4"/>
      <c r="L3" s="4"/>
      <c r="M3" s="4"/>
      <c r="N3" s="4"/>
      <c r="O3" s="4"/>
      <c r="P3" s="4"/>
      <c r="Q3" s="4"/>
      <c r="R3" s="4"/>
      <c r="S3" s="4"/>
      <c r="T3" s="4"/>
      <c r="U3" s="4"/>
      <c r="V3" s="4"/>
      <c r="W3" s="4"/>
      <c r="X3" s="4"/>
      <c r="Y3" s="4"/>
    </row>
    <row r="4" ht="24.0" customHeight="1">
      <c r="A4" s="5" t="s">
        <v>1259</v>
      </c>
      <c r="B4" s="4"/>
      <c r="C4" s="4"/>
      <c r="D4" s="4"/>
      <c r="E4" s="4"/>
      <c r="F4" s="4"/>
      <c r="G4" s="4"/>
      <c r="H4" s="4"/>
      <c r="I4" s="4"/>
      <c r="J4" s="4"/>
      <c r="K4" s="4"/>
      <c r="L4" s="4"/>
      <c r="M4" s="4"/>
      <c r="N4" s="4"/>
      <c r="O4" s="4"/>
      <c r="P4" s="4"/>
      <c r="Q4" s="4"/>
      <c r="R4" s="4"/>
      <c r="S4" s="4"/>
      <c r="T4" s="4"/>
      <c r="U4" s="4"/>
      <c r="V4" s="4"/>
      <c r="W4" s="4"/>
      <c r="X4" s="4"/>
      <c r="Y4" s="4"/>
    </row>
    <row r="5" ht="24.0" customHeight="1">
      <c r="A5" s="4" t="s">
        <v>1260</v>
      </c>
      <c r="B5" s="4"/>
      <c r="C5" s="4"/>
      <c r="D5" s="4"/>
      <c r="E5" s="4"/>
      <c r="F5" s="4"/>
      <c r="G5" s="4"/>
      <c r="H5" s="4"/>
      <c r="I5" s="4"/>
      <c r="J5" s="4"/>
      <c r="K5" s="4"/>
      <c r="L5" s="4"/>
      <c r="M5" s="4"/>
      <c r="N5" s="4"/>
      <c r="O5" s="4"/>
      <c r="P5" s="4"/>
      <c r="Q5" s="4"/>
      <c r="R5" s="4"/>
      <c r="S5" s="4"/>
      <c r="T5" s="4"/>
      <c r="U5" s="4"/>
      <c r="V5" s="4"/>
      <c r="W5" s="4"/>
      <c r="X5" s="4"/>
      <c r="Y5" s="4"/>
    </row>
    <row r="6" ht="24.0" customHeight="1">
      <c r="A6" s="4"/>
      <c r="B6" s="4"/>
      <c r="C6" s="4"/>
      <c r="D6" s="4"/>
      <c r="E6" s="4"/>
      <c r="F6" s="4"/>
      <c r="G6" s="4"/>
      <c r="H6" s="4"/>
      <c r="I6" s="4"/>
      <c r="J6" s="4"/>
      <c r="K6" s="4"/>
      <c r="L6" s="4"/>
      <c r="M6" s="4"/>
      <c r="N6" s="4"/>
      <c r="O6" s="4"/>
      <c r="P6" s="4"/>
      <c r="Q6" s="4"/>
      <c r="R6" s="4"/>
      <c r="S6" s="4"/>
      <c r="T6" s="4"/>
      <c r="U6" s="4"/>
      <c r="V6" s="4"/>
      <c r="W6" s="4"/>
      <c r="X6" s="4"/>
      <c r="Y6" s="4"/>
    </row>
    <row r="7" ht="33.0" customHeight="1">
      <c r="A7" s="111" t="s">
        <v>1261</v>
      </c>
      <c r="B7" s="111" t="s">
        <v>1262</v>
      </c>
      <c r="C7" s="111" t="s">
        <v>1263</v>
      </c>
      <c r="D7" s="111" t="s">
        <v>3</v>
      </c>
      <c r="E7" s="111" t="s">
        <v>1264</v>
      </c>
      <c r="F7" s="111" t="s">
        <v>1265</v>
      </c>
      <c r="G7" s="111" t="s">
        <v>15</v>
      </c>
      <c r="H7" s="111" t="s">
        <v>1266</v>
      </c>
      <c r="I7" s="111" t="s">
        <v>1267</v>
      </c>
      <c r="J7" s="111" t="s">
        <v>1268</v>
      </c>
      <c r="K7" s="111" t="s">
        <v>1269</v>
      </c>
      <c r="L7" s="111" t="s">
        <v>24</v>
      </c>
      <c r="M7" s="111" t="s">
        <v>1270</v>
      </c>
      <c r="N7" s="111" t="s">
        <v>29</v>
      </c>
      <c r="O7" s="111" t="s">
        <v>1271</v>
      </c>
      <c r="P7" s="111" t="s">
        <v>1272</v>
      </c>
      <c r="Q7" s="111" t="s">
        <v>1273</v>
      </c>
      <c r="R7" s="111" t="s">
        <v>1274</v>
      </c>
      <c r="S7" s="111" t="s">
        <v>1275</v>
      </c>
      <c r="T7" s="111" t="s">
        <v>1276</v>
      </c>
      <c r="U7" s="111" t="s">
        <v>1277</v>
      </c>
      <c r="V7" s="111" t="s">
        <v>32</v>
      </c>
      <c r="W7" s="111" t="s">
        <v>33</v>
      </c>
      <c r="X7" s="111" t="s">
        <v>1278</v>
      </c>
      <c r="Y7" s="111" t="s">
        <v>1279</v>
      </c>
    </row>
    <row r="8" ht="46.5" customHeight="1">
      <c r="A8" s="11" t="s">
        <v>1280</v>
      </c>
      <c r="B8" s="11">
        <v>1.0</v>
      </c>
      <c r="C8" s="11" t="s">
        <v>1281</v>
      </c>
      <c r="D8" s="11" t="s">
        <v>107</v>
      </c>
      <c r="E8" s="11" t="s">
        <v>1282</v>
      </c>
      <c r="F8" s="11" t="s">
        <v>1283</v>
      </c>
      <c r="G8" s="11" t="s">
        <v>47</v>
      </c>
      <c r="H8" s="14" t="s">
        <v>83</v>
      </c>
      <c r="I8" s="14">
        <v>0.0</v>
      </c>
      <c r="J8" s="14">
        <v>8.0</v>
      </c>
      <c r="K8" s="106">
        <f t="shared" ref="K8:K81" si="1">IF(C8="DSA pattern",IF(J8=0,"",MIN(I8/J8,1)),"")</f>
        <v>0</v>
      </c>
      <c r="L8" s="14">
        <v>0.0</v>
      </c>
      <c r="M8" s="42"/>
      <c r="N8" s="16" t="str">
        <f>IF(M8="","",M8+'Weekly Review'!$C$5)</f>
        <v/>
      </c>
      <c r="O8" s="14"/>
      <c r="P8" s="14"/>
      <c r="Q8" s="11" t="s">
        <v>1284</v>
      </c>
      <c r="R8" s="11"/>
      <c r="S8" s="11">
        <v>3.0</v>
      </c>
      <c r="T8" s="11">
        <v>4.0</v>
      </c>
      <c r="U8" s="11">
        <v>1.0</v>
      </c>
      <c r="V8" s="11" t="s">
        <v>1285</v>
      </c>
      <c r="W8" s="11" t="s">
        <v>494</v>
      </c>
      <c r="X8" s="11" t="s">
        <v>1286</v>
      </c>
      <c r="Y8" s="11" t="str">
        <f t="shared" ref="Y8:Y81" si="2">IF(AND(C8="DSA pattern",I8&gt;J8),"Above problem target",IF(H8="Interview ready",IF(OR(O8="",M8=""),"Add evidence/date",""),""))</f>
        <v/>
      </c>
    </row>
    <row r="9" ht="36.0" customHeight="1">
      <c r="A9" s="24" t="s">
        <v>1287</v>
      </c>
      <c r="B9" s="24">
        <v>1.0</v>
      </c>
      <c r="C9" s="24" t="s">
        <v>1288</v>
      </c>
      <c r="D9" s="24" t="s">
        <v>1289</v>
      </c>
      <c r="E9" s="24" t="s">
        <v>1290</v>
      </c>
      <c r="F9" s="24" t="s">
        <v>1291</v>
      </c>
      <c r="G9" s="24" t="s">
        <v>47</v>
      </c>
      <c r="H9" s="14" t="s">
        <v>83</v>
      </c>
      <c r="I9" s="14">
        <v>0.0</v>
      </c>
      <c r="J9" s="14"/>
      <c r="K9" s="108" t="str">
        <f t="shared" si="1"/>
        <v/>
      </c>
      <c r="L9" s="14">
        <v>0.0</v>
      </c>
      <c r="M9" s="42"/>
      <c r="N9" s="25" t="str">
        <f>IF(M9="","",M9+'Weekly Review'!$C$5)</f>
        <v/>
      </c>
      <c r="O9" s="14"/>
      <c r="P9" s="14"/>
      <c r="Q9" s="24" t="s">
        <v>180</v>
      </c>
      <c r="R9" s="24">
        <v>5.0</v>
      </c>
      <c r="S9" s="24"/>
      <c r="T9" s="24"/>
      <c r="U9" s="24"/>
      <c r="V9" s="24" t="s">
        <v>1292</v>
      </c>
      <c r="W9" s="24" t="s">
        <v>135</v>
      </c>
      <c r="X9" s="24" t="s">
        <v>1293</v>
      </c>
      <c r="Y9" s="24" t="str">
        <f t="shared" si="2"/>
        <v/>
      </c>
    </row>
    <row r="10" ht="36.0" customHeight="1">
      <c r="A10" s="11" t="s">
        <v>1294</v>
      </c>
      <c r="B10" s="11">
        <v>2.0</v>
      </c>
      <c r="C10" s="11" t="s">
        <v>1281</v>
      </c>
      <c r="D10" s="11" t="s">
        <v>107</v>
      </c>
      <c r="E10" s="11" t="s">
        <v>1295</v>
      </c>
      <c r="F10" s="11" t="s">
        <v>1296</v>
      </c>
      <c r="G10" s="11" t="s">
        <v>47</v>
      </c>
      <c r="H10" s="14" t="s">
        <v>83</v>
      </c>
      <c r="I10" s="14">
        <v>0.0</v>
      </c>
      <c r="J10" s="14">
        <v>7.0</v>
      </c>
      <c r="K10" s="106">
        <f t="shared" si="1"/>
        <v>0</v>
      </c>
      <c r="L10" s="14">
        <v>0.0</v>
      </c>
      <c r="M10" s="42"/>
      <c r="N10" s="16" t="str">
        <f>IF(M10="","",M10+'Weekly Review'!$C$5)</f>
        <v/>
      </c>
      <c r="O10" s="14"/>
      <c r="P10" s="14"/>
      <c r="Q10" s="11" t="s">
        <v>1284</v>
      </c>
      <c r="R10" s="11"/>
      <c r="S10" s="11">
        <v>2.0</v>
      </c>
      <c r="T10" s="11">
        <v>4.0</v>
      </c>
      <c r="U10" s="11">
        <v>1.0</v>
      </c>
      <c r="V10" s="11" t="s">
        <v>1297</v>
      </c>
      <c r="W10" s="11"/>
      <c r="X10" s="11" t="s">
        <v>1298</v>
      </c>
      <c r="Y10" s="11" t="str">
        <f t="shared" si="2"/>
        <v/>
      </c>
    </row>
    <row r="11" ht="36.0" customHeight="1">
      <c r="A11" s="24" t="s">
        <v>1299</v>
      </c>
      <c r="B11" s="24">
        <v>2.0</v>
      </c>
      <c r="C11" s="24" t="s">
        <v>1281</v>
      </c>
      <c r="D11" s="24" t="s">
        <v>107</v>
      </c>
      <c r="E11" s="24" t="s">
        <v>1300</v>
      </c>
      <c r="F11" s="24" t="s">
        <v>1301</v>
      </c>
      <c r="G11" s="24" t="s">
        <v>47</v>
      </c>
      <c r="H11" s="14" t="s">
        <v>83</v>
      </c>
      <c r="I11" s="14">
        <v>0.0</v>
      </c>
      <c r="J11" s="14">
        <v>10.0</v>
      </c>
      <c r="K11" s="108">
        <f t="shared" si="1"/>
        <v>0</v>
      </c>
      <c r="L11" s="14">
        <v>0.0</v>
      </c>
      <c r="M11" s="42"/>
      <c r="N11" s="25" t="str">
        <f>IF(M11="","",M11+'Weekly Review'!$C$5)</f>
        <v/>
      </c>
      <c r="O11" s="14"/>
      <c r="P11" s="14"/>
      <c r="Q11" s="24" t="s">
        <v>1284</v>
      </c>
      <c r="R11" s="24"/>
      <c r="S11" s="24">
        <v>3.0</v>
      </c>
      <c r="T11" s="24">
        <v>6.0</v>
      </c>
      <c r="U11" s="24">
        <v>1.0</v>
      </c>
      <c r="V11" s="24" t="s">
        <v>1302</v>
      </c>
      <c r="W11" s="24" t="s">
        <v>494</v>
      </c>
      <c r="X11" s="24" t="s">
        <v>1298</v>
      </c>
      <c r="Y11" s="24" t="str">
        <f t="shared" si="2"/>
        <v/>
      </c>
    </row>
    <row r="12" ht="36.0" customHeight="1">
      <c r="A12" s="11" t="s">
        <v>1303</v>
      </c>
      <c r="B12" s="11">
        <v>2.0</v>
      </c>
      <c r="C12" s="11" t="s">
        <v>1281</v>
      </c>
      <c r="D12" s="11" t="s">
        <v>107</v>
      </c>
      <c r="E12" s="11" t="s">
        <v>1304</v>
      </c>
      <c r="F12" s="11" t="s">
        <v>1305</v>
      </c>
      <c r="G12" s="11" t="s">
        <v>130</v>
      </c>
      <c r="H12" s="14" t="s">
        <v>83</v>
      </c>
      <c r="I12" s="14">
        <v>0.0</v>
      </c>
      <c r="J12" s="14">
        <v>8.0</v>
      </c>
      <c r="K12" s="106">
        <f t="shared" si="1"/>
        <v>0</v>
      </c>
      <c r="L12" s="14">
        <v>0.0</v>
      </c>
      <c r="M12" s="42"/>
      <c r="N12" s="16" t="str">
        <f>IF(M12="","",M12+'Weekly Review'!$C$5)</f>
        <v/>
      </c>
      <c r="O12" s="14"/>
      <c r="P12" s="14"/>
      <c r="Q12" s="11" t="s">
        <v>1284</v>
      </c>
      <c r="R12" s="11"/>
      <c r="S12" s="11">
        <v>2.0</v>
      </c>
      <c r="T12" s="11">
        <v>5.0</v>
      </c>
      <c r="U12" s="11">
        <v>1.0</v>
      </c>
      <c r="V12" s="11" t="s">
        <v>1306</v>
      </c>
      <c r="W12" s="11" t="s">
        <v>494</v>
      </c>
      <c r="X12" s="11" t="s">
        <v>1298</v>
      </c>
      <c r="Y12" s="11" t="str">
        <f t="shared" si="2"/>
        <v/>
      </c>
    </row>
    <row r="13" ht="36.0" customHeight="1">
      <c r="A13" s="24" t="s">
        <v>1307</v>
      </c>
      <c r="B13" s="24">
        <v>2.0</v>
      </c>
      <c r="C13" s="24" t="s">
        <v>1288</v>
      </c>
      <c r="D13" s="24" t="s">
        <v>1308</v>
      </c>
      <c r="E13" s="24" t="s">
        <v>1309</v>
      </c>
      <c r="F13" s="24" t="s">
        <v>1310</v>
      </c>
      <c r="G13" s="24" t="s">
        <v>47</v>
      </c>
      <c r="H13" s="14" t="s">
        <v>83</v>
      </c>
      <c r="I13" s="14">
        <v>0.0</v>
      </c>
      <c r="J13" s="14"/>
      <c r="K13" s="108" t="str">
        <f t="shared" si="1"/>
        <v/>
      </c>
      <c r="L13" s="14">
        <v>0.0</v>
      </c>
      <c r="M13" s="42"/>
      <c r="N13" s="25" t="str">
        <f>IF(M13="","",M13+'Weekly Review'!$C$5)</f>
        <v/>
      </c>
      <c r="O13" s="14"/>
      <c r="P13" s="14"/>
      <c r="Q13" s="24" t="s">
        <v>180</v>
      </c>
      <c r="R13" s="24">
        <v>5.0</v>
      </c>
      <c r="S13" s="24"/>
      <c r="T13" s="24"/>
      <c r="U13" s="24"/>
      <c r="V13" s="24" t="s">
        <v>1311</v>
      </c>
      <c r="W13" s="24" t="s">
        <v>494</v>
      </c>
      <c r="X13" s="24" t="s">
        <v>1293</v>
      </c>
      <c r="Y13" s="24" t="str">
        <f t="shared" si="2"/>
        <v/>
      </c>
    </row>
    <row r="14" ht="36.0" customHeight="1">
      <c r="A14" s="11" t="s">
        <v>1312</v>
      </c>
      <c r="B14" s="11">
        <v>2.0</v>
      </c>
      <c r="C14" s="11" t="s">
        <v>1288</v>
      </c>
      <c r="D14" s="11" t="s">
        <v>456</v>
      </c>
      <c r="E14" s="11" t="s">
        <v>1313</v>
      </c>
      <c r="F14" s="11" t="s">
        <v>1314</v>
      </c>
      <c r="G14" s="11" t="s">
        <v>47</v>
      </c>
      <c r="H14" s="14" t="s">
        <v>83</v>
      </c>
      <c r="I14" s="14">
        <v>0.0</v>
      </c>
      <c r="J14" s="14"/>
      <c r="K14" s="106" t="str">
        <f t="shared" si="1"/>
        <v/>
      </c>
      <c r="L14" s="14">
        <v>0.0</v>
      </c>
      <c r="M14" s="42"/>
      <c r="N14" s="16" t="str">
        <f>IF(M14="","",M14+'Weekly Review'!$C$5)</f>
        <v/>
      </c>
      <c r="O14" s="14"/>
      <c r="P14" s="14"/>
      <c r="Q14" s="11" t="s">
        <v>180</v>
      </c>
      <c r="R14" s="11">
        <v>5.0</v>
      </c>
      <c r="S14" s="11"/>
      <c r="T14" s="11"/>
      <c r="U14" s="11"/>
      <c r="V14" s="11" t="s">
        <v>1315</v>
      </c>
      <c r="W14" s="11" t="s">
        <v>246</v>
      </c>
      <c r="X14" s="11" t="s">
        <v>1293</v>
      </c>
      <c r="Y14" s="11" t="str">
        <f t="shared" si="2"/>
        <v/>
      </c>
    </row>
    <row r="15" ht="36.0" customHeight="1">
      <c r="A15" s="24" t="s">
        <v>1316</v>
      </c>
      <c r="B15" s="24">
        <v>2.0</v>
      </c>
      <c r="C15" s="24" t="s">
        <v>1288</v>
      </c>
      <c r="D15" s="24" t="s">
        <v>91</v>
      </c>
      <c r="E15" s="24" t="s">
        <v>1317</v>
      </c>
      <c r="F15" s="24" t="s">
        <v>1318</v>
      </c>
      <c r="G15" s="24" t="s">
        <v>47</v>
      </c>
      <c r="H15" s="14" t="s">
        <v>83</v>
      </c>
      <c r="I15" s="14">
        <v>0.0</v>
      </c>
      <c r="J15" s="14"/>
      <c r="K15" s="108" t="str">
        <f t="shared" si="1"/>
        <v/>
      </c>
      <c r="L15" s="14">
        <v>0.0</v>
      </c>
      <c r="M15" s="42"/>
      <c r="N15" s="25" t="str">
        <f>IF(M15="","",M15+'Weekly Review'!$C$5)</f>
        <v/>
      </c>
      <c r="O15" s="14"/>
      <c r="P15" s="14"/>
      <c r="Q15" s="24" t="s">
        <v>180</v>
      </c>
      <c r="R15" s="24">
        <v>5.0</v>
      </c>
      <c r="S15" s="24"/>
      <c r="T15" s="24"/>
      <c r="U15" s="24"/>
      <c r="V15" s="24" t="s">
        <v>1319</v>
      </c>
      <c r="W15" s="24" t="s">
        <v>90</v>
      </c>
      <c r="X15" s="24" t="s">
        <v>1293</v>
      </c>
      <c r="Y15" s="24" t="str">
        <f t="shared" si="2"/>
        <v/>
      </c>
    </row>
    <row r="16" ht="36.0" customHeight="1">
      <c r="A16" s="11" t="s">
        <v>1320</v>
      </c>
      <c r="B16" s="11">
        <v>2.0</v>
      </c>
      <c r="C16" s="11" t="s">
        <v>1288</v>
      </c>
      <c r="D16" s="11" t="s">
        <v>1321</v>
      </c>
      <c r="E16" s="11" t="s">
        <v>1322</v>
      </c>
      <c r="F16" s="11" t="s">
        <v>1323</v>
      </c>
      <c r="G16" s="11" t="s">
        <v>47</v>
      </c>
      <c r="H16" s="14" t="s">
        <v>83</v>
      </c>
      <c r="I16" s="14">
        <v>0.0</v>
      </c>
      <c r="J16" s="14"/>
      <c r="K16" s="106" t="str">
        <f t="shared" si="1"/>
        <v/>
      </c>
      <c r="L16" s="14">
        <v>0.0</v>
      </c>
      <c r="M16" s="42"/>
      <c r="N16" s="16" t="str">
        <f>IF(M16="","",M16+'Weekly Review'!$C$5)</f>
        <v/>
      </c>
      <c r="O16" s="14"/>
      <c r="P16" s="14"/>
      <c r="Q16" s="11" t="s">
        <v>180</v>
      </c>
      <c r="R16" s="11">
        <v>5.0</v>
      </c>
      <c r="S16" s="11"/>
      <c r="T16" s="11"/>
      <c r="U16" s="11"/>
      <c r="V16" s="11" t="s">
        <v>1324</v>
      </c>
      <c r="W16" s="11" t="s">
        <v>100</v>
      </c>
      <c r="X16" s="11" t="s">
        <v>1293</v>
      </c>
      <c r="Y16" s="11" t="str">
        <f t="shared" si="2"/>
        <v/>
      </c>
    </row>
    <row r="17" ht="36.0" customHeight="1">
      <c r="A17" s="24" t="s">
        <v>1325</v>
      </c>
      <c r="B17" s="24">
        <v>2.0</v>
      </c>
      <c r="C17" s="24" t="s">
        <v>1288</v>
      </c>
      <c r="D17" s="24" t="s">
        <v>1321</v>
      </c>
      <c r="E17" s="24" t="s">
        <v>1326</v>
      </c>
      <c r="F17" s="24" t="s">
        <v>1327</v>
      </c>
      <c r="G17" s="24" t="s">
        <v>47</v>
      </c>
      <c r="H17" s="14" t="s">
        <v>83</v>
      </c>
      <c r="I17" s="14">
        <v>0.0</v>
      </c>
      <c r="J17" s="14"/>
      <c r="K17" s="108" t="str">
        <f t="shared" si="1"/>
        <v/>
      </c>
      <c r="L17" s="14">
        <v>0.0</v>
      </c>
      <c r="M17" s="42"/>
      <c r="N17" s="25" t="str">
        <f>IF(M17="","",M17+'Weekly Review'!$C$5)</f>
        <v/>
      </c>
      <c r="O17" s="14"/>
      <c r="P17" s="14"/>
      <c r="Q17" s="24" t="s">
        <v>180</v>
      </c>
      <c r="R17" s="24">
        <v>5.0</v>
      </c>
      <c r="S17" s="24"/>
      <c r="T17" s="24"/>
      <c r="U17" s="24"/>
      <c r="V17" s="24" t="s">
        <v>1328</v>
      </c>
      <c r="W17" s="24" t="s">
        <v>100</v>
      </c>
      <c r="X17" s="24" t="s">
        <v>1293</v>
      </c>
      <c r="Y17" s="24" t="str">
        <f t="shared" si="2"/>
        <v/>
      </c>
    </row>
    <row r="18" ht="36.0" customHeight="1">
      <c r="A18" s="11" t="s">
        <v>1329</v>
      </c>
      <c r="B18" s="11">
        <v>3.0</v>
      </c>
      <c r="C18" s="11" t="s">
        <v>1281</v>
      </c>
      <c r="D18" s="11" t="s">
        <v>107</v>
      </c>
      <c r="E18" s="11" t="s">
        <v>1330</v>
      </c>
      <c r="F18" s="11" t="s">
        <v>1331</v>
      </c>
      <c r="G18" s="11" t="s">
        <v>130</v>
      </c>
      <c r="H18" s="14" t="s">
        <v>83</v>
      </c>
      <c r="I18" s="14">
        <v>0.0</v>
      </c>
      <c r="J18" s="14">
        <v>9.0</v>
      </c>
      <c r="K18" s="106">
        <f t="shared" si="1"/>
        <v>0</v>
      </c>
      <c r="L18" s="14">
        <v>0.0</v>
      </c>
      <c r="M18" s="42"/>
      <c r="N18" s="16" t="str">
        <f>IF(M18="","",M18+'Weekly Review'!$C$5)</f>
        <v/>
      </c>
      <c r="O18" s="14"/>
      <c r="P18" s="14"/>
      <c r="Q18" s="11" t="s">
        <v>1284</v>
      </c>
      <c r="R18" s="11"/>
      <c r="S18" s="11">
        <v>2.0</v>
      </c>
      <c r="T18" s="11">
        <v>6.0</v>
      </c>
      <c r="U18" s="11">
        <v>1.0</v>
      </c>
      <c r="V18" s="11" t="s">
        <v>1332</v>
      </c>
      <c r="W18" s="11" t="s">
        <v>494</v>
      </c>
      <c r="X18" s="11" t="s">
        <v>1333</v>
      </c>
      <c r="Y18" s="11" t="str">
        <f t="shared" si="2"/>
        <v/>
      </c>
    </row>
    <row r="19" ht="36.0" customHeight="1">
      <c r="A19" s="24" t="s">
        <v>1334</v>
      </c>
      <c r="B19" s="24">
        <v>3.0</v>
      </c>
      <c r="C19" s="24" t="s">
        <v>1281</v>
      </c>
      <c r="D19" s="24" t="s">
        <v>107</v>
      </c>
      <c r="E19" s="24" t="s">
        <v>1335</v>
      </c>
      <c r="F19" s="24" t="s">
        <v>1336</v>
      </c>
      <c r="G19" s="24" t="s">
        <v>130</v>
      </c>
      <c r="H19" s="14" t="s">
        <v>83</v>
      </c>
      <c r="I19" s="14">
        <v>0.0</v>
      </c>
      <c r="J19" s="14">
        <v>6.0</v>
      </c>
      <c r="K19" s="108">
        <f t="shared" si="1"/>
        <v>0</v>
      </c>
      <c r="L19" s="14">
        <v>0.0</v>
      </c>
      <c r="M19" s="42"/>
      <c r="N19" s="25" t="str">
        <f>IF(M19="","",M19+'Weekly Review'!$C$5)</f>
        <v/>
      </c>
      <c r="O19" s="14"/>
      <c r="P19" s="14"/>
      <c r="Q19" s="24" t="s">
        <v>1284</v>
      </c>
      <c r="R19" s="24"/>
      <c r="S19" s="24">
        <v>2.0</v>
      </c>
      <c r="T19" s="24">
        <v>3.0</v>
      </c>
      <c r="U19" s="24">
        <v>1.0</v>
      </c>
      <c r="V19" s="24" t="s">
        <v>1337</v>
      </c>
      <c r="W19" s="24"/>
      <c r="X19" s="24" t="s">
        <v>1333</v>
      </c>
      <c r="Y19" s="24" t="str">
        <f t="shared" si="2"/>
        <v/>
      </c>
    </row>
    <row r="20" ht="36.0" customHeight="1">
      <c r="A20" s="11" t="s">
        <v>1338</v>
      </c>
      <c r="B20" s="11">
        <v>3.0</v>
      </c>
      <c r="C20" s="11" t="s">
        <v>1288</v>
      </c>
      <c r="D20" s="11" t="s">
        <v>1308</v>
      </c>
      <c r="E20" s="11" t="s">
        <v>1339</v>
      </c>
      <c r="F20" s="11" t="s">
        <v>1340</v>
      </c>
      <c r="G20" s="11" t="s">
        <v>130</v>
      </c>
      <c r="H20" s="14" t="s">
        <v>83</v>
      </c>
      <c r="I20" s="14">
        <v>0.0</v>
      </c>
      <c r="J20" s="14"/>
      <c r="K20" s="106" t="str">
        <f t="shared" si="1"/>
        <v/>
      </c>
      <c r="L20" s="14">
        <v>0.0</v>
      </c>
      <c r="M20" s="42"/>
      <c r="N20" s="16" t="str">
        <f>IF(M20="","",M20+'Weekly Review'!$C$5)</f>
        <v/>
      </c>
      <c r="O20" s="14"/>
      <c r="P20" s="14"/>
      <c r="Q20" s="11" t="s">
        <v>180</v>
      </c>
      <c r="R20" s="11">
        <v>5.0</v>
      </c>
      <c r="S20" s="11"/>
      <c r="T20" s="11"/>
      <c r="U20" s="11"/>
      <c r="V20" s="11" t="s">
        <v>1341</v>
      </c>
      <c r="W20" s="11" t="s">
        <v>494</v>
      </c>
      <c r="X20" s="11" t="s">
        <v>1293</v>
      </c>
      <c r="Y20" s="11" t="str">
        <f t="shared" si="2"/>
        <v/>
      </c>
    </row>
    <row r="21" ht="36.0" customHeight="1">
      <c r="A21" s="24" t="s">
        <v>1342</v>
      </c>
      <c r="B21" s="24">
        <v>3.0</v>
      </c>
      <c r="C21" s="24" t="s">
        <v>1288</v>
      </c>
      <c r="D21" s="24" t="s">
        <v>1343</v>
      </c>
      <c r="E21" s="24" t="s">
        <v>1344</v>
      </c>
      <c r="F21" s="24" t="s">
        <v>1345</v>
      </c>
      <c r="G21" s="24" t="s">
        <v>47</v>
      </c>
      <c r="H21" s="14" t="s">
        <v>83</v>
      </c>
      <c r="I21" s="14">
        <v>0.0</v>
      </c>
      <c r="J21" s="14"/>
      <c r="K21" s="108" t="str">
        <f t="shared" si="1"/>
        <v/>
      </c>
      <c r="L21" s="14">
        <v>0.0</v>
      </c>
      <c r="M21" s="42"/>
      <c r="N21" s="25" t="str">
        <f>IF(M21="","",M21+'Weekly Review'!$C$5)</f>
        <v/>
      </c>
      <c r="O21" s="14"/>
      <c r="P21" s="14"/>
      <c r="Q21" s="24" t="s">
        <v>180</v>
      </c>
      <c r="R21" s="24">
        <v>5.0</v>
      </c>
      <c r="S21" s="24"/>
      <c r="T21" s="24"/>
      <c r="U21" s="24"/>
      <c r="V21" s="24" t="s">
        <v>1346</v>
      </c>
      <c r="W21" s="24" t="s">
        <v>246</v>
      </c>
      <c r="X21" s="24" t="s">
        <v>1293</v>
      </c>
      <c r="Y21" s="24" t="str">
        <f t="shared" si="2"/>
        <v/>
      </c>
    </row>
    <row r="22" ht="36.0" customHeight="1">
      <c r="A22" s="11" t="s">
        <v>1347</v>
      </c>
      <c r="B22" s="11">
        <v>3.0</v>
      </c>
      <c r="C22" s="11" t="s">
        <v>1288</v>
      </c>
      <c r="D22" s="11" t="s">
        <v>1321</v>
      </c>
      <c r="E22" s="11" t="s">
        <v>1348</v>
      </c>
      <c r="F22" s="11" t="s">
        <v>1349</v>
      </c>
      <c r="G22" s="11" t="s">
        <v>130</v>
      </c>
      <c r="H22" s="14" t="s">
        <v>83</v>
      </c>
      <c r="I22" s="14">
        <v>0.0</v>
      </c>
      <c r="J22" s="14"/>
      <c r="K22" s="106" t="str">
        <f t="shared" si="1"/>
        <v/>
      </c>
      <c r="L22" s="14">
        <v>0.0</v>
      </c>
      <c r="M22" s="42"/>
      <c r="N22" s="16" t="str">
        <f>IF(M22="","",M22+'Weekly Review'!$C$5)</f>
        <v/>
      </c>
      <c r="O22" s="14"/>
      <c r="P22" s="14"/>
      <c r="Q22" s="11" t="s">
        <v>180</v>
      </c>
      <c r="R22" s="11">
        <v>5.0</v>
      </c>
      <c r="S22" s="11"/>
      <c r="T22" s="11"/>
      <c r="U22" s="11"/>
      <c r="V22" s="11" t="s">
        <v>1350</v>
      </c>
      <c r="W22" s="11" t="s">
        <v>100</v>
      </c>
      <c r="X22" s="11" t="s">
        <v>1293</v>
      </c>
      <c r="Y22" s="11" t="str">
        <f t="shared" si="2"/>
        <v/>
      </c>
    </row>
    <row r="23" ht="36.0" customHeight="1">
      <c r="A23" s="24" t="s">
        <v>1351</v>
      </c>
      <c r="B23" s="24">
        <v>3.0</v>
      </c>
      <c r="C23" s="24" t="s">
        <v>1288</v>
      </c>
      <c r="D23" s="24" t="s">
        <v>1289</v>
      </c>
      <c r="E23" s="24" t="s">
        <v>1352</v>
      </c>
      <c r="F23" s="24" t="s">
        <v>1353</v>
      </c>
      <c r="G23" s="24" t="s">
        <v>130</v>
      </c>
      <c r="H23" s="14" t="s">
        <v>83</v>
      </c>
      <c r="I23" s="14">
        <v>0.0</v>
      </c>
      <c r="J23" s="14"/>
      <c r="K23" s="108" t="str">
        <f t="shared" si="1"/>
        <v/>
      </c>
      <c r="L23" s="14">
        <v>0.0</v>
      </c>
      <c r="M23" s="42"/>
      <c r="N23" s="25" t="str">
        <f>IF(M23="","",M23+'Weekly Review'!$C$5)</f>
        <v/>
      </c>
      <c r="O23" s="14"/>
      <c r="P23" s="14"/>
      <c r="Q23" s="24" t="s">
        <v>180</v>
      </c>
      <c r="R23" s="24">
        <v>5.0</v>
      </c>
      <c r="S23" s="24"/>
      <c r="T23" s="24"/>
      <c r="U23" s="24"/>
      <c r="V23" s="24" t="s">
        <v>1354</v>
      </c>
      <c r="W23" s="24" t="s">
        <v>276</v>
      </c>
      <c r="X23" s="24" t="s">
        <v>1293</v>
      </c>
      <c r="Y23" s="24" t="str">
        <f t="shared" si="2"/>
        <v/>
      </c>
    </row>
    <row r="24" ht="36.0" customHeight="1">
      <c r="A24" s="11" t="s">
        <v>1355</v>
      </c>
      <c r="B24" s="11">
        <v>4.0</v>
      </c>
      <c r="C24" s="11" t="s">
        <v>1281</v>
      </c>
      <c r="D24" s="11" t="s">
        <v>107</v>
      </c>
      <c r="E24" s="11" t="s">
        <v>1356</v>
      </c>
      <c r="F24" s="11" t="s">
        <v>1357</v>
      </c>
      <c r="G24" s="11" t="s">
        <v>130</v>
      </c>
      <c r="H24" s="14" t="s">
        <v>83</v>
      </c>
      <c r="I24" s="14">
        <v>0.0</v>
      </c>
      <c r="J24" s="14">
        <v>8.0</v>
      </c>
      <c r="K24" s="106">
        <f t="shared" si="1"/>
        <v>0</v>
      </c>
      <c r="L24" s="14">
        <v>0.0</v>
      </c>
      <c r="M24" s="42"/>
      <c r="N24" s="16" t="str">
        <f>IF(M24="","",M24+'Weekly Review'!$C$5)</f>
        <v/>
      </c>
      <c r="O24" s="14"/>
      <c r="P24" s="14"/>
      <c r="Q24" s="11" t="s">
        <v>1284</v>
      </c>
      <c r="R24" s="11"/>
      <c r="S24" s="11">
        <v>2.0</v>
      </c>
      <c r="T24" s="11">
        <v>5.0</v>
      </c>
      <c r="U24" s="11">
        <v>1.0</v>
      </c>
      <c r="V24" s="11" t="s">
        <v>1358</v>
      </c>
      <c r="W24" s="11" t="s">
        <v>494</v>
      </c>
      <c r="X24" s="11" t="s">
        <v>1359</v>
      </c>
      <c r="Y24" s="11" t="str">
        <f t="shared" si="2"/>
        <v/>
      </c>
    </row>
    <row r="25" ht="36.0" customHeight="1">
      <c r="A25" s="24" t="s">
        <v>1360</v>
      </c>
      <c r="B25" s="24">
        <v>4.0</v>
      </c>
      <c r="C25" s="24" t="s">
        <v>1281</v>
      </c>
      <c r="D25" s="24" t="s">
        <v>107</v>
      </c>
      <c r="E25" s="24" t="s">
        <v>1361</v>
      </c>
      <c r="F25" s="24" t="s">
        <v>1362</v>
      </c>
      <c r="G25" s="24" t="s">
        <v>130</v>
      </c>
      <c r="H25" s="14" t="s">
        <v>83</v>
      </c>
      <c r="I25" s="14">
        <v>0.0</v>
      </c>
      <c r="J25" s="14">
        <v>7.0</v>
      </c>
      <c r="K25" s="108">
        <f t="shared" si="1"/>
        <v>0</v>
      </c>
      <c r="L25" s="14">
        <v>0.0</v>
      </c>
      <c r="M25" s="42"/>
      <c r="N25" s="25" t="str">
        <f>IF(M25="","",M25+'Weekly Review'!$C$5)</f>
        <v/>
      </c>
      <c r="O25" s="14"/>
      <c r="P25" s="14"/>
      <c r="Q25" s="24" t="s">
        <v>1284</v>
      </c>
      <c r="R25" s="24"/>
      <c r="S25" s="24">
        <v>2.0</v>
      </c>
      <c r="T25" s="24">
        <v>4.0</v>
      </c>
      <c r="U25" s="24">
        <v>1.0</v>
      </c>
      <c r="V25" s="24" t="s">
        <v>1363</v>
      </c>
      <c r="W25" s="24" t="s">
        <v>494</v>
      </c>
      <c r="X25" s="24" t="s">
        <v>1359</v>
      </c>
      <c r="Y25" s="24" t="str">
        <f t="shared" si="2"/>
        <v/>
      </c>
    </row>
    <row r="26" ht="36.0" customHeight="1">
      <c r="A26" s="11" t="s">
        <v>1364</v>
      </c>
      <c r="B26" s="11">
        <v>4.0</v>
      </c>
      <c r="C26" s="11" t="s">
        <v>1281</v>
      </c>
      <c r="D26" s="11" t="s">
        <v>107</v>
      </c>
      <c r="E26" s="11" t="s">
        <v>1365</v>
      </c>
      <c r="F26" s="11" t="s">
        <v>1366</v>
      </c>
      <c r="G26" s="11" t="s">
        <v>324</v>
      </c>
      <c r="H26" s="14" t="s">
        <v>83</v>
      </c>
      <c r="I26" s="14">
        <v>0.0</v>
      </c>
      <c r="J26" s="14">
        <v>5.0</v>
      </c>
      <c r="K26" s="106">
        <f t="shared" si="1"/>
        <v>0</v>
      </c>
      <c r="L26" s="14">
        <v>0.0</v>
      </c>
      <c r="M26" s="42"/>
      <c r="N26" s="16" t="str">
        <f>IF(M26="","",M26+'Weekly Review'!$C$5)</f>
        <v/>
      </c>
      <c r="O26" s="14"/>
      <c r="P26" s="14"/>
      <c r="Q26" s="11" t="s">
        <v>1284</v>
      </c>
      <c r="R26" s="11"/>
      <c r="S26" s="11">
        <v>2.0</v>
      </c>
      <c r="T26" s="11">
        <v>3.0</v>
      </c>
      <c r="U26" s="11">
        <v>0.0</v>
      </c>
      <c r="V26" s="11" t="s">
        <v>1367</v>
      </c>
      <c r="W26" s="11"/>
      <c r="X26" s="11" t="s">
        <v>1359</v>
      </c>
      <c r="Y26" s="11" t="str">
        <f t="shared" si="2"/>
        <v/>
      </c>
    </row>
    <row r="27" ht="36.0" customHeight="1">
      <c r="A27" s="24" t="s">
        <v>1368</v>
      </c>
      <c r="B27" s="24">
        <v>4.0</v>
      </c>
      <c r="C27" s="24" t="s">
        <v>1288</v>
      </c>
      <c r="D27" s="24" t="s">
        <v>1308</v>
      </c>
      <c r="E27" s="24" t="s">
        <v>1369</v>
      </c>
      <c r="F27" s="24" t="s">
        <v>1370</v>
      </c>
      <c r="G27" s="24" t="s">
        <v>130</v>
      </c>
      <c r="H27" s="14" t="s">
        <v>83</v>
      </c>
      <c r="I27" s="14">
        <v>0.0</v>
      </c>
      <c r="J27" s="14"/>
      <c r="K27" s="108" t="str">
        <f t="shared" si="1"/>
        <v/>
      </c>
      <c r="L27" s="14">
        <v>0.0</v>
      </c>
      <c r="M27" s="42"/>
      <c r="N27" s="25" t="str">
        <f>IF(M27="","",M27+'Weekly Review'!$C$5)</f>
        <v/>
      </c>
      <c r="O27" s="14"/>
      <c r="P27" s="14"/>
      <c r="Q27" s="24" t="s">
        <v>180</v>
      </c>
      <c r="R27" s="24">
        <v>5.0</v>
      </c>
      <c r="S27" s="24"/>
      <c r="T27" s="24"/>
      <c r="U27" s="24"/>
      <c r="V27" s="24" t="s">
        <v>1371</v>
      </c>
      <c r="W27" s="24" t="s">
        <v>494</v>
      </c>
      <c r="X27" s="24" t="s">
        <v>1293</v>
      </c>
      <c r="Y27" s="24" t="str">
        <f t="shared" si="2"/>
        <v/>
      </c>
    </row>
    <row r="28" ht="36.0" customHeight="1">
      <c r="A28" s="11" t="s">
        <v>1372</v>
      </c>
      <c r="B28" s="11">
        <v>4.0</v>
      </c>
      <c r="C28" s="11" t="s">
        <v>1288</v>
      </c>
      <c r="D28" s="11" t="s">
        <v>456</v>
      </c>
      <c r="E28" s="11" t="s">
        <v>1373</v>
      </c>
      <c r="F28" s="11" t="s">
        <v>1374</v>
      </c>
      <c r="G28" s="11" t="s">
        <v>47</v>
      </c>
      <c r="H28" s="14" t="s">
        <v>83</v>
      </c>
      <c r="I28" s="14">
        <v>0.0</v>
      </c>
      <c r="J28" s="14"/>
      <c r="K28" s="106" t="str">
        <f t="shared" si="1"/>
        <v/>
      </c>
      <c r="L28" s="14">
        <v>0.0</v>
      </c>
      <c r="M28" s="42"/>
      <c r="N28" s="16" t="str">
        <f>IF(M28="","",M28+'Weekly Review'!$C$5)</f>
        <v/>
      </c>
      <c r="O28" s="14"/>
      <c r="P28" s="14"/>
      <c r="Q28" s="11" t="s">
        <v>180</v>
      </c>
      <c r="R28" s="11">
        <v>5.0</v>
      </c>
      <c r="S28" s="11"/>
      <c r="T28" s="11"/>
      <c r="U28" s="11"/>
      <c r="V28" s="11" t="s">
        <v>1375</v>
      </c>
      <c r="W28" s="11" t="s">
        <v>363</v>
      </c>
      <c r="X28" s="11" t="s">
        <v>1293</v>
      </c>
      <c r="Y28" s="11" t="str">
        <f t="shared" si="2"/>
        <v/>
      </c>
    </row>
    <row r="29" ht="36.0" customHeight="1">
      <c r="A29" s="24" t="s">
        <v>1376</v>
      </c>
      <c r="B29" s="24">
        <v>5.0</v>
      </c>
      <c r="C29" s="24" t="s">
        <v>1281</v>
      </c>
      <c r="D29" s="24" t="s">
        <v>107</v>
      </c>
      <c r="E29" s="24" t="s">
        <v>1377</v>
      </c>
      <c r="F29" s="24" t="s">
        <v>1378</v>
      </c>
      <c r="G29" s="24" t="s">
        <v>324</v>
      </c>
      <c r="H29" s="14" t="s">
        <v>83</v>
      </c>
      <c r="I29" s="14">
        <v>0.0</v>
      </c>
      <c r="J29" s="14">
        <v>7.0</v>
      </c>
      <c r="K29" s="108">
        <f t="shared" si="1"/>
        <v>0</v>
      </c>
      <c r="L29" s="14">
        <v>0.0</v>
      </c>
      <c r="M29" s="42"/>
      <c r="N29" s="25" t="str">
        <f>IF(M29="","",M29+'Weekly Review'!$C$5)</f>
        <v/>
      </c>
      <c r="O29" s="14"/>
      <c r="P29" s="14"/>
      <c r="Q29" s="24" t="s">
        <v>1284</v>
      </c>
      <c r="R29" s="24"/>
      <c r="S29" s="24">
        <v>2.0</v>
      </c>
      <c r="T29" s="24">
        <v>4.0</v>
      </c>
      <c r="U29" s="24">
        <v>1.0</v>
      </c>
      <c r="V29" s="24" t="s">
        <v>1379</v>
      </c>
      <c r="W29" s="24" t="s">
        <v>494</v>
      </c>
      <c r="X29" s="24" t="s">
        <v>1380</v>
      </c>
      <c r="Y29" s="24" t="str">
        <f t="shared" si="2"/>
        <v/>
      </c>
    </row>
    <row r="30" ht="36.0" customHeight="1">
      <c r="A30" s="11" t="s">
        <v>1381</v>
      </c>
      <c r="B30" s="11">
        <v>5.0</v>
      </c>
      <c r="C30" s="11" t="s">
        <v>1281</v>
      </c>
      <c r="D30" s="11" t="s">
        <v>107</v>
      </c>
      <c r="E30" s="11" t="s">
        <v>1382</v>
      </c>
      <c r="F30" s="11" t="s">
        <v>1383</v>
      </c>
      <c r="G30" s="11" t="s">
        <v>47</v>
      </c>
      <c r="H30" s="14" t="s">
        <v>83</v>
      </c>
      <c r="I30" s="14">
        <v>0.0</v>
      </c>
      <c r="J30" s="14">
        <v>12.0</v>
      </c>
      <c r="K30" s="106">
        <f t="shared" si="1"/>
        <v>0</v>
      </c>
      <c r="L30" s="14">
        <v>0.0</v>
      </c>
      <c r="M30" s="42"/>
      <c r="N30" s="16" t="str">
        <f>IF(M30="","",M30+'Weekly Review'!$C$5)</f>
        <v/>
      </c>
      <c r="O30" s="14"/>
      <c r="P30" s="14"/>
      <c r="Q30" s="11" t="s">
        <v>1284</v>
      </c>
      <c r="R30" s="11"/>
      <c r="S30" s="11">
        <v>3.0</v>
      </c>
      <c r="T30" s="11">
        <v>7.0</v>
      </c>
      <c r="U30" s="11">
        <v>2.0</v>
      </c>
      <c r="V30" s="11" t="s">
        <v>1384</v>
      </c>
      <c r="W30" s="11" t="s">
        <v>494</v>
      </c>
      <c r="X30" s="11" t="s">
        <v>1380</v>
      </c>
      <c r="Y30" s="11" t="str">
        <f t="shared" si="2"/>
        <v/>
      </c>
    </row>
    <row r="31" ht="36.0" customHeight="1">
      <c r="A31" s="24" t="s">
        <v>1385</v>
      </c>
      <c r="B31" s="24">
        <v>5.0</v>
      </c>
      <c r="C31" s="24" t="s">
        <v>1288</v>
      </c>
      <c r="D31" s="24" t="s">
        <v>1386</v>
      </c>
      <c r="E31" s="24" t="s">
        <v>1387</v>
      </c>
      <c r="F31" s="24" t="s">
        <v>1388</v>
      </c>
      <c r="G31" s="24" t="s">
        <v>47</v>
      </c>
      <c r="H31" s="14" t="s">
        <v>83</v>
      </c>
      <c r="I31" s="14">
        <v>0.0</v>
      </c>
      <c r="J31" s="14"/>
      <c r="K31" s="108" t="str">
        <f t="shared" si="1"/>
        <v/>
      </c>
      <c r="L31" s="14">
        <v>0.0</v>
      </c>
      <c r="M31" s="42"/>
      <c r="N31" s="25" t="str">
        <f>IF(M31="","",M31+'Weekly Review'!$C$5)</f>
        <v/>
      </c>
      <c r="O31" s="14"/>
      <c r="P31" s="14"/>
      <c r="Q31" s="24" t="s">
        <v>180</v>
      </c>
      <c r="R31" s="24">
        <v>5.0</v>
      </c>
      <c r="S31" s="24"/>
      <c r="T31" s="24"/>
      <c r="U31" s="24"/>
      <c r="V31" s="24" t="s">
        <v>1389</v>
      </c>
      <c r="W31" s="24" t="s">
        <v>423</v>
      </c>
      <c r="X31" s="24" t="s">
        <v>1390</v>
      </c>
      <c r="Y31" s="24" t="str">
        <f t="shared" si="2"/>
        <v/>
      </c>
    </row>
    <row r="32" ht="36.0" customHeight="1">
      <c r="A32" s="11" t="s">
        <v>1391</v>
      </c>
      <c r="B32" s="11">
        <v>5.0</v>
      </c>
      <c r="C32" s="11" t="s">
        <v>1288</v>
      </c>
      <c r="D32" s="11" t="s">
        <v>295</v>
      </c>
      <c r="E32" s="11" t="s">
        <v>1392</v>
      </c>
      <c r="F32" s="11" t="s">
        <v>1393</v>
      </c>
      <c r="G32" s="11" t="s">
        <v>47</v>
      </c>
      <c r="H32" s="14" t="s">
        <v>83</v>
      </c>
      <c r="I32" s="14">
        <v>0.0</v>
      </c>
      <c r="J32" s="14"/>
      <c r="K32" s="106" t="str">
        <f t="shared" si="1"/>
        <v/>
      </c>
      <c r="L32" s="14">
        <v>0.0</v>
      </c>
      <c r="M32" s="42"/>
      <c r="N32" s="16" t="str">
        <f>IF(M32="","",M32+'Weekly Review'!$C$5)</f>
        <v/>
      </c>
      <c r="O32" s="14"/>
      <c r="P32" s="14"/>
      <c r="Q32" s="11" t="s">
        <v>180</v>
      </c>
      <c r="R32" s="11">
        <v>5.0</v>
      </c>
      <c r="S32" s="11"/>
      <c r="T32" s="11"/>
      <c r="U32" s="11"/>
      <c r="V32" s="11" t="s">
        <v>1394</v>
      </c>
      <c r="W32" s="11" t="s">
        <v>502</v>
      </c>
      <c r="X32" s="11" t="s">
        <v>1390</v>
      </c>
      <c r="Y32" s="11" t="str">
        <f t="shared" si="2"/>
        <v/>
      </c>
    </row>
    <row r="33" ht="36.0" customHeight="1">
      <c r="A33" s="24" t="s">
        <v>1395</v>
      </c>
      <c r="B33" s="24">
        <v>6.0</v>
      </c>
      <c r="C33" s="24" t="s">
        <v>1281</v>
      </c>
      <c r="D33" s="24" t="s">
        <v>107</v>
      </c>
      <c r="E33" s="24" t="s">
        <v>1396</v>
      </c>
      <c r="F33" s="24" t="s">
        <v>1397</v>
      </c>
      <c r="G33" s="24" t="s">
        <v>130</v>
      </c>
      <c r="H33" s="14" t="s">
        <v>83</v>
      </c>
      <c r="I33" s="14">
        <v>0.0</v>
      </c>
      <c r="J33" s="14">
        <v>5.0</v>
      </c>
      <c r="K33" s="108">
        <f t="shared" si="1"/>
        <v>0</v>
      </c>
      <c r="L33" s="14">
        <v>0.0</v>
      </c>
      <c r="M33" s="42"/>
      <c r="N33" s="25" t="str">
        <f>IF(M33="","",M33+'Weekly Review'!$C$5)</f>
        <v/>
      </c>
      <c r="O33" s="14"/>
      <c r="P33" s="14"/>
      <c r="Q33" s="24" t="s">
        <v>1284</v>
      </c>
      <c r="R33" s="24"/>
      <c r="S33" s="24">
        <v>1.0</v>
      </c>
      <c r="T33" s="24">
        <v>3.0</v>
      </c>
      <c r="U33" s="24">
        <v>1.0</v>
      </c>
      <c r="V33" s="24" t="s">
        <v>1398</v>
      </c>
      <c r="W33" s="24"/>
      <c r="X33" s="24" t="s">
        <v>1399</v>
      </c>
      <c r="Y33" s="24" t="str">
        <f t="shared" si="2"/>
        <v/>
      </c>
    </row>
    <row r="34" ht="36.0" customHeight="1">
      <c r="A34" s="11" t="s">
        <v>1400</v>
      </c>
      <c r="B34" s="11">
        <v>6.0</v>
      </c>
      <c r="C34" s="11" t="s">
        <v>1288</v>
      </c>
      <c r="D34" s="11" t="s">
        <v>289</v>
      </c>
      <c r="E34" s="11" t="s">
        <v>1401</v>
      </c>
      <c r="F34" s="11" t="s">
        <v>1402</v>
      </c>
      <c r="G34" s="11" t="s">
        <v>130</v>
      </c>
      <c r="H34" s="14" t="s">
        <v>83</v>
      </c>
      <c r="I34" s="14">
        <v>0.0</v>
      </c>
      <c r="J34" s="14"/>
      <c r="K34" s="106" t="str">
        <f t="shared" si="1"/>
        <v/>
      </c>
      <c r="L34" s="14">
        <v>0.0</v>
      </c>
      <c r="M34" s="42"/>
      <c r="N34" s="16" t="str">
        <f>IF(M34="","",M34+'Weekly Review'!$C$5)</f>
        <v/>
      </c>
      <c r="O34" s="14"/>
      <c r="P34" s="14"/>
      <c r="Q34" s="11" t="s">
        <v>180</v>
      </c>
      <c r="R34" s="11">
        <v>5.0</v>
      </c>
      <c r="S34" s="11"/>
      <c r="T34" s="11"/>
      <c r="U34" s="11"/>
      <c r="V34" s="11" t="s">
        <v>1403</v>
      </c>
      <c r="W34" s="11" t="s">
        <v>246</v>
      </c>
      <c r="X34" s="11" t="s">
        <v>1390</v>
      </c>
      <c r="Y34" s="11" t="str">
        <f t="shared" si="2"/>
        <v/>
      </c>
    </row>
    <row r="35" ht="36.0" customHeight="1">
      <c r="A35" s="24" t="s">
        <v>1404</v>
      </c>
      <c r="B35" s="24">
        <v>6.0</v>
      </c>
      <c r="C35" s="24" t="s">
        <v>1288</v>
      </c>
      <c r="D35" s="24" t="s">
        <v>505</v>
      </c>
      <c r="E35" s="24" t="s">
        <v>1405</v>
      </c>
      <c r="F35" s="24" t="s">
        <v>1406</v>
      </c>
      <c r="G35" s="24" t="s">
        <v>47</v>
      </c>
      <c r="H35" s="14" t="s">
        <v>83</v>
      </c>
      <c r="I35" s="14">
        <v>0.0</v>
      </c>
      <c r="J35" s="14"/>
      <c r="K35" s="108" t="str">
        <f t="shared" si="1"/>
        <v/>
      </c>
      <c r="L35" s="14">
        <v>0.0</v>
      </c>
      <c r="M35" s="42"/>
      <c r="N35" s="25" t="str">
        <f>IF(M35="","",M35+'Weekly Review'!$C$5)</f>
        <v/>
      </c>
      <c r="O35" s="14"/>
      <c r="P35" s="14"/>
      <c r="Q35" s="24" t="s">
        <v>180</v>
      </c>
      <c r="R35" s="24">
        <v>5.0</v>
      </c>
      <c r="S35" s="24"/>
      <c r="T35" s="24"/>
      <c r="U35" s="24"/>
      <c r="V35" s="24" t="s">
        <v>1407</v>
      </c>
      <c r="W35" s="24" t="s">
        <v>423</v>
      </c>
      <c r="X35" s="24" t="s">
        <v>1390</v>
      </c>
      <c r="Y35" s="24" t="str">
        <f t="shared" si="2"/>
        <v/>
      </c>
    </row>
    <row r="36" ht="36.0" customHeight="1">
      <c r="A36" s="11" t="s">
        <v>1408</v>
      </c>
      <c r="B36" s="11">
        <v>6.0</v>
      </c>
      <c r="C36" s="11" t="s">
        <v>1288</v>
      </c>
      <c r="D36" s="11" t="s">
        <v>302</v>
      </c>
      <c r="E36" s="11" t="s">
        <v>1409</v>
      </c>
      <c r="F36" s="11" t="s">
        <v>1410</v>
      </c>
      <c r="G36" s="11" t="s">
        <v>47</v>
      </c>
      <c r="H36" s="14" t="s">
        <v>83</v>
      </c>
      <c r="I36" s="14">
        <v>0.0</v>
      </c>
      <c r="J36" s="14"/>
      <c r="K36" s="106" t="str">
        <f t="shared" si="1"/>
        <v/>
      </c>
      <c r="L36" s="14">
        <v>0.0</v>
      </c>
      <c r="M36" s="42"/>
      <c r="N36" s="16" t="str">
        <f>IF(M36="","",M36+'Weekly Review'!$C$5)</f>
        <v/>
      </c>
      <c r="O36" s="14"/>
      <c r="P36" s="14"/>
      <c r="Q36" s="11" t="s">
        <v>180</v>
      </c>
      <c r="R36" s="11">
        <v>5.0</v>
      </c>
      <c r="S36" s="11"/>
      <c r="T36" s="11"/>
      <c r="U36" s="11"/>
      <c r="V36" s="11" t="s">
        <v>1411</v>
      </c>
      <c r="W36" s="11" t="s">
        <v>445</v>
      </c>
      <c r="X36" s="11" t="s">
        <v>1390</v>
      </c>
      <c r="Y36" s="11" t="str">
        <f t="shared" si="2"/>
        <v/>
      </c>
    </row>
    <row r="37" ht="36.0" customHeight="1">
      <c r="A37" s="24" t="s">
        <v>1412</v>
      </c>
      <c r="B37" s="24">
        <v>7.0</v>
      </c>
      <c r="C37" s="24" t="s">
        <v>1281</v>
      </c>
      <c r="D37" s="24" t="s">
        <v>107</v>
      </c>
      <c r="E37" s="24" t="s">
        <v>1413</v>
      </c>
      <c r="F37" s="24" t="s">
        <v>1414</v>
      </c>
      <c r="G37" s="24" t="s">
        <v>324</v>
      </c>
      <c r="H37" s="14" t="s">
        <v>83</v>
      </c>
      <c r="I37" s="14">
        <v>0.0</v>
      </c>
      <c r="J37" s="14">
        <v>6.0</v>
      </c>
      <c r="K37" s="108">
        <f t="shared" si="1"/>
        <v>0</v>
      </c>
      <c r="L37" s="14">
        <v>0.0</v>
      </c>
      <c r="M37" s="42"/>
      <c r="N37" s="25" t="str">
        <f>IF(M37="","",M37+'Weekly Review'!$C$5)</f>
        <v/>
      </c>
      <c r="O37" s="14"/>
      <c r="P37" s="14"/>
      <c r="Q37" s="24" t="s">
        <v>1284</v>
      </c>
      <c r="R37" s="24"/>
      <c r="S37" s="24">
        <v>1.0</v>
      </c>
      <c r="T37" s="24">
        <v>4.0</v>
      </c>
      <c r="U37" s="24">
        <v>1.0</v>
      </c>
      <c r="V37" s="24" t="s">
        <v>1415</v>
      </c>
      <c r="W37" s="24" t="s">
        <v>494</v>
      </c>
      <c r="X37" s="24" t="s">
        <v>1416</v>
      </c>
      <c r="Y37" s="24" t="str">
        <f t="shared" si="2"/>
        <v/>
      </c>
    </row>
    <row r="38" ht="36.0" customHeight="1">
      <c r="A38" s="11" t="s">
        <v>1417</v>
      </c>
      <c r="B38" s="11">
        <v>7.0</v>
      </c>
      <c r="C38" s="11" t="s">
        <v>1281</v>
      </c>
      <c r="D38" s="11" t="s">
        <v>107</v>
      </c>
      <c r="E38" s="11" t="s">
        <v>1418</v>
      </c>
      <c r="F38" s="11" t="s">
        <v>1419</v>
      </c>
      <c r="G38" s="11" t="s">
        <v>130</v>
      </c>
      <c r="H38" s="14" t="s">
        <v>83</v>
      </c>
      <c r="I38" s="14">
        <v>0.0</v>
      </c>
      <c r="J38" s="14">
        <v>6.0</v>
      </c>
      <c r="K38" s="106">
        <f t="shared" si="1"/>
        <v>0</v>
      </c>
      <c r="L38" s="14">
        <v>0.0</v>
      </c>
      <c r="M38" s="42"/>
      <c r="N38" s="16" t="str">
        <f>IF(M38="","",M38+'Weekly Review'!$C$5)</f>
        <v/>
      </c>
      <c r="O38" s="14"/>
      <c r="P38" s="14"/>
      <c r="Q38" s="11" t="s">
        <v>1284</v>
      </c>
      <c r="R38" s="11"/>
      <c r="S38" s="11">
        <v>2.0</v>
      </c>
      <c r="T38" s="11">
        <v>3.0</v>
      </c>
      <c r="U38" s="11">
        <v>1.0</v>
      </c>
      <c r="V38" s="11" t="s">
        <v>1426</v>
      </c>
      <c r="W38" s="11" t="s">
        <v>494</v>
      </c>
      <c r="X38" s="11" t="s">
        <v>1416</v>
      </c>
      <c r="Y38" s="11" t="str">
        <f t="shared" si="2"/>
        <v/>
      </c>
    </row>
    <row r="39" ht="36.0" customHeight="1">
      <c r="A39" s="24" t="s">
        <v>1432</v>
      </c>
      <c r="B39" s="24">
        <v>7.0</v>
      </c>
      <c r="C39" s="24" t="s">
        <v>1288</v>
      </c>
      <c r="D39" s="24" t="s">
        <v>91</v>
      </c>
      <c r="E39" s="24" t="s">
        <v>1436</v>
      </c>
      <c r="F39" s="24" t="s">
        <v>1437</v>
      </c>
      <c r="G39" s="24" t="s">
        <v>130</v>
      </c>
      <c r="H39" s="14" t="s">
        <v>83</v>
      </c>
      <c r="I39" s="14">
        <v>0.0</v>
      </c>
      <c r="J39" s="14"/>
      <c r="K39" s="108" t="str">
        <f t="shared" si="1"/>
        <v/>
      </c>
      <c r="L39" s="14">
        <v>0.0</v>
      </c>
      <c r="M39" s="42"/>
      <c r="N39" s="25" t="str">
        <f>IF(M39="","",M39+'Weekly Review'!$C$5)</f>
        <v/>
      </c>
      <c r="O39" s="14"/>
      <c r="P39" s="14"/>
      <c r="Q39" s="24" t="s">
        <v>180</v>
      </c>
      <c r="R39" s="24">
        <v>5.0</v>
      </c>
      <c r="S39" s="24"/>
      <c r="T39" s="24"/>
      <c r="U39" s="24"/>
      <c r="V39" s="24" t="s">
        <v>1449</v>
      </c>
      <c r="W39" s="24" t="s">
        <v>90</v>
      </c>
      <c r="X39" s="24" t="s">
        <v>1390</v>
      </c>
      <c r="Y39" s="24" t="str">
        <f t="shared" si="2"/>
        <v/>
      </c>
    </row>
    <row r="40" ht="36.0" customHeight="1">
      <c r="A40" s="11" t="s">
        <v>1452</v>
      </c>
      <c r="B40" s="11">
        <v>7.0</v>
      </c>
      <c r="C40" s="11" t="s">
        <v>1288</v>
      </c>
      <c r="D40" s="11" t="s">
        <v>1453</v>
      </c>
      <c r="E40" s="11" t="s">
        <v>1455</v>
      </c>
      <c r="F40" s="11" t="s">
        <v>1457</v>
      </c>
      <c r="G40" s="11" t="s">
        <v>47</v>
      </c>
      <c r="H40" s="14" t="s">
        <v>83</v>
      </c>
      <c r="I40" s="14">
        <v>0.0</v>
      </c>
      <c r="J40" s="14"/>
      <c r="K40" s="106" t="str">
        <f t="shared" si="1"/>
        <v/>
      </c>
      <c r="L40" s="14">
        <v>0.0</v>
      </c>
      <c r="M40" s="42"/>
      <c r="N40" s="16" t="str">
        <f>IF(M40="","",M40+'Weekly Review'!$C$5)</f>
        <v/>
      </c>
      <c r="O40" s="14"/>
      <c r="P40" s="14"/>
      <c r="Q40" s="11" t="s">
        <v>180</v>
      </c>
      <c r="R40" s="11">
        <v>5.0</v>
      </c>
      <c r="S40" s="11"/>
      <c r="T40" s="11"/>
      <c r="U40" s="11"/>
      <c r="V40" s="11" t="s">
        <v>1468</v>
      </c>
      <c r="W40" s="11" t="s">
        <v>246</v>
      </c>
      <c r="X40" s="11" t="s">
        <v>1390</v>
      </c>
      <c r="Y40" s="11" t="str">
        <f t="shared" si="2"/>
        <v/>
      </c>
    </row>
    <row r="41" ht="36.0" customHeight="1">
      <c r="A41" s="24" t="s">
        <v>1471</v>
      </c>
      <c r="B41" s="24">
        <v>7.0</v>
      </c>
      <c r="C41" s="24" t="s">
        <v>1288</v>
      </c>
      <c r="D41" s="24" t="s">
        <v>1289</v>
      </c>
      <c r="E41" s="24" t="s">
        <v>1474</v>
      </c>
      <c r="F41" s="24" t="s">
        <v>1475</v>
      </c>
      <c r="G41" s="24" t="s">
        <v>47</v>
      </c>
      <c r="H41" s="14" t="s">
        <v>83</v>
      </c>
      <c r="I41" s="14">
        <v>0.0</v>
      </c>
      <c r="J41" s="14"/>
      <c r="K41" s="108" t="str">
        <f t="shared" si="1"/>
        <v/>
      </c>
      <c r="L41" s="14">
        <v>0.0</v>
      </c>
      <c r="M41" s="42"/>
      <c r="N41" s="25" t="str">
        <f>IF(M41="","",M41+'Weekly Review'!$C$5)</f>
        <v/>
      </c>
      <c r="O41" s="14"/>
      <c r="P41" s="14"/>
      <c r="Q41" s="24" t="s">
        <v>180</v>
      </c>
      <c r="R41" s="24">
        <v>5.0</v>
      </c>
      <c r="S41" s="24"/>
      <c r="T41" s="24"/>
      <c r="U41" s="24"/>
      <c r="V41" s="24" t="s">
        <v>1492</v>
      </c>
      <c r="W41" s="24" t="s">
        <v>276</v>
      </c>
      <c r="X41" s="24" t="s">
        <v>1390</v>
      </c>
      <c r="Y41" s="24" t="str">
        <f t="shared" si="2"/>
        <v/>
      </c>
    </row>
    <row r="42" ht="36.0" customHeight="1">
      <c r="A42" s="11" t="s">
        <v>1493</v>
      </c>
      <c r="B42" s="11">
        <v>9.0</v>
      </c>
      <c r="C42" s="11" t="s">
        <v>1288</v>
      </c>
      <c r="D42" s="11" t="s">
        <v>1343</v>
      </c>
      <c r="E42" s="11" t="s">
        <v>1495</v>
      </c>
      <c r="F42" s="11" t="s">
        <v>1497</v>
      </c>
      <c r="G42" s="11" t="s">
        <v>130</v>
      </c>
      <c r="H42" s="14" t="s">
        <v>83</v>
      </c>
      <c r="I42" s="14">
        <v>0.0</v>
      </c>
      <c r="J42" s="14"/>
      <c r="K42" s="106" t="str">
        <f t="shared" si="1"/>
        <v/>
      </c>
      <c r="L42" s="14">
        <v>0.0</v>
      </c>
      <c r="M42" s="42"/>
      <c r="N42" s="16" t="str">
        <f>IF(M42="","",M42+'Weekly Review'!$C$5)</f>
        <v/>
      </c>
      <c r="O42" s="14"/>
      <c r="P42" s="14"/>
      <c r="Q42" s="11" t="s">
        <v>180</v>
      </c>
      <c r="R42" s="11">
        <v>5.0</v>
      </c>
      <c r="S42" s="11"/>
      <c r="T42" s="11"/>
      <c r="U42" s="11"/>
      <c r="V42" s="11" t="s">
        <v>1505</v>
      </c>
      <c r="W42" s="11" t="s">
        <v>90</v>
      </c>
      <c r="X42" s="11" t="s">
        <v>1507</v>
      </c>
      <c r="Y42" s="11" t="str">
        <f t="shared" si="2"/>
        <v/>
      </c>
    </row>
    <row r="43" ht="36.0" customHeight="1">
      <c r="A43" s="24" t="s">
        <v>1509</v>
      </c>
      <c r="B43" s="24">
        <v>9.0</v>
      </c>
      <c r="C43" s="24" t="s">
        <v>1288</v>
      </c>
      <c r="D43" s="24" t="s">
        <v>1511</v>
      </c>
      <c r="E43" s="24" t="s">
        <v>1512</v>
      </c>
      <c r="F43" s="24" t="s">
        <v>1514</v>
      </c>
      <c r="G43" s="24" t="s">
        <v>47</v>
      </c>
      <c r="H43" s="14" t="s">
        <v>83</v>
      </c>
      <c r="I43" s="14">
        <v>0.0</v>
      </c>
      <c r="J43" s="14"/>
      <c r="K43" s="108" t="str">
        <f t="shared" si="1"/>
        <v/>
      </c>
      <c r="L43" s="14">
        <v>0.0</v>
      </c>
      <c r="M43" s="42"/>
      <c r="N43" s="25" t="str">
        <f>IF(M43="","",M43+'Weekly Review'!$C$5)</f>
        <v/>
      </c>
      <c r="O43" s="14"/>
      <c r="P43" s="14"/>
      <c r="Q43" s="24" t="s">
        <v>1104</v>
      </c>
      <c r="R43" s="24">
        <v>7.0</v>
      </c>
      <c r="S43" s="24"/>
      <c r="T43" s="24"/>
      <c r="U43" s="24"/>
      <c r="V43" s="24" t="s">
        <v>1526</v>
      </c>
      <c r="W43" s="24" t="s">
        <v>656</v>
      </c>
      <c r="X43" s="24" t="s">
        <v>1507</v>
      </c>
      <c r="Y43" s="24" t="str">
        <f t="shared" si="2"/>
        <v/>
      </c>
    </row>
    <row r="44" ht="36.0" customHeight="1">
      <c r="A44" s="11" t="s">
        <v>1528</v>
      </c>
      <c r="B44" s="11">
        <v>10.0</v>
      </c>
      <c r="C44" s="11" t="s">
        <v>1281</v>
      </c>
      <c r="D44" s="11" t="s">
        <v>107</v>
      </c>
      <c r="E44" s="11" t="s">
        <v>1531</v>
      </c>
      <c r="F44" s="11" t="s">
        <v>1533</v>
      </c>
      <c r="G44" s="11" t="s">
        <v>130</v>
      </c>
      <c r="H44" s="14" t="s">
        <v>83</v>
      </c>
      <c r="I44" s="14">
        <v>0.0</v>
      </c>
      <c r="J44" s="14">
        <v>10.0</v>
      </c>
      <c r="K44" s="106">
        <f t="shared" si="1"/>
        <v>0</v>
      </c>
      <c r="L44" s="14">
        <v>0.0</v>
      </c>
      <c r="M44" s="42"/>
      <c r="N44" s="16" t="str">
        <f>IF(M44="","",M44+'Weekly Review'!$C$5)</f>
        <v/>
      </c>
      <c r="O44" s="14"/>
      <c r="P44" s="14"/>
      <c r="Q44" s="11" t="s">
        <v>1284</v>
      </c>
      <c r="R44" s="11"/>
      <c r="S44" s="11">
        <v>2.0</v>
      </c>
      <c r="T44" s="11">
        <v>6.0</v>
      </c>
      <c r="U44" s="11">
        <v>2.0</v>
      </c>
      <c r="V44" s="11" t="s">
        <v>1538</v>
      </c>
      <c r="W44" s="11" t="s">
        <v>494</v>
      </c>
      <c r="X44" s="11" t="s">
        <v>1541</v>
      </c>
      <c r="Y44" s="11" t="str">
        <f t="shared" si="2"/>
        <v/>
      </c>
    </row>
    <row r="45" ht="36.0" customHeight="1">
      <c r="A45" s="24" t="s">
        <v>1542</v>
      </c>
      <c r="B45" s="24">
        <v>10.0</v>
      </c>
      <c r="C45" s="24" t="s">
        <v>1288</v>
      </c>
      <c r="D45" s="24" t="s">
        <v>1343</v>
      </c>
      <c r="E45" s="24" t="s">
        <v>1545</v>
      </c>
      <c r="F45" s="24" t="s">
        <v>1546</v>
      </c>
      <c r="G45" s="24" t="s">
        <v>47</v>
      </c>
      <c r="H45" s="14" t="s">
        <v>83</v>
      </c>
      <c r="I45" s="14">
        <v>0.0</v>
      </c>
      <c r="J45" s="14"/>
      <c r="K45" s="108" t="str">
        <f t="shared" si="1"/>
        <v/>
      </c>
      <c r="L45" s="14">
        <v>0.0</v>
      </c>
      <c r="M45" s="42"/>
      <c r="N45" s="25" t="str">
        <f>IF(M45="","",M45+'Weekly Review'!$C$5)</f>
        <v/>
      </c>
      <c r="O45" s="14"/>
      <c r="P45" s="14"/>
      <c r="Q45" s="24" t="s">
        <v>1104</v>
      </c>
      <c r="R45" s="24">
        <v>5.0</v>
      </c>
      <c r="S45" s="24"/>
      <c r="T45" s="24"/>
      <c r="U45" s="24"/>
      <c r="V45" s="24" t="s">
        <v>1555</v>
      </c>
      <c r="W45" s="24" t="s">
        <v>174</v>
      </c>
      <c r="X45" s="24" t="s">
        <v>1507</v>
      </c>
      <c r="Y45" s="24" t="str">
        <f t="shared" si="2"/>
        <v/>
      </c>
    </row>
    <row r="46" ht="36.0" customHeight="1">
      <c r="A46" s="11" t="s">
        <v>1559</v>
      </c>
      <c r="B46" s="11">
        <v>10.0</v>
      </c>
      <c r="C46" s="11" t="s">
        <v>1288</v>
      </c>
      <c r="D46" s="11" t="s">
        <v>1321</v>
      </c>
      <c r="E46" s="11" t="s">
        <v>1561</v>
      </c>
      <c r="F46" s="11" t="s">
        <v>1563</v>
      </c>
      <c r="G46" s="11" t="s">
        <v>47</v>
      </c>
      <c r="H46" s="14" t="s">
        <v>83</v>
      </c>
      <c r="I46" s="14">
        <v>0.0</v>
      </c>
      <c r="J46" s="14"/>
      <c r="K46" s="106" t="str">
        <f t="shared" si="1"/>
        <v/>
      </c>
      <c r="L46" s="14">
        <v>0.0</v>
      </c>
      <c r="M46" s="42"/>
      <c r="N46" s="16" t="str">
        <f>IF(M46="","",M46+'Weekly Review'!$C$5)</f>
        <v/>
      </c>
      <c r="O46" s="14"/>
      <c r="P46" s="14"/>
      <c r="Q46" s="11" t="s">
        <v>1104</v>
      </c>
      <c r="R46" s="11">
        <v>7.0</v>
      </c>
      <c r="S46" s="11"/>
      <c r="T46" s="11"/>
      <c r="U46" s="11"/>
      <c r="V46" s="11" t="s">
        <v>1573</v>
      </c>
      <c r="W46" s="11" t="s">
        <v>100</v>
      </c>
      <c r="X46" s="11" t="s">
        <v>1507</v>
      </c>
      <c r="Y46" s="11" t="str">
        <f t="shared" si="2"/>
        <v/>
      </c>
    </row>
    <row r="47" ht="36.0" customHeight="1">
      <c r="A47" s="24" t="s">
        <v>1575</v>
      </c>
      <c r="B47" s="24">
        <v>10.0</v>
      </c>
      <c r="C47" s="24" t="s">
        <v>1288</v>
      </c>
      <c r="D47" s="24" t="s">
        <v>702</v>
      </c>
      <c r="E47" s="24" t="s">
        <v>1577</v>
      </c>
      <c r="F47" s="24" t="s">
        <v>1578</v>
      </c>
      <c r="G47" s="24" t="s">
        <v>47</v>
      </c>
      <c r="H47" s="14" t="s">
        <v>83</v>
      </c>
      <c r="I47" s="14">
        <v>0.0</v>
      </c>
      <c r="J47" s="14"/>
      <c r="K47" s="108" t="str">
        <f t="shared" si="1"/>
        <v/>
      </c>
      <c r="L47" s="14">
        <v>0.0</v>
      </c>
      <c r="M47" s="42"/>
      <c r="N47" s="25" t="str">
        <f>IF(M47="","",M47+'Weekly Review'!$C$5)</f>
        <v/>
      </c>
      <c r="O47" s="14"/>
      <c r="P47" s="14"/>
      <c r="Q47" s="24" t="s">
        <v>180</v>
      </c>
      <c r="R47" s="24">
        <v>7.0</v>
      </c>
      <c r="S47" s="24"/>
      <c r="T47" s="24"/>
      <c r="U47" s="24"/>
      <c r="V47" s="24" t="s">
        <v>1585</v>
      </c>
      <c r="W47" s="24" t="s">
        <v>1587</v>
      </c>
      <c r="X47" s="24" t="s">
        <v>1507</v>
      </c>
      <c r="Y47" s="24" t="str">
        <f t="shared" si="2"/>
        <v/>
      </c>
    </row>
    <row r="48" ht="36.0" customHeight="1">
      <c r="A48" s="11" t="s">
        <v>1589</v>
      </c>
      <c r="B48" s="11">
        <v>10.0</v>
      </c>
      <c r="C48" s="11" t="s">
        <v>1288</v>
      </c>
      <c r="D48" s="11" t="s">
        <v>371</v>
      </c>
      <c r="E48" s="11" t="s">
        <v>1591</v>
      </c>
      <c r="F48" s="11" t="s">
        <v>1593</v>
      </c>
      <c r="G48" s="11" t="s">
        <v>47</v>
      </c>
      <c r="H48" s="14" t="s">
        <v>83</v>
      </c>
      <c r="I48" s="14">
        <v>0.0</v>
      </c>
      <c r="J48" s="14"/>
      <c r="K48" s="106" t="str">
        <f t="shared" si="1"/>
        <v/>
      </c>
      <c r="L48" s="14">
        <v>0.0</v>
      </c>
      <c r="M48" s="42"/>
      <c r="N48" s="16" t="str">
        <f>IF(M48="","",M48+'Weekly Review'!$C$5)</f>
        <v/>
      </c>
      <c r="O48" s="14"/>
      <c r="P48" s="14"/>
      <c r="Q48" s="11" t="s">
        <v>1104</v>
      </c>
      <c r="R48" s="11">
        <v>10.0</v>
      </c>
      <c r="S48" s="11"/>
      <c r="T48" s="11"/>
      <c r="U48" s="11"/>
      <c r="V48" s="11" t="s">
        <v>1601</v>
      </c>
      <c r="W48" s="11" t="s">
        <v>1603</v>
      </c>
      <c r="X48" s="11" t="s">
        <v>1507</v>
      </c>
      <c r="Y48" s="11" t="str">
        <f t="shared" si="2"/>
        <v/>
      </c>
    </row>
    <row r="49" ht="36.0" customHeight="1">
      <c r="A49" s="24" t="s">
        <v>1606</v>
      </c>
      <c r="B49" s="24">
        <v>11.0</v>
      </c>
      <c r="C49" s="24" t="s">
        <v>1281</v>
      </c>
      <c r="D49" s="24" t="s">
        <v>107</v>
      </c>
      <c r="E49" s="24" t="s">
        <v>1608</v>
      </c>
      <c r="F49" s="24" t="s">
        <v>1609</v>
      </c>
      <c r="G49" s="24" t="s">
        <v>324</v>
      </c>
      <c r="H49" s="14" t="s">
        <v>83</v>
      </c>
      <c r="I49" s="14">
        <v>0.0</v>
      </c>
      <c r="J49" s="14">
        <v>4.0</v>
      </c>
      <c r="K49" s="108">
        <f t="shared" si="1"/>
        <v>0</v>
      </c>
      <c r="L49" s="14">
        <v>0.0</v>
      </c>
      <c r="M49" s="42"/>
      <c r="N49" s="25" t="str">
        <f>IF(M49="","",M49+'Weekly Review'!$C$5)</f>
        <v/>
      </c>
      <c r="O49" s="14"/>
      <c r="P49" s="14"/>
      <c r="Q49" s="24" t="s">
        <v>1284</v>
      </c>
      <c r="R49" s="24"/>
      <c r="S49" s="24">
        <v>1.0</v>
      </c>
      <c r="T49" s="24">
        <v>2.0</v>
      </c>
      <c r="U49" s="24">
        <v>1.0</v>
      </c>
      <c r="V49" s="24" t="s">
        <v>1613</v>
      </c>
      <c r="W49" s="24"/>
      <c r="X49" s="24" t="s">
        <v>1615</v>
      </c>
      <c r="Y49" s="24" t="str">
        <f t="shared" si="2"/>
        <v/>
      </c>
    </row>
    <row r="50" ht="36.0" customHeight="1">
      <c r="A50" s="11" t="s">
        <v>1616</v>
      </c>
      <c r="B50" s="11">
        <v>11.0</v>
      </c>
      <c r="C50" s="11" t="s">
        <v>1281</v>
      </c>
      <c r="D50" s="11" t="s">
        <v>107</v>
      </c>
      <c r="E50" s="11" t="s">
        <v>1621</v>
      </c>
      <c r="F50" s="11" t="s">
        <v>1623</v>
      </c>
      <c r="G50" s="11" t="s">
        <v>130</v>
      </c>
      <c r="H50" s="14" t="s">
        <v>83</v>
      </c>
      <c r="I50" s="14">
        <v>0.0</v>
      </c>
      <c r="J50" s="14">
        <v>7.0</v>
      </c>
      <c r="K50" s="106">
        <f t="shared" si="1"/>
        <v>0</v>
      </c>
      <c r="L50" s="14">
        <v>0.0</v>
      </c>
      <c r="M50" s="42"/>
      <c r="N50" s="16" t="str">
        <f>IF(M50="","",M50+'Weekly Review'!$C$5)</f>
        <v/>
      </c>
      <c r="O50" s="14"/>
      <c r="P50" s="14"/>
      <c r="Q50" s="11" t="s">
        <v>1284</v>
      </c>
      <c r="R50" s="11"/>
      <c r="S50" s="11">
        <v>1.0</v>
      </c>
      <c r="T50" s="11">
        <v>4.0</v>
      </c>
      <c r="U50" s="11">
        <v>2.0</v>
      </c>
      <c r="V50" s="11" t="s">
        <v>1640</v>
      </c>
      <c r="W50" s="11" t="s">
        <v>494</v>
      </c>
      <c r="X50" s="11" t="s">
        <v>1615</v>
      </c>
      <c r="Y50" s="11" t="str">
        <f t="shared" si="2"/>
        <v/>
      </c>
    </row>
    <row r="51" ht="36.0" customHeight="1">
      <c r="A51" s="24" t="s">
        <v>1643</v>
      </c>
      <c r="B51" s="24">
        <v>11.0</v>
      </c>
      <c r="C51" s="24" t="s">
        <v>1288</v>
      </c>
      <c r="D51" s="24" t="s">
        <v>1453</v>
      </c>
      <c r="E51" s="24" t="s">
        <v>1645</v>
      </c>
      <c r="F51" s="24" t="s">
        <v>1646</v>
      </c>
      <c r="G51" s="24" t="s">
        <v>47</v>
      </c>
      <c r="H51" s="14" t="s">
        <v>83</v>
      </c>
      <c r="I51" s="14">
        <v>0.0</v>
      </c>
      <c r="J51" s="14"/>
      <c r="K51" s="108" t="str">
        <f t="shared" si="1"/>
        <v/>
      </c>
      <c r="L51" s="14">
        <v>0.0</v>
      </c>
      <c r="M51" s="42"/>
      <c r="N51" s="25" t="str">
        <f>IF(M51="","",M51+'Weekly Review'!$C$5)</f>
        <v/>
      </c>
      <c r="O51" s="14"/>
      <c r="P51" s="14"/>
      <c r="Q51" s="24" t="s">
        <v>180</v>
      </c>
      <c r="R51" s="24">
        <v>5.0</v>
      </c>
      <c r="S51" s="24"/>
      <c r="T51" s="24"/>
      <c r="U51" s="24"/>
      <c r="V51" s="24" t="s">
        <v>1650</v>
      </c>
      <c r="W51" s="24" t="s">
        <v>494</v>
      </c>
      <c r="X51" s="24" t="s">
        <v>1507</v>
      </c>
      <c r="Y51" s="24" t="str">
        <f t="shared" si="2"/>
        <v/>
      </c>
    </row>
    <row r="52" ht="36.0" customHeight="1">
      <c r="A52" s="11" t="s">
        <v>1653</v>
      </c>
      <c r="B52" s="11">
        <v>11.0</v>
      </c>
      <c r="C52" s="11" t="s">
        <v>1288</v>
      </c>
      <c r="D52" s="11" t="s">
        <v>289</v>
      </c>
      <c r="E52" s="11" t="s">
        <v>1654</v>
      </c>
      <c r="F52" s="11" t="s">
        <v>1656</v>
      </c>
      <c r="G52" s="11" t="s">
        <v>47</v>
      </c>
      <c r="H52" s="14" t="s">
        <v>83</v>
      </c>
      <c r="I52" s="14">
        <v>0.0</v>
      </c>
      <c r="J52" s="14"/>
      <c r="K52" s="106" t="str">
        <f t="shared" si="1"/>
        <v/>
      </c>
      <c r="L52" s="14">
        <v>0.0</v>
      </c>
      <c r="M52" s="42"/>
      <c r="N52" s="16" t="str">
        <f>IF(M52="","",M52+'Weekly Review'!$C$5)</f>
        <v/>
      </c>
      <c r="O52" s="14"/>
      <c r="P52" s="14"/>
      <c r="Q52" s="11" t="s">
        <v>180</v>
      </c>
      <c r="R52" s="11">
        <v>5.0</v>
      </c>
      <c r="S52" s="11"/>
      <c r="T52" s="11"/>
      <c r="U52" s="11"/>
      <c r="V52" s="11" t="s">
        <v>1664</v>
      </c>
      <c r="W52" s="11" t="s">
        <v>246</v>
      </c>
      <c r="X52" s="11" t="s">
        <v>1507</v>
      </c>
      <c r="Y52" s="11" t="str">
        <f t="shared" si="2"/>
        <v/>
      </c>
    </row>
    <row r="53" ht="36.0" customHeight="1">
      <c r="A53" s="24" t="s">
        <v>1666</v>
      </c>
      <c r="B53" s="24">
        <v>11.0</v>
      </c>
      <c r="C53" s="24" t="s">
        <v>1288</v>
      </c>
      <c r="D53" s="24" t="s">
        <v>385</v>
      </c>
      <c r="E53" s="24" t="s">
        <v>1669</v>
      </c>
      <c r="F53" s="24" t="s">
        <v>1670</v>
      </c>
      <c r="G53" s="24" t="s">
        <v>47</v>
      </c>
      <c r="H53" s="14" t="s">
        <v>83</v>
      </c>
      <c r="I53" s="14">
        <v>0.0</v>
      </c>
      <c r="J53" s="14"/>
      <c r="K53" s="108" t="str">
        <f t="shared" si="1"/>
        <v/>
      </c>
      <c r="L53" s="14">
        <v>0.0</v>
      </c>
      <c r="M53" s="42"/>
      <c r="N53" s="25" t="str">
        <f>IF(M53="","",M53+'Weekly Review'!$C$5)</f>
        <v/>
      </c>
      <c r="O53" s="14"/>
      <c r="P53" s="14"/>
      <c r="Q53" s="24" t="s">
        <v>180</v>
      </c>
      <c r="R53" s="24">
        <v>5.0</v>
      </c>
      <c r="S53" s="24"/>
      <c r="T53" s="24"/>
      <c r="U53" s="24"/>
      <c r="V53" s="24" t="s">
        <v>1678</v>
      </c>
      <c r="W53" s="24" t="s">
        <v>494</v>
      </c>
      <c r="X53" s="24" t="s">
        <v>1507</v>
      </c>
      <c r="Y53" s="24" t="str">
        <f t="shared" si="2"/>
        <v/>
      </c>
    </row>
    <row r="54" ht="36.0" customHeight="1">
      <c r="A54" s="11" t="s">
        <v>1680</v>
      </c>
      <c r="B54" s="11">
        <v>11.0</v>
      </c>
      <c r="C54" s="11" t="s">
        <v>1288</v>
      </c>
      <c r="D54" s="11" t="s">
        <v>385</v>
      </c>
      <c r="E54" s="11" t="s">
        <v>1682</v>
      </c>
      <c r="F54" s="11" t="s">
        <v>1684</v>
      </c>
      <c r="G54" s="11" t="s">
        <v>47</v>
      </c>
      <c r="H54" s="14" t="s">
        <v>83</v>
      </c>
      <c r="I54" s="14">
        <v>0.0</v>
      </c>
      <c r="J54" s="14"/>
      <c r="K54" s="106" t="str">
        <f t="shared" si="1"/>
        <v/>
      </c>
      <c r="L54" s="14">
        <v>0.0</v>
      </c>
      <c r="M54" s="42"/>
      <c r="N54" s="16" t="str">
        <f>IF(M54="","",M54+'Weekly Review'!$C$5)</f>
        <v/>
      </c>
      <c r="O54" s="14"/>
      <c r="P54" s="14"/>
      <c r="Q54" s="11" t="s">
        <v>180</v>
      </c>
      <c r="R54" s="11">
        <v>5.0</v>
      </c>
      <c r="S54" s="11"/>
      <c r="T54" s="11"/>
      <c r="U54" s="11"/>
      <c r="V54" s="11" t="s">
        <v>1692</v>
      </c>
      <c r="W54" s="11" t="s">
        <v>494</v>
      </c>
      <c r="X54" s="11" t="s">
        <v>1507</v>
      </c>
      <c r="Y54" s="11" t="str">
        <f t="shared" si="2"/>
        <v/>
      </c>
    </row>
    <row r="55" ht="36.0" customHeight="1">
      <c r="A55" s="24" t="s">
        <v>1696</v>
      </c>
      <c r="B55" s="24">
        <v>11.0</v>
      </c>
      <c r="C55" s="24" t="s">
        <v>1288</v>
      </c>
      <c r="D55" s="24" t="s">
        <v>1697</v>
      </c>
      <c r="E55" s="24" t="s">
        <v>1699</v>
      </c>
      <c r="F55" s="24" t="s">
        <v>1701</v>
      </c>
      <c r="G55" s="24" t="s">
        <v>47</v>
      </c>
      <c r="H55" s="14" t="s">
        <v>83</v>
      </c>
      <c r="I55" s="14">
        <v>0.0</v>
      </c>
      <c r="J55" s="14"/>
      <c r="K55" s="108" t="str">
        <f t="shared" si="1"/>
        <v/>
      </c>
      <c r="L55" s="14">
        <v>0.0</v>
      </c>
      <c r="M55" s="42"/>
      <c r="N55" s="25" t="str">
        <f>IF(M55="","",M55+'Weekly Review'!$C$5)</f>
        <v/>
      </c>
      <c r="O55" s="14"/>
      <c r="P55" s="14"/>
      <c r="Q55" s="24" t="s">
        <v>180</v>
      </c>
      <c r="R55" s="24">
        <v>5.0</v>
      </c>
      <c r="S55" s="24"/>
      <c r="T55" s="24"/>
      <c r="U55" s="24"/>
      <c r="V55" s="24" t="s">
        <v>1711</v>
      </c>
      <c r="W55" s="24" t="s">
        <v>1712</v>
      </c>
      <c r="X55" s="24" t="s">
        <v>1507</v>
      </c>
      <c r="Y55" s="24" t="str">
        <f t="shared" si="2"/>
        <v/>
      </c>
    </row>
    <row r="56" ht="36.0" customHeight="1">
      <c r="A56" s="11" t="s">
        <v>1715</v>
      </c>
      <c r="B56" s="11">
        <v>12.0</v>
      </c>
      <c r="C56" s="11" t="s">
        <v>1281</v>
      </c>
      <c r="D56" s="11" t="s">
        <v>107</v>
      </c>
      <c r="E56" s="11" t="s">
        <v>1718</v>
      </c>
      <c r="F56" s="11" t="s">
        <v>1719</v>
      </c>
      <c r="G56" s="11" t="s">
        <v>324</v>
      </c>
      <c r="H56" s="14" t="s">
        <v>83</v>
      </c>
      <c r="I56" s="14">
        <v>0.0</v>
      </c>
      <c r="J56" s="14">
        <v>6.0</v>
      </c>
      <c r="K56" s="106">
        <f t="shared" si="1"/>
        <v>0</v>
      </c>
      <c r="L56" s="14">
        <v>0.0</v>
      </c>
      <c r="M56" s="42"/>
      <c r="N56" s="16" t="str">
        <f>IF(M56="","",M56+'Weekly Review'!$C$5)</f>
        <v/>
      </c>
      <c r="O56" s="14"/>
      <c r="P56" s="14"/>
      <c r="Q56" s="11" t="s">
        <v>1284</v>
      </c>
      <c r="R56" s="11"/>
      <c r="S56" s="11">
        <v>1.0</v>
      </c>
      <c r="T56" s="11">
        <v>4.0</v>
      </c>
      <c r="U56" s="11">
        <v>1.0</v>
      </c>
      <c r="V56" s="11" t="s">
        <v>1728</v>
      </c>
      <c r="W56" s="11"/>
      <c r="X56" s="11" t="s">
        <v>1731</v>
      </c>
      <c r="Y56" s="11" t="str">
        <f t="shared" si="2"/>
        <v/>
      </c>
    </row>
    <row r="57" ht="36.0" customHeight="1">
      <c r="A57" s="24" t="s">
        <v>1733</v>
      </c>
      <c r="B57" s="24">
        <v>13.0</v>
      </c>
      <c r="C57" s="24" t="s">
        <v>1288</v>
      </c>
      <c r="D57" s="24" t="s">
        <v>352</v>
      </c>
      <c r="E57" s="24" t="s">
        <v>1735</v>
      </c>
      <c r="F57" s="24" t="s">
        <v>1737</v>
      </c>
      <c r="G57" s="24" t="s">
        <v>47</v>
      </c>
      <c r="H57" s="14" t="s">
        <v>83</v>
      </c>
      <c r="I57" s="14">
        <v>0.0</v>
      </c>
      <c r="J57" s="14"/>
      <c r="K57" s="108" t="str">
        <f t="shared" si="1"/>
        <v/>
      </c>
      <c r="L57" s="14">
        <v>0.0</v>
      </c>
      <c r="M57" s="42"/>
      <c r="N57" s="25" t="str">
        <f>IF(M57="","",M57+'Weekly Review'!$C$5)</f>
        <v/>
      </c>
      <c r="O57" s="14"/>
      <c r="P57" s="14"/>
      <c r="Q57" s="24" t="s">
        <v>1104</v>
      </c>
      <c r="R57" s="24">
        <v>5.0</v>
      </c>
      <c r="S57" s="24"/>
      <c r="T57" s="24"/>
      <c r="U57" s="24"/>
      <c r="V57" s="24" t="s">
        <v>1749</v>
      </c>
      <c r="W57" s="24" t="s">
        <v>494</v>
      </c>
      <c r="X57" s="24" t="s">
        <v>1751</v>
      </c>
      <c r="Y57" s="24" t="str">
        <f t="shared" si="2"/>
        <v/>
      </c>
    </row>
    <row r="58" ht="36.0" customHeight="1">
      <c r="A58" s="11" t="s">
        <v>1752</v>
      </c>
      <c r="B58" s="11">
        <v>13.0</v>
      </c>
      <c r="C58" s="11" t="s">
        <v>1288</v>
      </c>
      <c r="D58" s="11" t="s">
        <v>352</v>
      </c>
      <c r="E58" s="11" t="s">
        <v>1755</v>
      </c>
      <c r="F58" s="11" t="s">
        <v>1756</v>
      </c>
      <c r="G58" s="11" t="s">
        <v>130</v>
      </c>
      <c r="H58" s="14" t="s">
        <v>83</v>
      </c>
      <c r="I58" s="14">
        <v>0.0</v>
      </c>
      <c r="J58" s="14"/>
      <c r="K58" s="106" t="str">
        <f t="shared" si="1"/>
        <v/>
      </c>
      <c r="L58" s="14">
        <v>0.0</v>
      </c>
      <c r="M58" s="42"/>
      <c r="N58" s="16" t="str">
        <f>IF(M58="","",M58+'Weekly Review'!$C$5)</f>
        <v/>
      </c>
      <c r="O58" s="14"/>
      <c r="P58" s="14"/>
      <c r="Q58" s="11" t="s">
        <v>180</v>
      </c>
      <c r="R58" s="11">
        <v>5.0</v>
      </c>
      <c r="S58" s="11"/>
      <c r="T58" s="11"/>
      <c r="U58" s="11"/>
      <c r="V58" s="11" t="s">
        <v>1774</v>
      </c>
      <c r="W58" s="11" t="s">
        <v>1716</v>
      </c>
      <c r="X58" s="11" t="s">
        <v>1751</v>
      </c>
      <c r="Y58" s="11" t="str">
        <f t="shared" si="2"/>
        <v/>
      </c>
    </row>
    <row r="59" ht="36.0" customHeight="1">
      <c r="A59" s="24" t="s">
        <v>1775</v>
      </c>
      <c r="B59" s="24">
        <v>13.0</v>
      </c>
      <c r="C59" s="24" t="s">
        <v>1288</v>
      </c>
      <c r="D59" s="24" t="s">
        <v>1776</v>
      </c>
      <c r="E59" s="24" t="s">
        <v>1777</v>
      </c>
      <c r="F59" s="24" t="s">
        <v>1778</v>
      </c>
      <c r="G59" s="24" t="s">
        <v>47</v>
      </c>
      <c r="H59" s="14" t="s">
        <v>83</v>
      </c>
      <c r="I59" s="14">
        <v>0.0</v>
      </c>
      <c r="J59" s="14"/>
      <c r="K59" s="108" t="str">
        <f t="shared" si="1"/>
        <v/>
      </c>
      <c r="L59" s="14">
        <v>0.0</v>
      </c>
      <c r="M59" s="42"/>
      <c r="N59" s="25" t="str">
        <f>IF(M59="","",M59+'Weekly Review'!$C$5)</f>
        <v/>
      </c>
      <c r="O59" s="14"/>
      <c r="P59" s="14"/>
      <c r="Q59" s="24" t="s">
        <v>1104</v>
      </c>
      <c r="R59" s="24">
        <v>5.0</v>
      </c>
      <c r="S59" s="24"/>
      <c r="T59" s="24"/>
      <c r="U59" s="24"/>
      <c r="V59" s="24" t="s">
        <v>1779</v>
      </c>
      <c r="W59" s="24" t="s">
        <v>174</v>
      </c>
      <c r="X59" s="24" t="s">
        <v>1751</v>
      </c>
      <c r="Y59" s="24" t="str">
        <f t="shared" si="2"/>
        <v/>
      </c>
    </row>
    <row r="60" ht="36.0" customHeight="1">
      <c r="A60" s="11" t="s">
        <v>1780</v>
      </c>
      <c r="B60" s="11">
        <v>13.0</v>
      </c>
      <c r="C60" s="11" t="s">
        <v>1288</v>
      </c>
      <c r="D60" s="11" t="s">
        <v>408</v>
      </c>
      <c r="E60" s="11" t="s">
        <v>1781</v>
      </c>
      <c r="F60" s="11" t="s">
        <v>1782</v>
      </c>
      <c r="G60" s="11" t="s">
        <v>130</v>
      </c>
      <c r="H60" s="14" t="s">
        <v>83</v>
      </c>
      <c r="I60" s="14">
        <v>0.0</v>
      </c>
      <c r="J60" s="14"/>
      <c r="K60" s="106" t="str">
        <f t="shared" si="1"/>
        <v/>
      </c>
      <c r="L60" s="14">
        <v>0.0</v>
      </c>
      <c r="M60" s="42"/>
      <c r="N60" s="16" t="str">
        <f>IF(M60="","",M60+'Weekly Review'!$C$5)</f>
        <v/>
      </c>
      <c r="O60" s="14"/>
      <c r="P60" s="14"/>
      <c r="Q60" s="11" t="s">
        <v>1104</v>
      </c>
      <c r="R60" s="11">
        <v>5.0</v>
      </c>
      <c r="S60" s="11"/>
      <c r="T60" s="11"/>
      <c r="U60" s="11"/>
      <c r="V60" s="11" t="s">
        <v>1783</v>
      </c>
      <c r="W60" s="11" t="s">
        <v>840</v>
      </c>
      <c r="X60" s="11" t="s">
        <v>1751</v>
      </c>
      <c r="Y60" s="11" t="str">
        <f t="shared" si="2"/>
        <v/>
      </c>
    </row>
    <row r="61" ht="36.0" customHeight="1">
      <c r="A61" s="24" t="s">
        <v>1784</v>
      </c>
      <c r="B61" s="24">
        <v>14.0</v>
      </c>
      <c r="C61" s="24" t="s">
        <v>1281</v>
      </c>
      <c r="D61" s="24" t="s">
        <v>107</v>
      </c>
      <c r="E61" s="24" t="s">
        <v>1785</v>
      </c>
      <c r="F61" s="24" t="s">
        <v>1786</v>
      </c>
      <c r="G61" s="24" t="s">
        <v>130</v>
      </c>
      <c r="H61" s="14" t="s">
        <v>83</v>
      </c>
      <c r="I61" s="14">
        <v>0.0</v>
      </c>
      <c r="J61" s="14">
        <v>8.0</v>
      </c>
      <c r="K61" s="108">
        <f t="shared" si="1"/>
        <v>0</v>
      </c>
      <c r="L61" s="14">
        <v>0.0</v>
      </c>
      <c r="M61" s="42"/>
      <c r="N61" s="25" t="str">
        <f>IF(M61="","",M61+'Weekly Review'!$C$5)</f>
        <v/>
      </c>
      <c r="O61" s="14"/>
      <c r="P61" s="14"/>
      <c r="Q61" s="24" t="s">
        <v>1284</v>
      </c>
      <c r="R61" s="24"/>
      <c r="S61" s="24">
        <v>1.0</v>
      </c>
      <c r="T61" s="24">
        <v>5.0</v>
      </c>
      <c r="U61" s="24">
        <v>2.0</v>
      </c>
      <c r="V61" s="24" t="s">
        <v>1788</v>
      </c>
      <c r="W61" s="24" t="s">
        <v>840</v>
      </c>
      <c r="X61" s="24" t="s">
        <v>1789</v>
      </c>
      <c r="Y61" s="24" t="str">
        <f t="shared" si="2"/>
        <v/>
      </c>
    </row>
    <row r="62" ht="36.0" customHeight="1">
      <c r="A62" s="11" t="s">
        <v>1790</v>
      </c>
      <c r="B62" s="11">
        <v>14.0</v>
      </c>
      <c r="C62" s="11" t="s">
        <v>1288</v>
      </c>
      <c r="D62" s="11" t="s">
        <v>485</v>
      </c>
      <c r="E62" s="11" t="s">
        <v>1791</v>
      </c>
      <c r="F62" s="11" t="s">
        <v>1792</v>
      </c>
      <c r="G62" s="11" t="s">
        <v>130</v>
      </c>
      <c r="H62" s="14" t="s">
        <v>83</v>
      </c>
      <c r="I62" s="14">
        <v>0.0</v>
      </c>
      <c r="J62" s="14"/>
      <c r="K62" s="106" t="str">
        <f t="shared" si="1"/>
        <v/>
      </c>
      <c r="L62" s="14">
        <v>0.0</v>
      </c>
      <c r="M62" s="42"/>
      <c r="N62" s="16" t="str">
        <f>IF(M62="","",M62+'Weekly Review'!$C$5)</f>
        <v/>
      </c>
      <c r="O62" s="14"/>
      <c r="P62" s="14"/>
      <c r="Q62" s="11" t="s">
        <v>180</v>
      </c>
      <c r="R62" s="11">
        <v>5.0</v>
      </c>
      <c r="S62" s="11"/>
      <c r="T62" s="11"/>
      <c r="U62" s="11"/>
      <c r="V62" s="11" t="s">
        <v>1793</v>
      </c>
      <c r="W62" s="11" t="s">
        <v>840</v>
      </c>
      <c r="X62" s="11" t="s">
        <v>1751</v>
      </c>
      <c r="Y62" s="11" t="str">
        <f t="shared" si="2"/>
        <v/>
      </c>
    </row>
    <row r="63" ht="36.0" customHeight="1">
      <c r="A63" s="24" t="s">
        <v>1794</v>
      </c>
      <c r="B63" s="24">
        <v>14.0</v>
      </c>
      <c r="C63" s="24" t="s">
        <v>1288</v>
      </c>
      <c r="D63" s="24" t="s">
        <v>1795</v>
      </c>
      <c r="E63" s="24" t="s">
        <v>1796</v>
      </c>
      <c r="F63" s="24" t="s">
        <v>1797</v>
      </c>
      <c r="G63" s="24" t="s">
        <v>130</v>
      </c>
      <c r="H63" s="14" t="s">
        <v>83</v>
      </c>
      <c r="I63" s="14">
        <v>0.0</v>
      </c>
      <c r="J63" s="14"/>
      <c r="K63" s="108" t="str">
        <f t="shared" si="1"/>
        <v/>
      </c>
      <c r="L63" s="14">
        <v>0.0</v>
      </c>
      <c r="M63" s="42"/>
      <c r="N63" s="25" t="str">
        <f>IF(M63="","",M63+'Weekly Review'!$C$5)</f>
        <v/>
      </c>
      <c r="O63" s="14"/>
      <c r="P63" s="14"/>
      <c r="Q63" s="24" t="s">
        <v>180</v>
      </c>
      <c r="R63" s="24">
        <v>5.0</v>
      </c>
      <c r="S63" s="24"/>
      <c r="T63" s="24"/>
      <c r="U63" s="24"/>
      <c r="V63" s="24" t="s">
        <v>1798</v>
      </c>
      <c r="W63" s="24" t="s">
        <v>90</v>
      </c>
      <c r="X63" s="24" t="s">
        <v>1751</v>
      </c>
      <c r="Y63" s="24" t="str">
        <f t="shared" si="2"/>
        <v/>
      </c>
    </row>
    <row r="64" ht="36.0" customHeight="1">
      <c r="A64" s="11" t="s">
        <v>1799</v>
      </c>
      <c r="B64" s="11">
        <v>14.0</v>
      </c>
      <c r="C64" s="11" t="s">
        <v>1288</v>
      </c>
      <c r="D64" s="11" t="s">
        <v>1795</v>
      </c>
      <c r="E64" s="11" t="s">
        <v>1800</v>
      </c>
      <c r="F64" s="11" t="s">
        <v>1801</v>
      </c>
      <c r="G64" s="11" t="s">
        <v>130</v>
      </c>
      <c r="H64" s="14" t="s">
        <v>83</v>
      </c>
      <c r="I64" s="14">
        <v>0.0</v>
      </c>
      <c r="J64" s="14"/>
      <c r="K64" s="106" t="str">
        <f t="shared" si="1"/>
        <v/>
      </c>
      <c r="L64" s="14">
        <v>0.0</v>
      </c>
      <c r="M64" s="42"/>
      <c r="N64" s="16" t="str">
        <f>IF(M64="","",M64+'Weekly Review'!$C$5)</f>
        <v/>
      </c>
      <c r="O64" s="14"/>
      <c r="P64" s="14"/>
      <c r="Q64" s="11" t="s">
        <v>180</v>
      </c>
      <c r="R64" s="11">
        <v>5.0</v>
      </c>
      <c r="S64" s="11"/>
      <c r="T64" s="11"/>
      <c r="U64" s="11"/>
      <c r="V64" s="11" t="s">
        <v>1802</v>
      </c>
      <c r="W64" s="11" t="s">
        <v>144</v>
      </c>
      <c r="X64" s="11" t="s">
        <v>1751</v>
      </c>
      <c r="Y64" s="11" t="str">
        <f t="shared" si="2"/>
        <v/>
      </c>
    </row>
    <row r="65" ht="36.0" customHeight="1">
      <c r="A65" s="24" t="s">
        <v>1803</v>
      </c>
      <c r="B65" s="24">
        <v>14.0</v>
      </c>
      <c r="C65" s="24" t="s">
        <v>1288</v>
      </c>
      <c r="D65" s="24" t="s">
        <v>1660</v>
      </c>
      <c r="E65" s="24" t="s">
        <v>1804</v>
      </c>
      <c r="F65" s="24" t="s">
        <v>1805</v>
      </c>
      <c r="G65" s="24" t="s">
        <v>47</v>
      </c>
      <c r="H65" s="14" t="s">
        <v>83</v>
      </c>
      <c r="I65" s="14">
        <v>0.0</v>
      </c>
      <c r="J65" s="14"/>
      <c r="K65" s="108" t="str">
        <f t="shared" si="1"/>
        <v/>
      </c>
      <c r="L65" s="14">
        <v>0.0</v>
      </c>
      <c r="M65" s="42"/>
      <c r="N65" s="25" t="str">
        <f>IF(M65="","",M65+'Weekly Review'!$C$5)</f>
        <v/>
      </c>
      <c r="O65" s="14"/>
      <c r="P65" s="14"/>
      <c r="Q65" s="24" t="s">
        <v>180</v>
      </c>
      <c r="R65" s="24">
        <v>7.0</v>
      </c>
      <c r="S65" s="24"/>
      <c r="T65" s="24"/>
      <c r="U65" s="24"/>
      <c r="V65" s="24" t="s">
        <v>1806</v>
      </c>
      <c r="W65" s="24" t="s">
        <v>854</v>
      </c>
      <c r="X65" s="24" t="s">
        <v>1751</v>
      </c>
      <c r="Y65" s="24" t="str">
        <f t="shared" si="2"/>
        <v/>
      </c>
    </row>
    <row r="66" ht="36.0" customHeight="1">
      <c r="A66" s="11" t="s">
        <v>1807</v>
      </c>
      <c r="B66" s="11">
        <v>15.0</v>
      </c>
      <c r="C66" s="11" t="s">
        <v>1281</v>
      </c>
      <c r="D66" s="11" t="s">
        <v>107</v>
      </c>
      <c r="E66" s="11" t="s">
        <v>1808</v>
      </c>
      <c r="F66" s="11" t="s">
        <v>1809</v>
      </c>
      <c r="G66" s="11" t="s">
        <v>324</v>
      </c>
      <c r="H66" s="14" t="s">
        <v>83</v>
      </c>
      <c r="I66" s="14">
        <v>0.0</v>
      </c>
      <c r="J66" s="14">
        <v>6.0</v>
      </c>
      <c r="K66" s="106">
        <f t="shared" si="1"/>
        <v>0</v>
      </c>
      <c r="L66" s="14">
        <v>0.0</v>
      </c>
      <c r="M66" s="42"/>
      <c r="N66" s="16" t="str">
        <f>IF(M66="","",M66+'Weekly Review'!$C$5)</f>
        <v/>
      </c>
      <c r="O66" s="14"/>
      <c r="P66" s="14"/>
      <c r="Q66" s="11" t="s">
        <v>1284</v>
      </c>
      <c r="R66" s="11"/>
      <c r="S66" s="11">
        <v>1.0</v>
      </c>
      <c r="T66" s="11">
        <v>3.0</v>
      </c>
      <c r="U66" s="11">
        <v>2.0</v>
      </c>
      <c r="V66" s="11" t="s">
        <v>1810</v>
      </c>
      <c r="W66" s="11"/>
      <c r="X66" s="11" t="s">
        <v>1811</v>
      </c>
      <c r="Y66" s="11" t="str">
        <f t="shared" si="2"/>
        <v/>
      </c>
    </row>
    <row r="67" ht="36.0" customHeight="1">
      <c r="A67" s="24" t="s">
        <v>1812</v>
      </c>
      <c r="B67" s="24">
        <v>15.0</v>
      </c>
      <c r="C67" s="24" t="s">
        <v>1288</v>
      </c>
      <c r="D67" s="24" t="s">
        <v>485</v>
      </c>
      <c r="E67" s="24" t="s">
        <v>1813</v>
      </c>
      <c r="F67" s="24" t="s">
        <v>1814</v>
      </c>
      <c r="G67" s="24" t="s">
        <v>130</v>
      </c>
      <c r="H67" s="14" t="s">
        <v>83</v>
      </c>
      <c r="I67" s="14">
        <v>0.0</v>
      </c>
      <c r="J67" s="14"/>
      <c r="K67" s="108" t="str">
        <f t="shared" si="1"/>
        <v/>
      </c>
      <c r="L67" s="14">
        <v>0.0</v>
      </c>
      <c r="M67" s="42"/>
      <c r="N67" s="25" t="str">
        <f>IF(M67="","",M67+'Weekly Review'!$C$5)</f>
        <v/>
      </c>
      <c r="O67" s="14"/>
      <c r="P67" s="14"/>
      <c r="Q67" s="24" t="s">
        <v>180</v>
      </c>
      <c r="R67" s="24">
        <v>5.0</v>
      </c>
      <c r="S67" s="24"/>
      <c r="T67" s="24"/>
      <c r="U67" s="24"/>
      <c r="V67" s="24" t="s">
        <v>1815</v>
      </c>
      <c r="W67" s="24" t="s">
        <v>840</v>
      </c>
      <c r="X67" s="24" t="s">
        <v>1751</v>
      </c>
      <c r="Y67" s="24" t="str">
        <f t="shared" si="2"/>
        <v/>
      </c>
    </row>
    <row r="68" ht="36.0" customHeight="1">
      <c r="A68" s="11" t="s">
        <v>1816</v>
      </c>
      <c r="B68" s="11">
        <v>16.0</v>
      </c>
      <c r="C68" s="11" t="s">
        <v>1288</v>
      </c>
      <c r="D68" s="11" t="s">
        <v>4</v>
      </c>
      <c r="E68" s="11" t="s">
        <v>1817</v>
      </c>
      <c r="F68" s="11" t="s">
        <v>1818</v>
      </c>
      <c r="G68" s="11" t="s">
        <v>47</v>
      </c>
      <c r="H68" s="14" t="s">
        <v>83</v>
      </c>
      <c r="I68" s="14">
        <v>0.0</v>
      </c>
      <c r="J68" s="14"/>
      <c r="K68" s="106" t="str">
        <f t="shared" si="1"/>
        <v/>
      </c>
      <c r="L68" s="14">
        <v>0.0</v>
      </c>
      <c r="M68" s="42"/>
      <c r="N68" s="16" t="str">
        <f>IF(M68="","",M68+'Weekly Review'!$C$5)</f>
        <v/>
      </c>
      <c r="O68" s="14"/>
      <c r="P68" s="14"/>
      <c r="Q68" s="11" t="s">
        <v>1008</v>
      </c>
      <c r="R68" s="11">
        <v>5.0</v>
      </c>
      <c r="S68" s="11"/>
      <c r="T68" s="11"/>
      <c r="U68" s="11"/>
      <c r="V68" s="11" t="s">
        <v>1819</v>
      </c>
      <c r="W68" s="11" t="s">
        <v>1702</v>
      </c>
      <c r="X68" s="11" t="s">
        <v>1751</v>
      </c>
      <c r="Y68" s="11" t="str">
        <f t="shared" si="2"/>
        <v/>
      </c>
    </row>
    <row r="69" ht="36.0" customHeight="1">
      <c r="A69" s="24" t="s">
        <v>1820</v>
      </c>
      <c r="B69" s="24">
        <v>16.0</v>
      </c>
      <c r="C69" s="24" t="s">
        <v>1288</v>
      </c>
      <c r="D69" s="24" t="s">
        <v>4</v>
      </c>
      <c r="E69" s="24" t="s">
        <v>1821</v>
      </c>
      <c r="F69" s="24" t="s">
        <v>1822</v>
      </c>
      <c r="G69" s="24" t="s">
        <v>130</v>
      </c>
      <c r="H69" s="14" t="s">
        <v>83</v>
      </c>
      <c r="I69" s="14">
        <v>0.0</v>
      </c>
      <c r="J69" s="14"/>
      <c r="K69" s="108" t="str">
        <f t="shared" si="1"/>
        <v/>
      </c>
      <c r="L69" s="14">
        <v>0.0</v>
      </c>
      <c r="M69" s="42"/>
      <c r="N69" s="25" t="str">
        <f>IF(M69="","",M69+'Weekly Review'!$C$5)</f>
        <v/>
      </c>
      <c r="O69" s="14"/>
      <c r="P69" s="14"/>
      <c r="Q69" s="24" t="s">
        <v>1008</v>
      </c>
      <c r="R69" s="24">
        <v>5.0</v>
      </c>
      <c r="S69" s="24"/>
      <c r="T69" s="24"/>
      <c r="U69" s="24"/>
      <c r="V69" s="24" t="s">
        <v>1823</v>
      </c>
      <c r="W69" s="24" t="s">
        <v>174</v>
      </c>
      <c r="X69" s="24" t="s">
        <v>1751</v>
      </c>
      <c r="Y69" s="24" t="str">
        <f t="shared" si="2"/>
        <v/>
      </c>
    </row>
    <row r="70" ht="36.0" customHeight="1">
      <c r="A70" s="11" t="s">
        <v>1824</v>
      </c>
      <c r="B70" s="11">
        <v>16.0</v>
      </c>
      <c r="C70" s="11" t="s">
        <v>1288</v>
      </c>
      <c r="D70" s="11" t="s">
        <v>4</v>
      </c>
      <c r="E70" s="11" t="s">
        <v>1825</v>
      </c>
      <c r="F70" s="11" t="s">
        <v>1826</v>
      </c>
      <c r="G70" s="11" t="s">
        <v>47</v>
      </c>
      <c r="H70" s="14" t="s">
        <v>83</v>
      </c>
      <c r="I70" s="14">
        <v>0.0</v>
      </c>
      <c r="J70" s="14"/>
      <c r="K70" s="106" t="str">
        <f t="shared" si="1"/>
        <v/>
      </c>
      <c r="L70" s="14">
        <v>0.0</v>
      </c>
      <c r="M70" s="42"/>
      <c r="N70" s="16" t="str">
        <f>IF(M70="","",M70+'Weekly Review'!$C$5)</f>
        <v/>
      </c>
      <c r="O70" s="14"/>
      <c r="P70" s="14"/>
      <c r="Q70" s="11" t="s">
        <v>1008</v>
      </c>
      <c r="R70" s="11">
        <v>5.0</v>
      </c>
      <c r="S70" s="11"/>
      <c r="T70" s="11"/>
      <c r="U70" s="11"/>
      <c r="V70" s="11" t="s">
        <v>1827</v>
      </c>
      <c r="W70" s="11" t="s">
        <v>174</v>
      </c>
      <c r="X70" s="11" t="s">
        <v>1751</v>
      </c>
      <c r="Y70" s="11" t="str">
        <f t="shared" si="2"/>
        <v/>
      </c>
    </row>
    <row r="71" ht="36.0" customHeight="1">
      <c r="A71" s="24" t="s">
        <v>1828</v>
      </c>
      <c r="B71" s="24">
        <v>17.0</v>
      </c>
      <c r="C71" s="24" t="s">
        <v>1288</v>
      </c>
      <c r="D71" s="24" t="s">
        <v>485</v>
      </c>
      <c r="E71" s="24" t="s">
        <v>1829</v>
      </c>
      <c r="F71" s="24" t="s">
        <v>1830</v>
      </c>
      <c r="G71" s="24" t="s">
        <v>47</v>
      </c>
      <c r="H71" s="14" t="s">
        <v>83</v>
      </c>
      <c r="I71" s="14">
        <v>0.0</v>
      </c>
      <c r="J71" s="14"/>
      <c r="K71" s="108" t="str">
        <f t="shared" si="1"/>
        <v/>
      </c>
      <c r="L71" s="14">
        <v>0.0</v>
      </c>
      <c r="M71" s="42"/>
      <c r="N71" s="25" t="str">
        <f>IF(M71="","",M71+'Weekly Review'!$C$5)</f>
        <v/>
      </c>
      <c r="O71" s="14"/>
      <c r="P71" s="14"/>
      <c r="Q71" s="24" t="s">
        <v>180</v>
      </c>
      <c r="R71" s="24">
        <v>5.0</v>
      </c>
      <c r="S71" s="24"/>
      <c r="T71" s="24"/>
      <c r="U71" s="24"/>
      <c r="V71" s="24" t="s">
        <v>1831</v>
      </c>
      <c r="W71" s="24" t="s">
        <v>840</v>
      </c>
      <c r="X71" s="24" t="s">
        <v>1832</v>
      </c>
      <c r="Y71" s="24" t="str">
        <f t="shared" si="2"/>
        <v/>
      </c>
    </row>
    <row r="72" ht="36.0" customHeight="1">
      <c r="A72" s="11" t="s">
        <v>1833</v>
      </c>
      <c r="B72" s="11">
        <v>18.0</v>
      </c>
      <c r="C72" s="11" t="s">
        <v>1288</v>
      </c>
      <c r="D72" s="11" t="s">
        <v>338</v>
      </c>
      <c r="E72" s="11" t="s">
        <v>1834</v>
      </c>
      <c r="F72" s="11" t="s">
        <v>1835</v>
      </c>
      <c r="G72" s="11" t="s">
        <v>47</v>
      </c>
      <c r="H72" s="14" t="s">
        <v>83</v>
      </c>
      <c r="I72" s="14">
        <v>0.0</v>
      </c>
      <c r="J72" s="14"/>
      <c r="K72" s="106" t="str">
        <f t="shared" si="1"/>
        <v/>
      </c>
      <c r="L72" s="14">
        <v>0.0</v>
      </c>
      <c r="M72" s="42"/>
      <c r="N72" s="16" t="str">
        <f>IF(M72="","",M72+'Weekly Review'!$C$5)</f>
        <v/>
      </c>
      <c r="O72" s="14"/>
      <c r="P72" s="14"/>
      <c r="Q72" s="11" t="s">
        <v>1104</v>
      </c>
      <c r="R72" s="11">
        <v>7.0</v>
      </c>
      <c r="S72" s="11"/>
      <c r="T72" s="11"/>
      <c r="U72" s="11"/>
      <c r="V72" s="11" t="s">
        <v>1836</v>
      </c>
      <c r="W72" s="11" t="s">
        <v>502</v>
      </c>
      <c r="X72" s="11" t="s">
        <v>1832</v>
      </c>
      <c r="Y72" s="11" t="str">
        <f t="shared" si="2"/>
        <v/>
      </c>
    </row>
    <row r="73" ht="36.0" customHeight="1">
      <c r="A73" s="24" t="s">
        <v>1837</v>
      </c>
      <c r="B73" s="24">
        <v>19.0</v>
      </c>
      <c r="C73" s="24" t="s">
        <v>1288</v>
      </c>
      <c r="D73" s="24" t="s">
        <v>1453</v>
      </c>
      <c r="E73" s="24" t="s">
        <v>1838</v>
      </c>
      <c r="F73" s="24" t="s">
        <v>1839</v>
      </c>
      <c r="G73" s="24" t="s">
        <v>130</v>
      </c>
      <c r="H73" s="14" t="s">
        <v>83</v>
      </c>
      <c r="I73" s="14">
        <v>0.0</v>
      </c>
      <c r="J73" s="14"/>
      <c r="K73" s="108" t="str">
        <f t="shared" si="1"/>
        <v/>
      </c>
      <c r="L73" s="14">
        <v>0.0</v>
      </c>
      <c r="M73" s="42"/>
      <c r="N73" s="25" t="str">
        <f>IF(M73="","",M73+'Weekly Review'!$C$5)</f>
        <v/>
      </c>
      <c r="O73" s="14"/>
      <c r="P73" s="14"/>
      <c r="Q73" s="24" t="s">
        <v>1104</v>
      </c>
      <c r="R73" s="24">
        <v>5.0</v>
      </c>
      <c r="S73" s="24"/>
      <c r="T73" s="24"/>
      <c r="U73" s="24"/>
      <c r="V73" s="24" t="s">
        <v>1840</v>
      </c>
      <c r="W73" s="24" t="s">
        <v>174</v>
      </c>
      <c r="X73" s="24" t="s">
        <v>1832</v>
      </c>
      <c r="Y73" s="24" t="str">
        <f t="shared" si="2"/>
        <v/>
      </c>
    </row>
    <row r="74" ht="36.0" customHeight="1">
      <c r="A74" s="11" t="s">
        <v>1841</v>
      </c>
      <c r="B74" s="11">
        <v>20.0</v>
      </c>
      <c r="C74" s="11" t="s">
        <v>1288</v>
      </c>
      <c r="D74" s="11" t="s">
        <v>529</v>
      </c>
      <c r="E74" s="11" t="s">
        <v>1842</v>
      </c>
      <c r="F74" s="11" t="s">
        <v>1843</v>
      </c>
      <c r="G74" s="11" t="s">
        <v>47</v>
      </c>
      <c r="H74" s="14" t="s">
        <v>83</v>
      </c>
      <c r="I74" s="14">
        <v>0.0</v>
      </c>
      <c r="J74" s="14"/>
      <c r="K74" s="106" t="str">
        <f t="shared" si="1"/>
        <v/>
      </c>
      <c r="L74" s="14">
        <v>0.0</v>
      </c>
      <c r="M74" s="42"/>
      <c r="N74" s="16" t="str">
        <f>IF(M74="","",M74+'Weekly Review'!$C$5)</f>
        <v/>
      </c>
      <c r="O74" s="14"/>
      <c r="P74" s="14"/>
      <c r="Q74" s="11" t="s">
        <v>180</v>
      </c>
      <c r="R74" s="11">
        <v>5.0</v>
      </c>
      <c r="S74" s="11"/>
      <c r="T74" s="11"/>
      <c r="U74" s="11"/>
      <c r="V74" s="11" t="s">
        <v>1844</v>
      </c>
      <c r="W74" s="11" t="s">
        <v>1087</v>
      </c>
      <c r="X74" s="11" t="s">
        <v>1832</v>
      </c>
      <c r="Y74" s="11" t="str">
        <f t="shared" si="2"/>
        <v/>
      </c>
    </row>
    <row r="75" ht="36.0" customHeight="1">
      <c r="A75" s="24" t="s">
        <v>1845</v>
      </c>
      <c r="B75" s="24">
        <v>20.0</v>
      </c>
      <c r="C75" s="24" t="s">
        <v>1288</v>
      </c>
      <c r="D75" s="24" t="s">
        <v>529</v>
      </c>
      <c r="E75" s="24" t="s">
        <v>1846</v>
      </c>
      <c r="F75" s="24" t="s">
        <v>1847</v>
      </c>
      <c r="G75" s="24" t="s">
        <v>47</v>
      </c>
      <c r="H75" s="14" t="s">
        <v>83</v>
      </c>
      <c r="I75" s="14">
        <v>0.0</v>
      </c>
      <c r="J75" s="14"/>
      <c r="K75" s="108" t="str">
        <f t="shared" si="1"/>
        <v/>
      </c>
      <c r="L75" s="14">
        <v>0.0</v>
      </c>
      <c r="M75" s="42"/>
      <c r="N75" s="25" t="str">
        <f>IF(M75="","",M75+'Weekly Review'!$C$5)</f>
        <v/>
      </c>
      <c r="O75" s="14"/>
      <c r="P75" s="14"/>
      <c r="Q75" s="24" t="s">
        <v>180</v>
      </c>
      <c r="R75" s="24">
        <v>5.0</v>
      </c>
      <c r="S75" s="24"/>
      <c r="T75" s="24"/>
      <c r="U75" s="24"/>
      <c r="V75" s="24" t="s">
        <v>1848</v>
      </c>
      <c r="W75" s="24" t="s">
        <v>174</v>
      </c>
      <c r="X75" s="24" t="s">
        <v>1832</v>
      </c>
      <c r="Y75" s="24" t="str">
        <f t="shared" si="2"/>
        <v/>
      </c>
    </row>
    <row r="76" ht="36.0" customHeight="1">
      <c r="A76" s="11" t="s">
        <v>1849</v>
      </c>
      <c r="B76" s="11">
        <v>20.0</v>
      </c>
      <c r="C76" s="11" t="s">
        <v>1288</v>
      </c>
      <c r="D76" s="11" t="s">
        <v>121</v>
      </c>
      <c r="E76" s="11" t="s">
        <v>1850</v>
      </c>
      <c r="F76" s="11" t="s">
        <v>1851</v>
      </c>
      <c r="G76" s="11" t="s">
        <v>47</v>
      </c>
      <c r="H76" s="14" t="s">
        <v>83</v>
      </c>
      <c r="I76" s="14">
        <v>0.0</v>
      </c>
      <c r="J76" s="14"/>
      <c r="K76" s="106" t="str">
        <f t="shared" si="1"/>
        <v/>
      </c>
      <c r="L76" s="14">
        <v>0.0</v>
      </c>
      <c r="M76" s="42"/>
      <c r="N76" s="16" t="str">
        <f>IF(M76="","",M76+'Weekly Review'!$C$5)</f>
        <v/>
      </c>
      <c r="O76" s="14"/>
      <c r="P76" s="14"/>
      <c r="Q76" s="11" t="s">
        <v>180</v>
      </c>
      <c r="R76" s="11">
        <v>5.0</v>
      </c>
      <c r="S76" s="11"/>
      <c r="T76" s="11"/>
      <c r="U76" s="11"/>
      <c r="V76" s="11" t="s">
        <v>1852</v>
      </c>
      <c r="W76" s="11" t="s">
        <v>1716</v>
      </c>
      <c r="X76" s="11" t="s">
        <v>1832</v>
      </c>
      <c r="Y76" s="11" t="str">
        <f t="shared" si="2"/>
        <v/>
      </c>
    </row>
    <row r="77" ht="36.0" customHeight="1">
      <c r="A77" s="24" t="s">
        <v>1853</v>
      </c>
      <c r="B77" s="24">
        <v>20.0</v>
      </c>
      <c r="C77" s="24" t="s">
        <v>1288</v>
      </c>
      <c r="D77" s="24" t="s">
        <v>121</v>
      </c>
      <c r="E77" s="24" t="s">
        <v>1854</v>
      </c>
      <c r="F77" s="24" t="s">
        <v>1855</v>
      </c>
      <c r="G77" s="24" t="s">
        <v>130</v>
      </c>
      <c r="H77" s="14" t="s">
        <v>83</v>
      </c>
      <c r="I77" s="14">
        <v>0.0</v>
      </c>
      <c r="J77" s="14"/>
      <c r="K77" s="108" t="str">
        <f t="shared" si="1"/>
        <v/>
      </c>
      <c r="L77" s="14">
        <v>0.0</v>
      </c>
      <c r="M77" s="42"/>
      <c r="N77" s="25" t="str">
        <f>IF(M77="","",M77+'Weekly Review'!$C$5)</f>
        <v/>
      </c>
      <c r="O77" s="14"/>
      <c r="P77" s="14"/>
      <c r="Q77" s="24" t="s">
        <v>180</v>
      </c>
      <c r="R77" s="24">
        <v>5.0</v>
      </c>
      <c r="S77" s="24"/>
      <c r="T77" s="24"/>
      <c r="U77" s="24"/>
      <c r="V77" s="24" t="s">
        <v>1856</v>
      </c>
      <c r="W77" s="24" t="s">
        <v>246</v>
      </c>
      <c r="X77" s="24" t="s">
        <v>1832</v>
      </c>
      <c r="Y77" s="24" t="str">
        <f t="shared" si="2"/>
        <v/>
      </c>
    </row>
    <row r="78" ht="36.0" customHeight="1">
      <c r="A78" s="11" t="s">
        <v>1857</v>
      </c>
      <c r="B78" s="11">
        <v>20.0</v>
      </c>
      <c r="C78" s="11" t="s">
        <v>1288</v>
      </c>
      <c r="D78" s="11" t="s">
        <v>121</v>
      </c>
      <c r="E78" s="11" t="s">
        <v>1858</v>
      </c>
      <c r="F78" s="11" t="s">
        <v>1859</v>
      </c>
      <c r="G78" s="11" t="s">
        <v>47</v>
      </c>
      <c r="H78" s="14" t="s">
        <v>83</v>
      </c>
      <c r="I78" s="14">
        <v>0.0</v>
      </c>
      <c r="J78" s="14"/>
      <c r="K78" s="106" t="str">
        <f t="shared" si="1"/>
        <v/>
      </c>
      <c r="L78" s="14">
        <v>0.0</v>
      </c>
      <c r="M78" s="42"/>
      <c r="N78" s="16" t="str">
        <f>IF(M78="","",M78+'Weekly Review'!$C$5)</f>
        <v/>
      </c>
      <c r="O78" s="14"/>
      <c r="P78" s="14"/>
      <c r="Q78" s="11" t="s">
        <v>1104</v>
      </c>
      <c r="R78" s="11">
        <v>5.0</v>
      </c>
      <c r="S78" s="11"/>
      <c r="T78" s="11"/>
      <c r="U78" s="11"/>
      <c r="V78" s="11" t="s">
        <v>1860</v>
      </c>
      <c r="W78" s="11" t="s">
        <v>1716</v>
      </c>
      <c r="X78" s="11" t="s">
        <v>1832</v>
      </c>
      <c r="Y78" s="11" t="str">
        <f t="shared" si="2"/>
        <v/>
      </c>
    </row>
    <row r="79" ht="36.0" customHeight="1">
      <c r="A79" s="24" t="s">
        <v>1861</v>
      </c>
      <c r="B79" s="24">
        <v>20.0</v>
      </c>
      <c r="C79" s="24" t="s">
        <v>1288</v>
      </c>
      <c r="D79" s="24" t="s">
        <v>1862</v>
      </c>
      <c r="E79" s="24" t="s">
        <v>1863</v>
      </c>
      <c r="F79" s="24" t="s">
        <v>1864</v>
      </c>
      <c r="G79" s="24" t="s">
        <v>130</v>
      </c>
      <c r="H79" s="14" t="s">
        <v>83</v>
      </c>
      <c r="I79" s="14">
        <v>0.0</v>
      </c>
      <c r="J79" s="14"/>
      <c r="K79" s="108" t="str">
        <f t="shared" si="1"/>
        <v/>
      </c>
      <c r="L79" s="14">
        <v>0.0</v>
      </c>
      <c r="M79" s="42"/>
      <c r="N79" s="25" t="str">
        <f>IF(M79="","",M79+'Weekly Review'!$C$5)</f>
        <v/>
      </c>
      <c r="O79" s="14"/>
      <c r="P79" s="14"/>
      <c r="Q79" s="24" t="s">
        <v>180</v>
      </c>
      <c r="R79" s="24">
        <v>7.0</v>
      </c>
      <c r="S79" s="24"/>
      <c r="T79" s="24"/>
      <c r="U79" s="24"/>
      <c r="V79" s="24" t="s">
        <v>1865</v>
      </c>
      <c r="W79" s="24" t="s">
        <v>445</v>
      </c>
      <c r="X79" s="24" t="s">
        <v>1832</v>
      </c>
      <c r="Y79" s="24" t="str">
        <f t="shared" si="2"/>
        <v/>
      </c>
    </row>
    <row r="80" ht="36.0" customHeight="1">
      <c r="A80" s="11" t="s">
        <v>1866</v>
      </c>
      <c r="B80" s="11">
        <v>21.0</v>
      </c>
      <c r="C80" s="11" t="s">
        <v>1288</v>
      </c>
      <c r="D80" s="11" t="s">
        <v>4</v>
      </c>
      <c r="E80" s="11" t="s">
        <v>1867</v>
      </c>
      <c r="F80" s="11" t="s">
        <v>1868</v>
      </c>
      <c r="G80" s="11" t="s">
        <v>47</v>
      </c>
      <c r="H80" s="14" t="s">
        <v>83</v>
      </c>
      <c r="I80" s="14">
        <v>0.0</v>
      </c>
      <c r="J80" s="14"/>
      <c r="K80" s="106" t="str">
        <f t="shared" si="1"/>
        <v/>
      </c>
      <c r="L80" s="14">
        <v>0.0</v>
      </c>
      <c r="M80" s="42"/>
      <c r="N80" s="16" t="str">
        <f>IF(M80="","",M80+'Weekly Review'!$C$5)</f>
        <v/>
      </c>
      <c r="O80" s="14"/>
      <c r="P80" s="14"/>
      <c r="Q80" s="11" t="s">
        <v>180</v>
      </c>
      <c r="R80" s="11">
        <v>5.0</v>
      </c>
      <c r="S80" s="11"/>
      <c r="T80" s="11"/>
      <c r="U80" s="11"/>
      <c r="V80" s="11" t="s">
        <v>1869</v>
      </c>
      <c r="W80" s="11" t="s">
        <v>1709</v>
      </c>
      <c r="X80" s="11" t="s">
        <v>1870</v>
      </c>
      <c r="Y80" s="11" t="str">
        <f t="shared" si="2"/>
        <v/>
      </c>
    </row>
    <row r="81" ht="36.0" customHeight="1">
      <c r="A81" s="24" t="s">
        <v>1871</v>
      </c>
      <c r="B81" s="24">
        <v>22.0</v>
      </c>
      <c r="C81" s="24" t="s">
        <v>1288</v>
      </c>
      <c r="D81" s="24" t="s">
        <v>4</v>
      </c>
      <c r="E81" s="24" t="s">
        <v>1872</v>
      </c>
      <c r="F81" s="24" t="s">
        <v>1873</v>
      </c>
      <c r="G81" s="24" t="s">
        <v>47</v>
      </c>
      <c r="H81" s="14" t="s">
        <v>83</v>
      </c>
      <c r="I81" s="14">
        <v>0.0</v>
      </c>
      <c r="J81" s="14"/>
      <c r="K81" s="108" t="str">
        <f t="shared" si="1"/>
        <v/>
      </c>
      <c r="L81" s="14">
        <v>0.0</v>
      </c>
      <c r="M81" s="42"/>
      <c r="N81" s="25" t="str">
        <f>IF(M81="","",M81+'Weekly Review'!$C$5)</f>
        <v/>
      </c>
      <c r="O81" s="14"/>
      <c r="P81" s="14"/>
      <c r="Q81" s="24" t="s">
        <v>1008</v>
      </c>
      <c r="R81" s="24">
        <v>10.0</v>
      </c>
      <c r="S81" s="24"/>
      <c r="T81" s="24"/>
      <c r="U81" s="24"/>
      <c r="V81" s="24" t="s">
        <v>1874</v>
      </c>
      <c r="W81" s="24" t="s">
        <v>970</v>
      </c>
      <c r="X81" s="24" t="s">
        <v>1870</v>
      </c>
      <c r="Y81" s="24" t="str">
        <f t="shared" si="2"/>
        <v/>
      </c>
    </row>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ustomSheetViews>
    <customSheetView guid="{551235A5-222F-48C8-A18C-248F44C539EF}" filter="1" showAutoFilter="1">
      <autoFilter ref="$A$7:$Y$81"/>
    </customSheetView>
  </customSheetViews>
  <conditionalFormatting sqref="H8:H81">
    <cfRule type="containsText" dxfId="7" priority="1" operator="containsText" text="Interview ready">
      <formula>NOT(ISERROR(SEARCH(("Interview ready"),(H8))))</formula>
    </cfRule>
  </conditionalFormatting>
  <conditionalFormatting sqref="N8:N81">
    <cfRule type="expression" dxfId="15" priority="2">
      <formula>AND(ISNUMBER(N8),N8&lt;=TODAY())</formula>
    </cfRule>
  </conditionalFormatting>
  <conditionalFormatting sqref="Y8:Y81">
    <cfRule type="expression" dxfId="8" priority="3">
      <formula>Y8&lt;&gt;""</formula>
    </cfRule>
  </conditionalFormatting>
  <dataValidations>
    <dataValidation type="date" allowBlank="1" sqref="M8:M81">
      <formula1>1.0</formula1>
      <formula2>2958465.0</formula2>
    </dataValidation>
    <dataValidation type="decimal" allowBlank="1" sqref="I8:J81">
      <formula1>0.0</formula1>
      <formula2>100000.0</formula2>
    </dataValidation>
    <dataValidation type="decimal" allowBlank="1" sqref="L8:L81">
      <formula1>0.0</formula1>
      <formula2>5.0</formula2>
    </dataValidation>
    <dataValidation type="list" allowBlank="1" sqref="H8:H81">
      <formula1>"Not started,Practicing,Review needed,Interview ready"</formula1>
    </dataValidation>
    <dataValidation type="list" allowBlank="1" sqref="G8:G81">
      <formula1>"P0,P1,P2"</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E7F4"/>
    <pageSetUpPr/>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0"/>
  <cols>
    <col customWidth="1" min="1" max="1" width="19.0"/>
    <col customWidth="1" min="2" max="2" width="40.0"/>
    <col customWidth="1" min="3" max="3" width="100.0"/>
    <col customWidth="1" min="4" max="4" width="28.0"/>
    <col customWidth="1" min="5" max="5" width="55.0"/>
    <col customWidth="1" min="6" max="6" width="28.0"/>
    <col customWidth="1" min="7" max="26" width="8.63"/>
  </cols>
  <sheetData>
    <row r="1" ht="24.0" customHeight="1">
      <c r="A1" s="4"/>
      <c r="B1" s="4"/>
      <c r="C1" s="4"/>
      <c r="D1" s="4"/>
      <c r="E1" s="4"/>
      <c r="F1" s="4"/>
    </row>
    <row r="2" ht="27.75" customHeight="1">
      <c r="A2" s="3" t="s">
        <v>1420</v>
      </c>
      <c r="B2" s="4"/>
      <c r="C2" s="4"/>
      <c r="D2" s="4"/>
      <c r="E2" s="4"/>
      <c r="F2" s="4"/>
    </row>
    <row r="3" ht="24.0" customHeight="1">
      <c r="A3" s="4"/>
      <c r="B3" s="4"/>
      <c r="C3" s="4"/>
      <c r="D3" s="4"/>
      <c r="E3" s="4"/>
      <c r="F3" s="4"/>
    </row>
    <row r="4" ht="24.0" customHeight="1">
      <c r="A4" s="5" t="s">
        <v>1421</v>
      </c>
      <c r="B4" s="4"/>
      <c r="C4" s="4"/>
      <c r="D4" s="4"/>
      <c r="E4" s="4"/>
      <c r="F4" s="4"/>
    </row>
    <row r="5" ht="24.0" customHeight="1">
      <c r="A5" s="4" t="s">
        <v>1422</v>
      </c>
      <c r="B5" s="4"/>
      <c r="C5" s="4"/>
      <c r="D5" s="4"/>
      <c r="E5" s="4"/>
      <c r="F5" s="4"/>
    </row>
    <row r="6" ht="24.0" customHeight="1">
      <c r="A6" s="4"/>
      <c r="B6" s="4"/>
      <c r="C6" s="4"/>
      <c r="D6" s="4"/>
      <c r="E6" s="4"/>
      <c r="F6" s="4"/>
    </row>
    <row r="7" ht="33.0" customHeight="1">
      <c r="A7" s="112" t="s">
        <v>1423</v>
      </c>
      <c r="B7" s="112" t="s">
        <v>1424</v>
      </c>
      <c r="C7" s="112" t="s">
        <v>1425</v>
      </c>
      <c r="D7" s="112" t="s">
        <v>1427</v>
      </c>
      <c r="E7" s="112" t="s">
        <v>1428</v>
      </c>
      <c r="F7" s="112" t="s">
        <v>1429</v>
      </c>
    </row>
    <row r="8" ht="36.0" customHeight="1">
      <c r="A8" s="11" t="s">
        <v>1430</v>
      </c>
      <c r="B8" s="11" t="s">
        <v>1431</v>
      </c>
      <c r="C8" s="11" t="s">
        <v>1433</v>
      </c>
      <c r="D8" s="11" t="s">
        <v>1434</v>
      </c>
      <c r="E8" s="11"/>
      <c r="F8" s="11" t="s">
        <v>1435</v>
      </c>
    </row>
    <row r="9" ht="36.0" customHeight="1">
      <c r="A9" s="24" t="s">
        <v>1430</v>
      </c>
      <c r="B9" s="24" t="s">
        <v>1438</v>
      </c>
      <c r="C9" s="24" t="s">
        <v>1439</v>
      </c>
      <c r="D9" s="24" t="s">
        <v>1440</v>
      </c>
      <c r="E9" s="24"/>
      <c r="F9" s="24" t="s">
        <v>1441</v>
      </c>
    </row>
    <row r="10" ht="36.0" customHeight="1">
      <c r="A10" s="11" t="s">
        <v>1430</v>
      </c>
      <c r="B10" s="11" t="s">
        <v>1442</v>
      </c>
      <c r="C10" s="11" t="s">
        <v>1443</v>
      </c>
      <c r="D10" s="11" t="s">
        <v>1444</v>
      </c>
      <c r="E10" s="11"/>
      <c r="F10" s="11" t="s">
        <v>1445</v>
      </c>
    </row>
    <row r="11" ht="36.0" customHeight="1">
      <c r="A11" s="24" t="s">
        <v>1430</v>
      </c>
      <c r="B11" s="24" t="s">
        <v>1446</v>
      </c>
      <c r="C11" s="24" t="s">
        <v>1447</v>
      </c>
      <c r="D11" s="24" t="s">
        <v>1440</v>
      </c>
      <c r="E11" s="24"/>
      <c r="F11" s="24" t="s">
        <v>1445</v>
      </c>
    </row>
    <row r="12" ht="36.0" customHeight="1">
      <c r="A12" s="11" t="s">
        <v>1430</v>
      </c>
      <c r="B12" s="11" t="s">
        <v>1448</v>
      </c>
      <c r="C12" s="11" t="s">
        <v>1450</v>
      </c>
      <c r="D12" s="11" t="s">
        <v>1451</v>
      </c>
      <c r="E12" s="11"/>
      <c r="F12" s="11" t="s">
        <v>1441</v>
      </c>
    </row>
    <row r="13" ht="36.0" customHeight="1">
      <c r="A13" s="24" t="s">
        <v>1430</v>
      </c>
      <c r="B13" s="24" t="s">
        <v>1454</v>
      </c>
      <c r="C13" s="24" t="s">
        <v>1456</v>
      </c>
      <c r="D13" s="24" t="s">
        <v>1458</v>
      </c>
      <c r="E13" s="24"/>
      <c r="F13" s="24" t="s">
        <v>1459</v>
      </c>
    </row>
    <row r="14" ht="46.5" customHeight="1">
      <c r="A14" s="11" t="s">
        <v>1430</v>
      </c>
      <c r="B14" s="11" t="s">
        <v>1460</v>
      </c>
      <c r="C14" s="11" t="s">
        <v>1461</v>
      </c>
      <c r="D14" s="11" t="s">
        <v>1444</v>
      </c>
      <c r="E14" s="11"/>
      <c r="F14" s="11" t="s">
        <v>1462</v>
      </c>
    </row>
    <row r="15" ht="46.5" customHeight="1">
      <c r="A15" s="24" t="s">
        <v>1430</v>
      </c>
      <c r="B15" s="24" t="s">
        <v>1463</v>
      </c>
      <c r="C15" s="24" t="s">
        <v>1464</v>
      </c>
      <c r="D15" s="24" t="s">
        <v>1465</v>
      </c>
      <c r="E15" s="24"/>
      <c r="F15" s="24" t="s">
        <v>1466</v>
      </c>
    </row>
    <row r="16" ht="36.0" customHeight="1">
      <c r="A16" s="11" t="s">
        <v>1430</v>
      </c>
      <c r="B16" s="11" t="s">
        <v>1467</v>
      </c>
      <c r="C16" s="11" t="s">
        <v>1469</v>
      </c>
      <c r="D16" s="11" t="s">
        <v>1465</v>
      </c>
      <c r="E16" s="11"/>
      <c r="F16" s="11" t="s">
        <v>1445</v>
      </c>
    </row>
    <row r="17" ht="46.5" customHeight="1">
      <c r="A17" s="24" t="s">
        <v>1430</v>
      </c>
      <c r="B17" s="24" t="s">
        <v>1470</v>
      </c>
      <c r="C17" s="24" t="s">
        <v>1472</v>
      </c>
      <c r="D17" s="24" t="s">
        <v>1473</v>
      </c>
      <c r="E17" s="24"/>
      <c r="F17" s="24" t="s">
        <v>21</v>
      </c>
    </row>
    <row r="18" ht="46.5" customHeight="1">
      <c r="A18" s="11" t="s">
        <v>1430</v>
      </c>
      <c r="B18" s="11" t="s">
        <v>1476</v>
      </c>
      <c r="C18" s="11" t="s">
        <v>1477</v>
      </c>
      <c r="D18" s="11"/>
      <c r="E18" s="11" t="s">
        <v>1478</v>
      </c>
      <c r="F18" s="11" t="s">
        <v>1479</v>
      </c>
    </row>
    <row r="19" ht="36.0" customHeight="1">
      <c r="A19" s="24" t="s">
        <v>1430</v>
      </c>
      <c r="B19" s="24" t="s">
        <v>1480</v>
      </c>
      <c r="C19" s="24" t="s">
        <v>1481</v>
      </c>
      <c r="D19" s="24" t="s">
        <v>1482</v>
      </c>
      <c r="E19" s="24"/>
      <c r="F19" s="24" t="s">
        <v>1483</v>
      </c>
    </row>
    <row r="20" ht="46.5" customHeight="1">
      <c r="A20" s="11" t="s">
        <v>1484</v>
      </c>
      <c r="B20" s="11" t="s">
        <v>1485</v>
      </c>
      <c r="C20" s="11" t="s">
        <v>1486</v>
      </c>
      <c r="D20" s="11" t="s">
        <v>1440</v>
      </c>
      <c r="E20" s="11" t="s">
        <v>1487</v>
      </c>
      <c r="F20" s="11" t="s">
        <v>1488</v>
      </c>
    </row>
    <row r="21" ht="46.5" customHeight="1">
      <c r="A21" s="24" t="s">
        <v>1484</v>
      </c>
      <c r="B21" s="24" t="s">
        <v>1489</v>
      </c>
      <c r="C21" s="24" t="s">
        <v>1490</v>
      </c>
      <c r="D21" s="24" t="s">
        <v>1491</v>
      </c>
      <c r="E21" s="24" t="s">
        <v>1487</v>
      </c>
      <c r="F21" s="24" t="s">
        <v>1488</v>
      </c>
    </row>
    <row r="22" ht="46.5" customHeight="1">
      <c r="A22" s="11" t="s">
        <v>1484</v>
      </c>
      <c r="B22" s="11" t="s">
        <v>1494</v>
      </c>
      <c r="C22" s="11" t="s">
        <v>1496</v>
      </c>
      <c r="D22" s="11" t="s">
        <v>1444</v>
      </c>
      <c r="E22" s="11" t="s">
        <v>1487</v>
      </c>
      <c r="F22" s="11" t="s">
        <v>1488</v>
      </c>
    </row>
    <row r="23" ht="36.0" customHeight="1">
      <c r="A23" s="24" t="s">
        <v>1484</v>
      </c>
      <c r="B23" s="24" t="s">
        <v>1498</v>
      </c>
      <c r="C23" s="24" t="s">
        <v>1499</v>
      </c>
      <c r="D23" s="24" t="s">
        <v>1500</v>
      </c>
      <c r="E23" s="24" t="s">
        <v>1487</v>
      </c>
      <c r="F23" s="24" t="s">
        <v>1488</v>
      </c>
    </row>
    <row r="24" ht="46.5" customHeight="1">
      <c r="A24" s="11" t="s">
        <v>1484</v>
      </c>
      <c r="B24" s="11" t="s">
        <v>1501</v>
      </c>
      <c r="C24" s="11" t="s">
        <v>1502</v>
      </c>
      <c r="D24" s="11" t="s">
        <v>43</v>
      </c>
      <c r="E24" s="11" t="s">
        <v>1487</v>
      </c>
      <c r="F24" s="11" t="s">
        <v>1503</v>
      </c>
    </row>
    <row r="25" ht="36.0" customHeight="1">
      <c r="A25" s="24" t="s">
        <v>1484</v>
      </c>
      <c r="B25" s="24" t="s">
        <v>1504</v>
      </c>
      <c r="C25" s="24" t="s">
        <v>1506</v>
      </c>
      <c r="D25" s="24" t="s">
        <v>1440</v>
      </c>
      <c r="E25" s="24" t="s">
        <v>1487</v>
      </c>
      <c r="F25" s="24" t="s">
        <v>1503</v>
      </c>
    </row>
    <row r="26" ht="36.0" customHeight="1">
      <c r="A26" s="11" t="s">
        <v>1484</v>
      </c>
      <c r="B26" s="11" t="s">
        <v>1508</v>
      </c>
      <c r="C26" s="11" t="s">
        <v>1510</v>
      </c>
      <c r="D26" s="11" t="s">
        <v>56</v>
      </c>
      <c r="E26" s="11" t="s">
        <v>1487</v>
      </c>
      <c r="F26" s="11" t="s">
        <v>1513</v>
      </c>
    </row>
    <row r="27" ht="36.0" customHeight="1">
      <c r="A27" s="24" t="s">
        <v>1484</v>
      </c>
      <c r="B27" s="24" t="s">
        <v>1515</v>
      </c>
      <c r="C27" s="24" t="s">
        <v>1516</v>
      </c>
      <c r="D27" s="24" t="s">
        <v>592</v>
      </c>
      <c r="E27" s="24" t="s">
        <v>1487</v>
      </c>
      <c r="F27" s="24" t="s">
        <v>1513</v>
      </c>
    </row>
    <row r="28" ht="36.0" customHeight="1">
      <c r="A28" s="11" t="s">
        <v>1484</v>
      </c>
      <c r="B28" s="11" t="s">
        <v>1517</v>
      </c>
      <c r="C28" s="11" t="s">
        <v>1518</v>
      </c>
      <c r="D28" s="11" t="s">
        <v>628</v>
      </c>
      <c r="E28" s="11" t="s">
        <v>1487</v>
      </c>
      <c r="F28" s="11" t="s">
        <v>1513</v>
      </c>
    </row>
    <row r="29" ht="36.0" customHeight="1">
      <c r="A29" s="24" t="s">
        <v>1484</v>
      </c>
      <c r="B29" s="24" t="s">
        <v>1519</v>
      </c>
      <c r="C29" s="24" t="s">
        <v>1520</v>
      </c>
      <c r="D29" s="24" t="s">
        <v>1521</v>
      </c>
      <c r="E29" s="24" t="s">
        <v>1487</v>
      </c>
      <c r="F29" s="24" t="s">
        <v>1513</v>
      </c>
    </row>
    <row r="30" ht="36.0" customHeight="1">
      <c r="A30" s="11" t="s">
        <v>1484</v>
      </c>
      <c r="B30" s="11" t="s">
        <v>1522</v>
      </c>
      <c r="C30" s="11" t="s">
        <v>1523</v>
      </c>
      <c r="D30" s="11" t="s">
        <v>1524</v>
      </c>
      <c r="E30" s="11" t="s">
        <v>1487</v>
      </c>
      <c r="F30" s="11" t="s">
        <v>1513</v>
      </c>
    </row>
    <row r="31" ht="36.0" customHeight="1">
      <c r="A31" s="24" t="s">
        <v>1484</v>
      </c>
      <c r="B31" s="24" t="s">
        <v>1525</v>
      </c>
      <c r="C31" s="24" t="s">
        <v>1527</v>
      </c>
      <c r="D31" s="24" t="s">
        <v>985</v>
      </c>
      <c r="E31" s="24" t="s">
        <v>1487</v>
      </c>
      <c r="F31" s="24" t="s">
        <v>1513</v>
      </c>
    </row>
    <row r="32" ht="46.5" customHeight="1">
      <c r="A32" s="11" t="s">
        <v>1484</v>
      </c>
      <c r="B32" s="11" t="s">
        <v>1529</v>
      </c>
      <c r="C32" s="11" t="s">
        <v>1530</v>
      </c>
      <c r="D32" s="11" t="s">
        <v>1444</v>
      </c>
      <c r="E32" s="11" t="s">
        <v>1487</v>
      </c>
      <c r="F32" s="11" t="s">
        <v>1532</v>
      </c>
    </row>
    <row r="33" ht="46.5" customHeight="1">
      <c r="A33" s="24" t="s">
        <v>1484</v>
      </c>
      <c r="B33" s="24" t="s">
        <v>21</v>
      </c>
      <c r="C33" s="24" t="s">
        <v>1534</v>
      </c>
      <c r="D33" s="24" t="s">
        <v>1535</v>
      </c>
      <c r="E33" s="24" t="s">
        <v>1487</v>
      </c>
      <c r="F33" s="24" t="s">
        <v>1488</v>
      </c>
    </row>
    <row r="34" ht="46.5" customHeight="1">
      <c r="A34" s="11" t="s">
        <v>1484</v>
      </c>
      <c r="B34" s="11" t="s">
        <v>1536</v>
      </c>
      <c r="C34" s="11" t="s">
        <v>1537</v>
      </c>
      <c r="D34" s="11" t="s">
        <v>1444</v>
      </c>
      <c r="E34" s="11" t="s">
        <v>1487</v>
      </c>
      <c r="F34" s="11" t="s">
        <v>1488</v>
      </c>
    </row>
    <row r="35" ht="46.5" customHeight="1">
      <c r="A35" s="24" t="s">
        <v>1484</v>
      </c>
      <c r="B35" s="24" t="s">
        <v>1539</v>
      </c>
      <c r="C35" s="24" t="s">
        <v>1540</v>
      </c>
      <c r="D35" s="24" t="s">
        <v>1473</v>
      </c>
      <c r="E35" s="24" t="s">
        <v>1487</v>
      </c>
      <c r="F35" s="24" t="s">
        <v>1488</v>
      </c>
    </row>
    <row r="36" ht="46.5" customHeight="1">
      <c r="A36" s="11" t="s">
        <v>1484</v>
      </c>
      <c r="B36" s="11" t="s">
        <v>1543</v>
      </c>
      <c r="C36" s="11" t="s">
        <v>1544</v>
      </c>
      <c r="D36" s="11" t="s">
        <v>1482</v>
      </c>
      <c r="E36" s="11" t="s">
        <v>1487</v>
      </c>
      <c r="F36" s="11" t="s">
        <v>1488</v>
      </c>
    </row>
    <row r="37" ht="58.5" customHeight="1">
      <c r="A37" s="24" t="s">
        <v>1547</v>
      </c>
      <c r="B37" s="24" t="s">
        <v>1548</v>
      </c>
      <c r="C37" s="24" t="s">
        <v>1549</v>
      </c>
      <c r="D37" s="24" t="s">
        <v>43</v>
      </c>
      <c r="E37" s="24" t="s">
        <v>1550</v>
      </c>
      <c r="F37" s="24" t="s">
        <v>1551</v>
      </c>
    </row>
    <row r="38" ht="58.5" customHeight="1">
      <c r="A38" s="11" t="s">
        <v>1547</v>
      </c>
      <c r="B38" s="11" t="s">
        <v>1552</v>
      </c>
      <c r="C38" s="11" t="s">
        <v>1553</v>
      </c>
      <c r="D38" s="11" t="s">
        <v>256</v>
      </c>
      <c r="E38" s="11" t="s">
        <v>1554</v>
      </c>
      <c r="F38" s="11" t="s">
        <v>1551</v>
      </c>
    </row>
    <row r="39" ht="58.5" customHeight="1">
      <c r="A39" s="24" t="s">
        <v>1547</v>
      </c>
      <c r="B39" s="24" t="s">
        <v>1556</v>
      </c>
      <c r="C39" s="24" t="s">
        <v>1557</v>
      </c>
      <c r="D39" s="24" t="s">
        <v>103</v>
      </c>
      <c r="E39" s="24" t="s">
        <v>1558</v>
      </c>
      <c r="F39" s="24" t="s">
        <v>1551</v>
      </c>
    </row>
    <row r="40" ht="58.5" customHeight="1">
      <c r="A40" s="11" t="s">
        <v>1547</v>
      </c>
      <c r="B40" s="11" t="s">
        <v>1560</v>
      </c>
      <c r="C40" s="11" t="s">
        <v>1562</v>
      </c>
      <c r="D40" s="11" t="s">
        <v>695</v>
      </c>
      <c r="E40" s="11" t="s">
        <v>1564</v>
      </c>
      <c r="F40" s="11" t="s">
        <v>1551</v>
      </c>
    </row>
    <row r="41" ht="58.5" customHeight="1">
      <c r="A41" s="24" t="s">
        <v>1547</v>
      </c>
      <c r="B41" s="24" t="s">
        <v>1565</v>
      </c>
      <c r="C41" s="24" t="s">
        <v>1566</v>
      </c>
      <c r="D41" s="24" t="s">
        <v>567</v>
      </c>
      <c r="E41" s="24" t="s">
        <v>1567</v>
      </c>
      <c r="F41" s="24" t="s">
        <v>1551</v>
      </c>
    </row>
    <row r="42" ht="58.5" customHeight="1">
      <c r="A42" s="11" t="s">
        <v>1547</v>
      </c>
      <c r="B42" s="11" t="s">
        <v>342</v>
      </c>
      <c r="C42" s="11" t="s">
        <v>1568</v>
      </c>
      <c r="D42" s="11" t="s">
        <v>611</v>
      </c>
      <c r="E42" s="11" t="s">
        <v>1569</v>
      </c>
      <c r="F42" s="11" t="s">
        <v>1551</v>
      </c>
    </row>
    <row r="43" ht="58.5" customHeight="1">
      <c r="A43" s="24" t="s">
        <v>1547</v>
      </c>
      <c r="B43" s="24" t="s">
        <v>1570</v>
      </c>
      <c r="C43" s="24" t="s">
        <v>1571</v>
      </c>
      <c r="D43" s="24" t="s">
        <v>576</v>
      </c>
      <c r="E43" s="24" t="s">
        <v>1572</v>
      </c>
      <c r="F43" s="24" t="s">
        <v>1551</v>
      </c>
    </row>
    <row r="44" ht="58.5" customHeight="1">
      <c r="A44" s="11" t="s">
        <v>1547</v>
      </c>
      <c r="B44" s="11" t="s">
        <v>385</v>
      </c>
      <c r="C44" s="11" t="s">
        <v>1574</v>
      </c>
      <c r="D44" s="11" t="s">
        <v>748</v>
      </c>
      <c r="E44" s="11" t="s">
        <v>1576</v>
      </c>
      <c r="F44" s="11" t="s">
        <v>1551</v>
      </c>
    </row>
    <row r="45" ht="58.5" customHeight="1">
      <c r="A45" s="24" t="s">
        <v>1547</v>
      </c>
      <c r="B45" s="24" t="s">
        <v>352</v>
      </c>
      <c r="C45" s="24" t="s">
        <v>1579</v>
      </c>
      <c r="D45" s="24" t="s">
        <v>822</v>
      </c>
      <c r="E45" s="24" t="s">
        <v>1580</v>
      </c>
      <c r="F45" s="24" t="s">
        <v>1551</v>
      </c>
    </row>
    <row r="46" ht="58.5" customHeight="1">
      <c r="A46" s="11" t="s">
        <v>1547</v>
      </c>
      <c r="B46" s="11" t="s">
        <v>1581</v>
      </c>
      <c r="C46" s="11" t="s">
        <v>1582</v>
      </c>
      <c r="D46" s="11" t="s">
        <v>856</v>
      </c>
      <c r="E46" s="11" t="s">
        <v>1583</v>
      </c>
      <c r="F46" s="11" t="s">
        <v>1551</v>
      </c>
    </row>
    <row r="47" ht="58.5" customHeight="1">
      <c r="A47" s="24" t="s">
        <v>1547</v>
      </c>
      <c r="B47" s="24" t="s">
        <v>1584</v>
      </c>
      <c r="C47" s="24" t="s">
        <v>1586</v>
      </c>
      <c r="D47" s="24" t="s">
        <v>899</v>
      </c>
      <c r="E47" s="24" t="s">
        <v>1588</v>
      </c>
      <c r="F47" s="24" t="s">
        <v>1551</v>
      </c>
    </row>
    <row r="48" ht="58.5" customHeight="1">
      <c r="A48" s="11" t="s">
        <v>1547</v>
      </c>
      <c r="B48" s="11" t="s">
        <v>1590</v>
      </c>
      <c r="C48" s="11" t="s">
        <v>1592</v>
      </c>
      <c r="D48" s="11" t="s">
        <v>861</v>
      </c>
      <c r="E48" s="11" t="s">
        <v>1594</v>
      </c>
      <c r="F48" s="11" t="s">
        <v>1551</v>
      </c>
    </row>
    <row r="49" ht="58.5" customHeight="1">
      <c r="A49" s="24" t="s">
        <v>1547</v>
      </c>
      <c r="B49" s="24" t="s">
        <v>1595</v>
      </c>
      <c r="C49" s="24" t="s">
        <v>1596</v>
      </c>
      <c r="D49" s="24" t="s">
        <v>943</v>
      </c>
      <c r="E49" s="24" t="s">
        <v>1597</v>
      </c>
      <c r="F49" s="24" t="s">
        <v>1551</v>
      </c>
    </row>
    <row r="50" ht="58.5" customHeight="1">
      <c r="A50" s="11" t="s">
        <v>1547</v>
      </c>
      <c r="B50" s="11" t="s">
        <v>1598</v>
      </c>
      <c r="C50" s="11" t="s">
        <v>1599</v>
      </c>
      <c r="D50" s="11" t="s">
        <v>62</v>
      </c>
      <c r="E50" s="11" t="s">
        <v>1600</v>
      </c>
      <c r="F50" s="11" t="s">
        <v>1551</v>
      </c>
    </row>
    <row r="51" ht="71.25" customHeight="1">
      <c r="A51" s="24" t="s">
        <v>1602</v>
      </c>
      <c r="B51" s="24" t="s">
        <v>1604</v>
      </c>
      <c r="C51" s="24" t="s">
        <v>1605</v>
      </c>
      <c r="D51" s="24" t="s">
        <v>1115</v>
      </c>
      <c r="E51" s="24" t="s">
        <v>1119</v>
      </c>
      <c r="F51" s="24" t="s">
        <v>1607</v>
      </c>
    </row>
    <row r="52" ht="71.25" customHeight="1">
      <c r="A52" s="11" t="s">
        <v>1602</v>
      </c>
      <c r="B52" s="11" t="s">
        <v>809</v>
      </c>
      <c r="C52" s="11" t="s">
        <v>1610</v>
      </c>
      <c r="D52" s="11" t="s">
        <v>808</v>
      </c>
      <c r="E52" s="11" t="s">
        <v>812</v>
      </c>
      <c r="F52" s="11" t="s">
        <v>1607</v>
      </c>
    </row>
    <row r="53" ht="71.25" customHeight="1">
      <c r="A53" s="24" t="s">
        <v>1602</v>
      </c>
      <c r="B53" s="24" t="s">
        <v>1173</v>
      </c>
      <c r="C53" s="24" t="s">
        <v>1611</v>
      </c>
      <c r="D53" s="24" t="s">
        <v>1172</v>
      </c>
      <c r="E53" s="24" t="s">
        <v>1176</v>
      </c>
      <c r="F53" s="24" t="s">
        <v>1607</v>
      </c>
    </row>
    <row r="54" ht="71.25" customHeight="1">
      <c r="A54" s="11" t="s">
        <v>1602</v>
      </c>
      <c r="B54" s="11" t="s">
        <v>1122</v>
      </c>
      <c r="C54" s="11" t="s">
        <v>1612</v>
      </c>
      <c r="D54" s="11" t="s">
        <v>1121</v>
      </c>
      <c r="E54" s="11" t="s">
        <v>1125</v>
      </c>
      <c r="F54" s="11" t="s">
        <v>1607</v>
      </c>
    </row>
    <row r="55" ht="71.25" customHeight="1">
      <c r="A55" s="24" t="s">
        <v>1602</v>
      </c>
      <c r="B55" s="24" t="s">
        <v>1128</v>
      </c>
      <c r="C55" s="24" t="s">
        <v>1614</v>
      </c>
      <c r="D55" s="24" t="s">
        <v>1127</v>
      </c>
      <c r="E55" s="24" t="s">
        <v>1131</v>
      </c>
      <c r="F55" s="24" t="s">
        <v>1607</v>
      </c>
    </row>
    <row r="56" ht="181.5" customHeight="1">
      <c r="A56" s="11" t="s">
        <v>1617</v>
      </c>
      <c r="B56" s="11" t="s">
        <v>1618</v>
      </c>
      <c r="C56" s="11" t="s">
        <v>1619</v>
      </c>
      <c r="D56" s="11" t="s">
        <v>1115</v>
      </c>
      <c r="E56" s="11" t="s">
        <v>1620</v>
      </c>
      <c r="F56" s="11" t="s">
        <v>1622</v>
      </c>
    </row>
    <row r="57" ht="36.0" customHeight="1">
      <c r="A57" s="24" t="s">
        <v>1624</v>
      </c>
      <c r="B57" s="24" t="s">
        <v>1625</v>
      </c>
      <c r="C57" s="24" t="s">
        <v>1626</v>
      </c>
      <c r="D57" s="24" t="s">
        <v>100</v>
      </c>
      <c r="E57" s="24" t="s">
        <v>1627</v>
      </c>
      <c r="F57" s="24" t="s">
        <v>1628</v>
      </c>
    </row>
    <row r="58" ht="36.0" customHeight="1">
      <c r="A58" s="11" t="s">
        <v>1624</v>
      </c>
      <c r="B58" s="11" t="s">
        <v>1629</v>
      </c>
      <c r="C58" s="11" t="s">
        <v>1630</v>
      </c>
      <c r="D58" s="11" t="s">
        <v>423</v>
      </c>
      <c r="E58" s="11" t="s">
        <v>1631</v>
      </c>
      <c r="F58" s="11" t="s">
        <v>1632</v>
      </c>
    </row>
    <row r="59" ht="36.0" customHeight="1">
      <c r="A59" s="24" t="s">
        <v>1624</v>
      </c>
      <c r="B59" s="24" t="s">
        <v>1633</v>
      </c>
      <c r="C59" s="24" t="s">
        <v>1634</v>
      </c>
      <c r="D59" s="24" t="s">
        <v>502</v>
      </c>
      <c r="E59" s="24" t="s">
        <v>1635</v>
      </c>
      <c r="F59" s="24" t="s">
        <v>1628</v>
      </c>
    </row>
    <row r="60" ht="36.0" customHeight="1">
      <c r="A60" s="11" t="s">
        <v>1624</v>
      </c>
      <c r="B60" s="11" t="s">
        <v>1636</v>
      </c>
      <c r="C60" s="11" t="s">
        <v>1637</v>
      </c>
      <c r="D60" s="11" t="s">
        <v>445</v>
      </c>
      <c r="E60" s="11" t="s">
        <v>1638</v>
      </c>
      <c r="F60" s="11" t="s">
        <v>1639</v>
      </c>
    </row>
    <row r="61" ht="36.0" customHeight="1">
      <c r="A61" s="24" t="s">
        <v>1624</v>
      </c>
      <c r="B61" s="24" t="s">
        <v>1641</v>
      </c>
      <c r="C61" s="24" t="s">
        <v>1642</v>
      </c>
      <c r="D61" s="24" t="s">
        <v>616</v>
      </c>
      <c r="E61" s="24" t="s">
        <v>1644</v>
      </c>
      <c r="F61" s="24" t="s">
        <v>1639</v>
      </c>
    </row>
    <row r="62" ht="36.0" customHeight="1">
      <c r="A62" s="11" t="s">
        <v>1624</v>
      </c>
      <c r="B62" s="11" t="s">
        <v>1629</v>
      </c>
      <c r="C62" s="11" t="s">
        <v>1630</v>
      </c>
      <c r="D62" s="11" t="s">
        <v>656</v>
      </c>
      <c r="E62" s="11" t="s">
        <v>1647</v>
      </c>
      <c r="F62" s="11" t="s">
        <v>1632</v>
      </c>
    </row>
    <row r="63" ht="36.0" customHeight="1">
      <c r="A63" s="24" t="s">
        <v>1624</v>
      </c>
      <c r="B63" s="24" t="s">
        <v>1629</v>
      </c>
      <c r="C63" s="24" t="s">
        <v>1630</v>
      </c>
      <c r="D63" s="24" t="s">
        <v>1587</v>
      </c>
      <c r="E63" s="24" t="s">
        <v>1648</v>
      </c>
      <c r="F63" s="24" t="s">
        <v>1632</v>
      </c>
    </row>
    <row r="64" ht="36.0" customHeight="1">
      <c r="A64" s="11" t="s">
        <v>1624</v>
      </c>
      <c r="B64" s="11" t="s">
        <v>1629</v>
      </c>
      <c r="C64" s="11" t="s">
        <v>1630</v>
      </c>
      <c r="D64" s="11" t="s">
        <v>1603</v>
      </c>
      <c r="E64" s="11" t="s">
        <v>1649</v>
      </c>
      <c r="F64" s="11" t="s">
        <v>1632</v>
      </c>
    </row>
    <row r="65" ht="36.0" customHeight="1">
      <c r="A65" s="24" t="s">
        <v>1624</v>
      </c>
      <c r="B65" s="24" t="s">
        <v>1629</v>
      </c>
      <c r="C65" s="24" t="s">
        <v>1630</v>
      </c>
      <c r="D65" s="24" t="s">
        <v>1651</v>
      </c>
      <c r="E65" s="24" t="s">
        <v>1652</v>
      </c>
      <c r="F65" s="24" t="s">
        <v>1632</v>
      </c>
    </row>
    <row r="66" ht="36.0" customHeight="1">
      <c r="A66" s="11" t="s">
        <v>1624</v>
      </c>
      <c r="B66" s="11" t="s">
        <v>1629</v>
      </c>
      <c r="C66" s="11" t="s">
        <v>1630</v>
      </c>
      <c r="D66" s="11" t="s">
        <v>1655</v>
      </c>
      <c r="E66" s="11" t="s">
        <v>1657</v>
      </c>
      <c r="F66" s="11" t="s">
        <v>1632</v>
      </c>
    </row>
    <row r="67" ht="36.0" customHeight="1">
      <c r="A67" s="24" t="s">
        <v>1624</v>
      </c>
      <c r="B67" s="24" t="s">
        <v>1629</v>
      </c>
      <c r="C67" s="24" t="s">
        <v>1630</v>
      </c>
      <c r="D67" s="24" t="s">
        <v>1658</v>
      </c>
      <c r="E67" s="24" t="s">
        <v>1659</v>
      </c>
      <c r="F67" s="24" t="s">
        <v>1632</v>
      </c>
    </row>
    <row r="68" ht="36.0" customHeight="1">
      <c r="A68" s="11" t="s">
        <v>1624</v>
      </c>
      <c r="B68" s="11" t="s">
        <v>1660</v>
      </c>
      <c r="C68" s="11" t="s">
        <v>1661</v>
      </c>
      <c r="D68" s="11" t="s">
        <v>1662</v>
      </c>
      <c r="E68" s="11" t="s">
        <v>1663</v>
      </c>
      <c r="F68" s="11" t="s">
        <v>1639</v>
      </c>
    </row>
    <row r="69" ht="36.0" customHeight="1">
      <c r="A69" s="24" t="s">
        <v>1624</v>
      </c>
      <c r="B69" s="24" t="s">
        <v>1629</v>
      </c>
      <c r="C69" s="24" t="s">
        <v>1630</v>
      </c>
      <c r="D69" s="24" t="s">
        <v>854</v>
      </c>
      <c r="E69" s="24" t="s">
        <v>1665</v>
      </c>
      <c r="F69" s="24" t="s">
        <v>1632</v>
      </c>
    </row>
    <row r="70" ht="36.0" customHeight="1">
      <c r="A70" s="11" t="s">
        <v>1624</v>
      </c>
      <c r="B70" s="11" t="s">
        <v>1667</v>
      </c>
      <c r="C70" s="11" t="s">
        <v>1630</v>
      </c>
      <c r="D70" s="11" t="s">
        <v>118</v>
      </c>
      <c r="E70" s="11" t="s">
        <v>1668</v>
      </c>
      <c r="F70" s="11" t="s">
        <v>1632</v>
      </c>
    </row>
    <row r="71" ht="36.0" customHeight="1">
      <c r="A71" s="24" t="s">
        <v>1624</v>
      </c>
      <c r="B71" s="24" t="s">
        <v>1671</v>
      </c>
      <c r="C71" s="24" t="s">
        <v>1672</v>
      </c>
      <c r="D71" s="24" t="s">
        <v>135</v>
      </c>
      <c r="E71" s="24" t="s">
        <v>1673</v>
      </c>
      <c r="F71" s="24" t="s">
        <v>1628</v>
      </c>
    </row>
    <row r="72" ht="46.5" customHeight="1">
      <c r="A72" s="11" t="s">
        <v>1624</v>
      </c>
      <c r="B72" s="11" t="s">
        <v>1667</v>
      </c>
      <c r="C72" s="11" t="s">
        <v>1630</v>
      </c>
      <c r="D72" s="11" t="s">
        <v>276</v>
      </c>
      <c r="E72" s="11" t="s">
        <v>1674</v>
      </c>
      <c r="F72" s="11" t="s">
        <v>1632</v>
      </c>
    </row>
    <row r="73" ht="36.0" customHeight="1">
      <c r="A73" s="24" t="s">
        <v>1624</v>
      </c>
      <c r="B73" s="24" t="s">
        <v>1675</v>
      </c>
      <c r="C73" s="24" t="s">
        <v>1676</v>
      </c>
      <c r="D73" s="24" t="s">
        <v>363</v>
      </c>
      <c r="E73" s="24" t="s">
        <v>1677</v>
      </c>
      <c r="F73" s="24" t="s">
        <v>1639</v>
      </c>
    </row>
    <row r="74" ht="36.0" customHeight="1">
      <c r="A74" s="11" t="s">
        <v>1624</v>
      </c>
      <c r="B74" s="11" t="s">
        <v>1667</v>
      </c>
      <c r="C74" s="11" t="s">
        <v>1630</v>
      </c>
      <c r="D74" s="11" t="s">
        <v>970</v>
      </c>
      <c r="E74" s="11" t="s">
        <v>1679</v>
      </c>
      <c r="F74" s="11" t="s">
        <v>1632</v>
      </c>
    </row>
    <row r="75" ht="36.0" customHeight="1">
      <c r="A75" s="24" t="s">
        <v>1624</v>
      </c>
      <c r="B75" s="24" t="s">
        <v>1681</v>
      </c>
      <c r="C75" s="24" t="s">
        <v>1683</v>
      </c>
      <c r="D75" s="24" t="s">
        <v>246</v>
      </c>
      <c r="E75" s="24" t="s">
        <v>1685</v>
      </c>
      <c r="F75" s="24" t="s">
        <v>1639</v>
      </c>
    </row>
    <row r="76" ht="36.0" customHeight="1">
      <c r="A76" s="11" t="s">
        <v>1624</v>
      </c>
      <c r="B76" s="11" t="s">
        <v>1686</v>
      </c>
      <c r="C76" s="11" t="s">
        <v>1687</v>
      </c>
      <c r="D76" s="11" t="s">
        <v>90</v>
      </c>
      <c r="E76" s="11" t="s">
        <v>1688</v>
      </c>
      <c r="F76" s="11" t="s">
        <v>1639</v>
      </c>
    </row>
    <row r="77" ht="36.0" customHeight="1">
      <c r="A77" s="24" t="s">
        <v>1624</v>
      </c>
      <c r="B77" s="24" t="s">
        <v>1689</v>
      </c>
      <c r="C77" s="24" t="s">
        <v>1690</v>
      </c>
      <c r="D77" s="24" t="s">
        <v>174</v>
      </c>
      <c r="E77" s="24" t="s">
        <v>1691</v>
      </c>
      <c r="F77" s="24" t="s">
        <v>1639</v>
      </c>
    </row>
    <row r="78" ht="36.0" customHeight="1">
      <c r="A78" s="11" t="s">
        <v>1624</v>
      </c>
      <c r="B78" s="11" t="s">
        <v>1693</v>
      </c>
      <c r="C78" s="11" t="s">
        <v>1694</v>
      </c>
      <c r="D78" s="11" t="s">
        <v>494</v>
      </c>
      <c r="E78" s="11" t="s">
        <v>1695</v>
      </c>
      <c r="F78" s="11" t="s">
        <v>1639</v>
      </c>
    </row>
    <row r="79" ht="36.0" customHeight="1">
      <c r="A79" s="24" t="s">
        <v>1624</v>
      </c>
      <c r="B79" s="24" t="s">
        <v>1698</v>
      </c>
      <c r="C79" s="24" t="s">
        <v>1700</v>
      </c>
      <c r="D79" s="24" t="s">
        <v>1702</v>
      </c>
      <c r="E79" s="24" t="s">
        <v>1703</v>
      </c>
      <c r="F79" s="24" t="s">
        <v>1639</v>
      </c>
    </row>
    <row r="80" ht="36.0" customHeight="1">
      <c r="A80" s="11" t="s">
        <v>1624</v>
      </c>
      <c r="B80" s="11" t="s">
        <v>1704</v>
      </c>
      <c r="C80" s="11" t="s">
        <v>1705</v>
      </c>
      <c r="D80" s="11" t="s">
        <v>144</v>
      </c>
      <c r="E80" s="11" t="s">
        <v>1706</v>
      </c>
      <c r="F80" s="11" t="s">
        <v>1639</v>
      </c>
    </row>
    <row r="81" ht="36.0" customHeight="1">
      <c r="A81" s="24" t="s">
        <v>1624</v>
      </c>
      <c r="B81" s="24" t="s">
        <v>1707</v>
      </c>
      <c r="C81" s="24" t="s">
        <v>1708</v>
      </c>
      <c r="D81" s="24" t="s">
        <v>1709</v>
      </c>
      <c r="E81" s="24" t="s">
        <v>1710</v>
      </c>
      <c r="F81" s="24" t="s">
        <v>1639</v>
      </c>
    </row>
    <row r="82" ht="36.0" customHeight="1">
      <c r="A82" s="11" t="s">
        <v>1624</v>
      </c>
      <c r="B82" s="11" t="s">
        <v>1713</v>
      </c>
      <c r="C82" s="11" t="s">
        <v>1714</v>
      </c>
      <c r="D82" s="11" t="s">
        <v>1716</v>
      </c>
      <c r="E82" s="11" t="s">
        <v>1717</v>
      </c>
      <c r="F82" s="11" t="s">
        <v>1639</v>
      </c>
    </row>
    <row r="83" ht="36.0" customHeight="1">
      <c r="A83" s="24" t="s">
        <v>1624</v>
      </c>
      <c r="B83" s="24" t="s">
        <v>1720</v>
      </c>
      <c r="C83" s="24" t="s">
        <v>1721</v>
      </c>
      <c r="D83" s="24" t="s">
        <v>1087</v>
      </c>
      <c r="E83" s="24" t="s">
        <v>1722</v>
      </c>
      <c r="F83" s="24" t="s">
        <v>1639</v>
      </c>
    </row>
    <row r="84" ht="46.5" customHeight="1">
      <c r="A84" s="11" t="s">
        <v>1624</v>
      </c>
      <c r="B84" s="11" t="s">
        <v>1723</v>
      </c>
      <c r="C84" s="11" t="s">
        <v>1724</v>
      </c>
      <c r="D84" s="11" t="s">
        <v>840</v>
      </c>
      <c r="E84" s="11" t="s">
        <v>1725</v>
      </c>
      <c r="F84" s="11" t="s">
        <v>1639</v>
      </c>
    </row>
    <row r="85" ht="36.0" customHeight="1">
      <c r="A85" s="24" t="s">
        <v>1624</v>
      </c>
      <c r="B85" s="24" t="s">
        <v>1697</v>
      </c>
      <c r="C85" s="24" t="s">
        <v>1726</v>
      </c>
      <c r="D85" s="24" t="s">
        <v>1712</v>
      </c>
      <c r="E85" s="24" t="s">
        <v>1727</v>
      </c>
      <c r="F85" s="24" t="s">
        <v>1639</v>
      </c>
    </row>
    <row r="86" ht="36.0" customHeight="1">
      <c r="A86" s="11" t="s">
        <v>1624</v>
      </c>
      <c r="B86" s="11" t="s">
        <v>1729</v>
      </c>
      <c r="C86" s="11" t="s">
        <v>1730</v>
      </c>
      <c r="D86" s="11" t="s">
        <v>437</v>
      </c>
      <c r="E86" s="11" t="s">
        <v>1732</v>
      </c>
      <c r="F86" s="11" t="s">
        <v>1639</v>
      </c>
    </row>
    <row r="87" ht="36.0" customHeight="1">
      <c r="A87" s="24" t="s">
        <v>1624</v>
      </c>
      <c r="B87" s="24" t="s">
        <v>1734</v>
      </c>
      <c r="C87" s="24" t="s">
        <v>1736</v>
      </c>
      <c r="D87" s="24" t="s">
        <v>595</v>
      </c>
      <c r="E87" s="24" t="s">
        <v>1738</v>
      </c>
      <c r="F87" s="24" t="s">
        <v>1628</v>
      </c>
    </row>
    <row r="88" ht="36.0" customHeight="1">
      <c r="A88" s="11" t="s">
        <v>1624</v>
      </c>
      <c r="B88" s="11" t="s">
        <v>1739</v>
      </c>
      <c r="C88" s="11" t="s">
        <v>1740</v>
      </c>
      <c r="D88" s="11" t="s">
        <v>631</v>
      </c>
      <c r="E88" s="11" t="s">
        <v>1741</v>
      </c>
      <c r="F88" s="11" t="s">
        <v>1628</v>
      </c>
    </row>
    <row r="89" ht="36.0" customHeight="1">
      <c r="A89" s="24" t="s">
        <v>1624</v>
      </c>
      <c r="B89" s="24" t="s">
        <v>1742</v>
      </c>
      <c r="C89" s="24" t="s">
        <v>1743</v>
      </c>
      <c r="D89" s="24" t="s">
        <v>1744</v>
      </c>
      <c r="E89" s="24" t="s">
        <v>1745</v>
      </c>
      <c r="F89" s="24" t="s">
        <v>1639</v>
      </c>
    </row>
    <row r="90" ht="36.0" customHeight="1">
      <c r="A90" s="11" t="s">
        <v>1624</v>
      </c>
      <c r="B90" s="11" t="s">
        <v>1746</v>
      </c>
      <c r="C90" s="11" t="s">
        <v>1747</v>
      </c>
      <c r="D90" s="11" t="s">
        <v>1748</v>
      </c>
      <c r="E90" s="11" t="s">
        <v>1750</v>
      </c>
      <c r="F90" s="11" t="s">
        <v>1639</v>
      </c>
    </row>
    <row r="91" ht="109.5" customHeight="1">
      <c r="A91" s="113" t="s">
        <v>1430</v>
      </c>
      <c r="B91" s="113" t="s">
        <v>1753</v>
      </c>
      <c r="C91" s="113" t="s">
        <v>1754</v>
      </c>
      <c r="D91" s="113"/>
      <c r="E91" s="113" t="s">
        <v>1757</v>
      </c>
      <c r="F91" s="113" t="s">
        <v>1758</v>
      </c>
    </row>
    <row r="92" ht="109.5" customHeight="1">
      <c r="A92" s="114" t="s">
        <v>1430</v>
      </c>
      <c r="B92" s="114" t="s">
        <v>1759</v>
      </c>
      <c r="C92" s="114" t="s">
        <v>1760</v>
      </c>
      <c r="D92" s="114"/>
      <c r="E92" s="114" t="s">
        <v>1761</v>
      </c>
      <c r="F92" s="114" t="s">
        <v>1762</v>
      </c>
    </row>
    <row r="93" ht="109.5" customHeight="1">
      <c r="A93" s="113" t="s">
        <v>1430</v>
      </c>
      <c r="B93" s="113" t="s">
        <v>1763</v>
      </c>
      <c r="C93" s="113" t="s">
        <v>1764</v>
      </c>
      <c r="D93" s="113"/>
      <c r="E93" s="113" t="s">
        <v>1765</v>
      </c>
      <c r="F93" s="113" t="s">
        <v>1766</v>
      </c>
    </row>
    <row r="94" ht="109.5" customHeight="1">
      <c r="A94" s="114" t="s">
        <v>1430</v>
      </c>
      <c r="B94" s="114" t="s">
        <v>1767</v>
      </c>
      <c r="C94" s="114" t="s">
        <v>1768</v>
      </c>
      <c r="D94" s="114"/>
      <c r="E94" s="114" t="s">
        <v>1765</v>
      </c>
      <c r="F94" s="114" t="s">
        <v>1769</v>
      </c>
    </row>
    <row r="95" ht="109.5" customHeight="1">
      <c r="A95" s="113" t="s">
        <v>1430</v>
      </c>
      <c r="B95" s="113" t="s">
        <v>1770</v>
      </c>
      <c r="C95" s="113" t="s">
        <v>1771</v>
      </c>
      <c r="D95" s="113"/>
      <c r="E95" s="113" t="s">
        <v>1772</v>
      </c>
      <c r="F95" s="113" t="s">
        <v>1773</v>
      </c>
    </row>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ustomSheetViews>
    <customSheetView guid="{0EAF5627-B059-4E36-A478-13636E25F8A6}" filter="1" showAutoFilter="1">
      <autoFilter ref="$A$7:$F$95"/>
    </customSheetView>
  </customSheetView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CF2"/>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1787</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113</v>
      </c>
      <c r="D4" s="1" t="s">
        <v>5</v>
      </c>
      <c r="E4" s="1">
        <f>COUNTIFS(PlanTasks[Category],$C$4)</f>
        <v>10</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15" t="s">
        <v>9</v>
      </c>
      <c r="B8" s="115" t="s">
        <v>12</v>
      </c>
      <c r="C8" s="115" t="s">
        <v>14</v>
      </c>
      <c r="D8" s="115" t="s">
        <v>16</v>
      </c>
      <c r="E8" s="115" t="s">
        <v>15</v>
      </c>
      <c r="F8" s="115" t="s">
        <v>21</v>
      </c>
      <c r="G8" s="115" t="s">
        <v>22</v>
      </c>
      <c r="H8" s="115" t="s">
        <v>23</v>
      </c>
      <c r="I8" s="115" t="s">
        <v>19</v>
      </c>
      <c r="J8" s="115" t="s">
        <v>34</v>
      </c>
      <c r="K8" s="115" t="s">
        <v>18</v>
      </c>
      <c r="L8" s="115" t="s">
        <v>25</v>
      </c>
      <c r="M8" s="115" t="s">
        <v>26</v>
      </c>
      <c r="N8" s="115" t="s">
        <v>27</v>
      </c>
      <c r="O8" s="115" t="s">
        <v>35</v>
      </c>
      <c r="P8" s="115" t="s">
        <v>3</v>
      </c>
      <c r="Q8" s="115" t="s">
        <v>17</v>
      </c>
      <c r="R8" s="115" t="s">
        <v>28</v>
      </c>
      <c r="S8" s="115" t="s">
        <v>29</v>
      </c>
      <c r="T8" s="115" t="s">
        <v>30</v>
      </c>
      <c r="U8" s="115" t="s">
        <v>33</v>
      </c>
      <c r="V8" s="115" t="s">
        <v>37</v>
      </c>
    </row>
    <row r="9" ht="58.5" customHeight="1">
      <c r="A9" s="9" t="str">
        <f t="array" ref="A9">IF($V9="","",INDEX(PlanTasks[Task ID],$V9))</f>
        <v>SD05</v>
      </c>
      <c r="B9" s="12">
        <f t="array" ref="B9">IF($V9="","",IF(INDEX(PlanTasks[Start week],$V9)="","",INDEX(PlanTasks[Start week],$V9)))</f>
        <v>5</v>
      </c>
      <c r="C9" s="12" t="str">
        <f t="array" ref="C9">IF($V9="","",IF(INDEX(PlanTasks[Task / deliverable],$V9)="","",INDEX(PlanTasks[Task / deliverable],$V9)))</f>
        <v>Requirements</v>
      </c>
      <c r="D9" s="12" t="str">
        <f t="array" ref="D9">IF($V9="","",IF(INDEX(PlanTasks[Status],$V9)="","",INDEX(PlanTasks[Status],$V9)))</f>
        <v>Not started</v>
      </c>
      <c r="E9" s="12" t="str">
        <f t="array" ref="E9">IF($V9="","",IF(INDEX(PlanTasks[Priority],$V9)="","",INDEX(PlanTasks[Priority],$V9)))</f>
        <v>P0</v>
      </c>
      <c r="F9" s="12" t="str">
        <f t="array" ref="F9">IF($V9="","",IF(INDEX(PlanTasks[Scope],$V9)="","",INDEX(PlanTasks[Scope],$V9)))</f>
        <v>Core</v>
      </c>
      <c r="G9" s="18">
        <f t="array" ref="G9">IF($V9="","",IF(INDEX(PlanTasks[Estimate (h)],$V9)="","",INDEX(PlanTasks[Estimate (h)],$V9)))</f>
        <v>1</v>
      </c>
      <c r="H9" s="18">
        <f t="array" ref="H9">IF($V9="","",IF(INDEX(PlanTasks[Actual (h)],$V9)="","",INDEX(PlanTasks[Actual (h)],$V9)))</f>
        <v>0</v>
      </c>
      <c r="I9" s="21">
        <f t="array" ref="I9">IF($V9="","",IF(INDEX(PlanTasks[Due date],$V9)="","",INDEX(PlanTasks[Due date],$V9)))</f>
        <v>46328</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Functional/non-functional, constraints, scale
Functional/non-functional requirements and constraints</v>
      </c>
      <c r="M9" s="12" t="str">
        <f t="array" ref="M9">IF($V9="","",IF(INDEX(PlanTasks[Exercise / interview prompt],$V9)="","",INDEX(PlanTasks[Exercise / interview prompt],$V9)))</f>
        <v>Design: Clarify a booking service
Trade-off: scope vs time</v>
      </c>
      <c r="N9" s="12" t="str">
        <f t="array" ref="N9">IF($V9="","",IF(INDEX(PlanTasks[Prerequisite IDs],$V9)="","",INDEX(PlanTasks[Prerequisite IDs],$V9)))</f>
        <v/>
      </c>
      <c r="O9" s="12" t="str">
        <f t="array" ref="O9">IF($V9="","",IF(INDEX(PlanTasks[Plan section],$V9)="","",INDEX(PlanTasks[Plan section],$V9)))</f>
        <v>Requirements</v>
      </c>
      <c r="P9" s="12" t="str">
        <f t="array" ref="P9">IF($V9="","",IF(INDEX(PlanTasks[Category],$V9)="","",INDEX(PlanTasks[Category],$V9)))</f>
        <v>System design</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S028
S022</v>
      </c>
      <c r="V9" s="27">
        <f>IF(ROW()-8&gt;$E$4,"",MATCH($C$4&amp;"|"&amp;(ROW()-8),PlanTasks[Category key],0))</f>
        <v>61</v>
      </c>
    </row>
    <row r="10" ht="58.5" customHeight="1">
      <c r="A10" s="28" t="str">
        <f t="array" ref="A10">IF($V10="","",INDEX(PlanTasks[Task ID],$V10))</f>
        <v>SD07</v>
      </c>
      <c r="B10" s="29">
        <f t="array" ref="B10">IF($V10="","",IF(INDEX(PlanTasks[Start week],$V10)="","",INDEX(PlanTasks[Start week],$V10)))</f>
        <v>5</v>
      </c>
      <c r="C10" s="29" t="str">
        <f t="array" ref="C10">IF($V10="","",IF(INDEX(PlanTasks[Task / deliverable],$V10)="","",INDEX(PlanTasks[Task / deliverable],$V10)))</f>
        <v>Data model</v>
      </c>
      <c r="D10" s="29" t="str">
        <f t="array" ref="D10">IF($V10="","",IF(INDEX(PlanTasks[Status],$V10)="","",INDEX(PlanTasks[Status],$V10)))</f>
        <v>Not started</v>
      </c>
      <c r="E10" s="29" t="str">
        <f t="array" ref="E10">IF($V10="","",IF(INDEX(PlanTasks[Priority],$V10)="","",INDEX(PlanTasks[Priority],$V10)))</f>
        <v>P0</v>
      </c>
      <c r="F10" s="29" t="str">
        <f t="array" ref="F10">IF($V10="","",IF(INDEX(PlanTasks[Scope],$V10)="","",INDEX(PlanTasks[Scope],$V10)))</f>
        <v>Core</v>
      </c>
      <c r="G10" s="41">
        <f t="array" ref="G10">IF($V10="","",IF(INDEX(PlanTasks[Estimate (h)],$V10)="","",INDEX(PlanTasks[Estimate (h)],$V10)))</f>
        <v>1</v>
      </c>
      <c r="H10" s="41">
        <f t="array" ref="H10">IF($V10="","",IF(INDEX(PlanTasks[Actual (h)],$V10)="","",INDEX(PlanTasks[Actual (h)],$V10)))</f>
        <v>0</v>
      </c>
      <c r="I10" s="43">
        <f t="array" ref="I10">IF($V10="","",IF(INDEX(PlanTasks[Due date],$V10)="","",INDEX(PlanTasks[Due date],$V10)))</f>
        <v>46328</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entities, keys, constraints
Endpoints, entities, invariants, constraints</v>
      </c>
      <c r="M10" s="29" t="str">
        <f t="array" ref="M10">IF($V10="","",IF(INDEX(PlanTasks[Exercise / interview prompt],$V10)="","",INDEX(PlanTasks[Exercise / interview prompt],$V10)))</f>
        <v>Design: POS order + inventory
Trade-off: normalization vs query speed</v>
      </c>
      <c r="N10" s="29" t="str">
        <f t="array" ref="N10">IF($V10="","",IF(INDEX(PlanTasks[Prerequisite IDs],$V10)="","",INDEX(PlanTasks[Prerequisite IDs],$V10)))</f>
        <v/>
      </c>
      <c r="O10" s="29" t="str">
        <f t="array" ref="O10">IF($V10="","",IF(INDEX(PlanTasks[Plan section],$V10)="","",INDEX(PlanTasks[Plan section],$V10)))</f>
        <v>Data model</v>
      </c>
      <c r="P10" s="29" t="str">
        <f t="array" ref="P10">IF($V10="","",IF(INDEX(PlanTasks[Category],$V10)="","",INDEX(PlanTasks[Category],$V10)))</f>
        <v>System design</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S028
S019</v>
      </c>
      <c r="V10" s="55">
        <f>IF(ROW()-8&gt;$E$4,"",MATCH($C$4&amp;"|"&amp;(ROW()-8),PlanTasks[Category key],0))</f>
        <v>62</v>
      </c>
    </row>
    <row r="11" ht="84.0" customHeight="1">
      <c r="A11" s="9" t="str">
        <f t="array" ref="A11">IF($V11="","",INDEX(PlanTasks[Task ID],$V11))</f>
        <v>SD13</v>
      </c>
      <c r="B11" s="12">
        <f t="array" ref="B11">IF($V11="","",IF(INDEX(PlanTasks[Start week],$V11)="","",INDEX(PlanTasks[Start week],$V11)))</f>
        <v>14</v>
      </c>
      <c r="C11" s="12" t="str">
        <f t="array" ref="C11">IF($V11="","",IF(INDEX(PlanTasks[Task / deliverable],$V11)="","",INDEX(PlanTasks[Task / deliverable],$V11)))</f>
        <v>Queues, retries and service reliability</v>
      </c>
      <c r="D11" s="12" t="str">
        <f t="array" ref="D11">IF($V11="","",IF(INDEX(PlanTasks[Status],$V11)="","",INDEX(PlanTasks[Status],$V11)))</f>
        <v>Not started</v>
      </c>
      <c r="E11" s="12" t="str">
        <f t="array" ref="E11">IF($V11="","",IF(INDEX(PlanTasks[Priority],$V11)="","",INDEX(PlanTasks[Priority],$V11)))</f>
        <v>P1</v>
      </c>
      <c r="F11" s="12" t="str">
        <f t="array" ref="F11">IF($V11="","",IF(INDEX(PlanTasks[Scope],$V11)="","",INDEX(PlanTasks[Scope],$V11)))</f>
        <v>Core</v>
      </c>
      <c r="G11" s="18">
        <f t="array" ref="G11">IF($V11="","",IF(INDEX(PlanTasks[Estimate (h)],$V11)="","",INDEX(PlanTasks[Estimate (h)],$V11)))</f>
        <v>1</v>
      </c>
      <c r="H11" s="18">
        <f t="array" ref="H11">IF($V11="","",IF(INDEX(PlanTasks[Actual (h)],$V11)="","",INDEX(PlanTasks[Actual (h)],$V11)))</f>
        <v>0</v>
      </c>
      <c r="I11" s="21">
        <f t="array" ref="I11">IF($V11="","",IF(INDEX(PlanTasks[Due date],$V11)="","",INDEX(PlanTasks[Due date],$V11)))</f>
        <v>46391</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async jobs, retries, idempotent consumers
timeouts, retry, circuit breaker concept
Signatures, retries, idempotency, ordering
Retries, dead-letter, at-least-once, idempotent consumers
When/why to decouple, retries, idempotency
Timeouts, retries, circuit-breaker concept, graceful degradation</v>
      </c>
      <c r="M11" s="12" t="str">
        <f t="array" ref="M11">IF($V11="","",IF(INDEX(PlanTasks[Exercise / interview prompt],$V11)="","",INDEX(PlanTasks[Exercise / interview prompt],$V11)))</f>
        <v>Design: Email/payment webhook processing
Trade-off: latency vs decoupling
Design: Unreliable payment provider
Trade-off: resilience vs duplicate risk</v>
      </c>
      <c r="N11" s="12" t="str">
        <f t="array" ref="N11">IF($V11="","",IF(INDEX(PlanTasks[Prerequisite IDs],$V11)="","",INDEX(PlanTasks[Prerequisite IDs],$V11)))</f>
        <v/>
      </c>
      <c r="O11" s="12" t="str">
        <f t="array" ref="O11">IF($V11="","",IF(INDEX(PlanTasks[Plan section],$V11)="","",INDEX(PlanTasks[Plan section],$V11)))</f>
        <v>Queues</v>
      </c>
      <c r="P11" s="12" t="str">
        <f t="array" ref="P11">IF($V11="","",IF(INDEX(PlanTasks[Category],$V11)="","",INDEX(PlanTasks[Category],$V11)))</f>
        <v>System design</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S028
S021</v>
      </c>
      <c r="V11" s="27">
        <f>IF(ROW()-8&gt;$E$4,"",MATCH($C$4&amp;"|"&amp;(ROW()-8),PlanTasks[Category key],0))</f>
        <v>148</v>
      </c>
    </row>
    <row r="12" ht="71.25" customHeight="1">
      <c r="A12" s="28" t="str">
        <f t="array" ref="A12">IF($V12="","",INDEX(PlanTasks[Task ID],$V12))</f>
        <v>SD10</v>
      </c>
      <c r="B12" s="29">
        <f t="array" ref="B12">IF($V12="","",IF(INDEX(PlanTasks[Start week],$V12)="","",INDEX(PlanTasks[Start week],$V12)))</f>
        <v>15</v>
      </c>
      <c r="C12" s="29" t="str">
        <f t="array" ref="C12">IF($V12="","",IF(INDEX(PlanTasks[Task / deliverable],$V12)="","",INDEX(PlanTasks[Task / deliverable],$V12)))</f>
        <v>Caching</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1</v>
      </c>
      <c r="H12" s="41">
        <f t="array" ref="H12">IF($V12="","",IF(INDEX(PlanTasks[Actual (h)],$V12)="","",INDEX(PlanTasks[Actual (h)],$V12)))</f>
        <v>0</v>
      </c>
      <c r="I12" s="43">
        <f t="array" ref="I12">IF($V12="","",IF(INDEX(PlanTasks[Due date],$V12)="","",INDEX(PlanTasks[Due date],$V12)))</f>
        <v>46398</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what/where/how invalidate
cache-aside, TTL, sessions, rate limits, invalidation
Cache-aside, TTL, invalidation, rate-limit/session patterns
Cache-aside, invalidation, TTL, stale-data trade-offs</v>
      </c>
      <c r="M12" s="29" t="str">
        <f t="array" ref="M12">IF($V12="","",IF(INDEX(PlanTasks[Exercise / interview prompt],$V12)="","",INDEX(PlanTasks[Exercise / interview prompt],$V12)))</f>
        <v>Design: Product catalogue cache
Trade-off: freshness vs latency
Add cache with explicit invalidation rule
Cache catalogue endpoint
Optional but useful</v>
      </c>
      <c r="N12" s="29" t="str">
        <f t="array" ref="N12">IF($V12="","",IF(INDEX(PlanTasks[Prerequisite IDs],$V12)="","",INDEX(PlanTasks[Prerequisite IDs],$V12)))</f>
        <v/>
      </c>
      <c r="O12" s="29" t="str">
        <f t="array" ref="O12">IF($V12="","",IF(INDEX(PlanTasks[Plan section],$V12)="","",INDEX(PlanTasks[Plan section],$V12)))</f>
        <v>Caching</v>
      </c>
      <c r="P12" s="29" t="str">
        <f t="array" ref="P12">IF($V12="","",IF(INDEX(PlanTasks[Category],$V12)="","",INDEX(PlanTasks[Category],$V12)))</f>
        <v>System design</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S028
S004
S020</v>
      </c>
      <c r="V12" s="55">
        <f>IF(ROW()-8&gt;$E$4,"",MATCH($C$4&amp;"|"&amp;(ROW()-8),PlanTasks[Category key],0))</f>
        <v>156</v>
      </c>
    </row>
    <row r="13" ht="58.5" customHeight="1">
      <c r="A13" s="9" t="str">
        <f t="array" ref="A13">IF($V13="","",INDEX(PlanTasks[Task ID],$V13))</f>
        <v>SD12</v>
      </c>
      <c r="B13" s="12">
        <f t="array" ref="B13">IF($V13="","",IF(INDEX(PlanTasks[Start week],$V13)="","",INDEX(PlanTasks[Start week],$V13)))</f>
        <v>15</v>
      </c>
      <c r="C13" s="12" t="str">
        <f t="array" ref="C13">IF($V13="","",IF(INDEX(PlanTasks[Task / deliverable],$V13)="","",INDEX(PlanTasks[Task / deliverable],$V13)))</f>
        <v>Search</v>
      </c>
      <c r="D13" s="12" t="str">
        <f t="array" ref="D13">IF($V13="","",IF(INDEX(PlanTasks[Status],$V13)="","",INDEX(PlanTasks[Status],$V13)))</f>
        <v>Not started</v>
      </c>
      <c r="E13" s="12" t="str">
        <f t="array" ref="E13">IF($V13="","",IF(INDEX(PlanTasks[Priority],$V13)="","",INDEX(PlanTasks[Priority],$V13)))</f>
        <v>P2</v>
      </c>
      <c r="F13" s="12" t="str">
        <f t="array" ref="F13">IF($V13="","",IF(INDEX(PlanTasks[Scope],$V13)="","",INDEX(PlanTasks[Scope],$V13)))</f>
        <v>Core</v>
      </c>
      <c r="G13" s="18">
        <f t="array" ref="G13">IF($V13="","",IF(INDEX(PlanTasks[Estimate (h)],$V13)="","",INDEX(PlanTasks[Estimate (h)],$V13)))</f>
        <v>1</v>
      </c>
      <c r="H13" s="18">
        <f t="array" ref="H13">IF($V13="","",IF(INDEX(PlanTasks[Actual (h)],$V13)="","",INDEX(PlanTasks[Actual (h)],$V13)))</f>
        <v>0</v>
      </c>
      <c r="I13" s="21">
        <f t="array" ref="I13">IF($V13="","",IF(INDEX(PlanTasks[Due date],$V13)="","",INDEX(PlanTasks[Due date],$V13)))</f>
        <v>46398</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DB index vs search service concept</v>
      </c>
      <c r="M13" s="12" t="str">
        <f t="array" ref="M13">IF($V13="","",IF(INDEX(PlanTasks[Exercise / interview prompt],$V13)="","",INDEX(PlanTasks[Exercise / interview prompt],$V13)))</f>
        <v>Design: Product/business search
Trade-off: features vs complexity</v>
      </c>
      <c r="N13" s="12" t="str">
        <f t="array" ref="N13">IF($V13="","",IF(INDEX(PlanTasks[Prerequisite IDs],$V13)="","",INDEX(PlanTasks[Prerequisite IDs],$V13)))</f>
        <v/>
      </c>
      <c r="O13" s="12" t="str">
        <f t="array" ref="O13">IF($V13="","",IF(INDEX(PlanTasks[Plan section],$V13)="","",INDEX(PlanTasks[Plan section],$V13)))</f>
        <v>Search</v>
      </c>
      <c r="P13" s="12" t="str">
        <f t="array" ref="P13">IF($V13="","",IF(INDEX(PlanTasks[Category],$V13)="","",INDEX(PlanTasks[Category],$V13)))</f>
        <v>System design</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S028</v>
      </c>
      <c r="V13" s="27">
        <f>IF(ROW()-8&gt;$E$4,"",MATCH($C$4&amp;"|"&amp;(ROW()-8),PlanTasks[Category key],0))</f>
        <v>157</v>
      </c>
    </row>
    <row r="14" ht="58.5" customHeight="1">
      <c r="A14" s="28" t="str">
        <f t="array" ref="A14">IF($V14="","",INDEX(PlanTasks[Task ID],$V14))</f>
        <v>SD14</v>
      </c>
      <c r="B14" s="29">
        <f t="array" ref="B14">IF($V14="","",IF(INDEX(PlanTasks[Start week],$V14)="","",INDEX(PlanTasks[Start week],$V14)))</f>
        <v>16</v>
      </c>
      <c r="C14" s="29" t="str">
        <f t="array" ref="C14">IF($V14="","",IF(INDEX(PlanTasks[Task / deliverable],$V14)="","",INDEX(PlanTasks[Task / deliverable],$V14)))</f>
        <v>Rate limiting</v>
      </c>
      <c r="D14" s="29" t="str">
        <f t="array" ref="D14">IF($V14="","",IF(INDEX(PlanTasks[Status],$V14)="","",INDEX(PlanTasks[Status],$V14)))</f>
        <v>Not started</v>
      </c>
      <c r="E14" s="29" t="str">
        <f t="array" ref="E14">IF($V14="","",IF(INDEX(PlanTasks[Priority],$V14)="","",INDEX(PlanTasks[Priority],$V14)))</f>
        <v>P2</v>
      </c>
      <c r="F14" s="29" t="str">
        <f t="array" ref="F14">IF($V14="","",IF(INDEX(PlanTasks[Scope],$V14)="","",INDEX(PlanTasks[Scope],$V14)))</f>
        <v>Core</v>
      </c>
      <c r="G14" s="41">
        <f t="array" ref="G14">IF($V14="","",IF(INDEX(PlanTasks[Estimate (h)],$V14)="","",INDEX(PlanTasks[Estimate (h)],$V14)))</f>
        <v>1</v>
      </c>
      <c r="H14" s="41">
        <f t="array" ref="H14">IF($V14="","",IF(INDEX(PlanTasks[Actual (h)],$V14)="","",INDEX(PlanTasks[Actual (h)],$V14)))</f>
        <v>0</v>
      </c>
      <c r="I14" s="43">
        <f t="array" ref="I14">IF($V14="","",IF(INDEX(PlanTasks[Due date],$V14)="","",INDEX(PlanTasks[Due date],$V14)))</f>
        <v>46405</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per key/window algorithms concept
Token bucket concept, per-user/IP policies, backoff</v>
      </c>
      <c r="M14" s="29" t="str">
        <f t="array" ref="M14">IF($V14="","",IF(INDEX(PlanTasks[Exercise / interview prompt],$V14)="","",INDEX(PlanTasks[Exercise / interview prompt],$V14)))</f>
        <v>Design: Public API protection
Trade-off: fairness vs simplicity</v>
      </c>
      <c r="N14" s="29" t="str">
        <f t="array" ref="N14">IF($V14="","",IF(INDEX(PlanTasks[Prerequisite IDs],$V14)="","",INDEX(PlanTasks[Prerequisite IDs],$V14)))</f>
        <v/>
      </c>
      <c r="O14" s="29" t="str">
        <f t="array" ref="O14">IF($V14="","",IF(INDEX(PlanTasks[Plan section],$V14)="","",INDEX(PlanTasks[Plan section],$V14)))</f>
        <v>Rate limiting</v>
      </c>
      <c r="P14" s="29" t="str">
        <f t="array" ref="P14">IF($V14="","",IF(INDEX(PlanTasks[Category],$V14)="","",INDEX(PlanTasks[Category],$V14)))</f>
        <v>System design</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S028
S022</v>
      </c>
      <c r="V14" s="55">
        <f>IF(ROW()-8&gt;$E$4,"",MATCH($C$4&amp;"|"&amp;(ROW()-8),PlanTasks[Category key],0))</f>
        <v>171</v>
      </c>
    </row>
    <row r="15" ht="58.5" customHeight="1">
      <c r="A15" s="9" t="str">
        <f t="array" ref="A15">IF($V15="","",INDEX(PlanTasks[Task ID],$V15))</f>
        <v>SD15</v>
      </c>
      <c r="B15" s="12">
        <f t="array" ref="B15">IF($V15="","",IF(INDEX(PlanTasks[Start week],$V15)="","",INDEX(PlanTasks[Start week],$V15)))</f>
        <v>16</v>
      </c>
      <c r="C15" s="12" t="str">
        <f t="array" ref="C15">IF($V15="","",IF(INDEX(PlanTasks[Task / deliverable],$V15)="","",INDEX(PlanTasks[Task / deliverable],$V15)))</f>
        <v>File/object storage</v>
      </c>
      <c r="D15" s="12" t="str">
        <f t="array" ref="D15">IF($V15="","",IF(INDEX(PlanTasks[Status],$V15)="","",INDEX(PlanTasks[Status],$V15)))</f>
        <v>Not started</v>
      </c>
      <c r="E15" s="12" t="str">
        <f t="array" ref="E15">IF($V15="","",IF(INDEX(PlanTasks[Priority],$V15)="","",INDEX(PlanTasks[Priority],$V15)))</f>
        <v>P2</v>
      </c>
      <c r="F15" s="12" t="str">
        <f t="array" ref="F15">IF($V15="","",IF(INDEX(PlanTasks[Scope],$V15)="","",INDEX(PlanTasks[Scope],$V15)))</f>
        <v>Core</v>
      </c>
      <c r="G15" s="18">
        <f t="array" ref="G15">IF($V15="","",IF(INDEX(PlanTasks[Estimate (h)],$V15)="","",INDEX(PlanTasks[Estimate (h)],$V15)))</f>
        <v>1</v>
      </c>
      <c r="H15" s="18">
        <f t="array" ref="H15">IF($V15="","",IF(INDEX(PlanTasks[Actual (h)],$V15)="","",INDEX(PlanTasks[Actual (h)],$V15)))</f>
        <v>0</v>
      </c>
      <c r="I15" s="21">
        <f t="array" ref="I15">IF($V15="","",IF(INDEX(PlanTasks[Due date],$V15)="","",INDEX(PlanTasks[Due date],$V15)))</f>
        <v>46405</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DB vs object storage, signed URL concept</v>
      </c>
      <c r="M15" s="12" t="str">
        <f t="array" ref="M15">IF($V15="","",IF(INDEX(PlanTasks[Exercise / interview prompt],$V15)="","",INDEX(PlanTasks[Exercise / interview prompt],$V15)))</f>
        <v>Design: Product images
Trade-off: security vs convenience</v>
      </c>
      <c r="N15" s="12" t="str">
        <f t="array" ref="N15">IF($V15="","",IF(INDEX(PlanTasks[Prerequisite IDs],$V15)="","",INDEX(PlanTasks[Prerequisite IDs],$V15)))</f>
        <v/>
      </c>
      <c r="O15" s="12" t="str">
        <f t="array" ref="O15">IF($V15="","",IF(INDEX(PlanTasks[Plan section],$V15)="","",INDEX(PlanTasks[Plan section],$V15)))</f>
        <v>File/object storage</v>
      </c>
      <c r="P15" s="12" t="str">
        <f t="array" ref="P15">IF($V15="","",IF(INDEX(PlanTasks[Category],$V15)="","",INDEX(PlanTasks[Category],$V15)))</f>
        <v>System design</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S028</v>
      </c>
      <c r="V15" s="27">
        <f>IF(ROW()-8&gt;$E$4,"",MATCH($C$4&amp;"|"&amp;(ROW()-8),PlanTasks[Category key],0))</f>
        <v>172</v>
      </c>
    </row>
    <row r="16" ht="58.5" customHeight="1">
      <c r="A16" s="28" t="str">
        <f t="array" ref="A16">IF($V16="","",INDEX(PlanTasks[Task ID],$V16))</f>
        <v>SD16</v>
      </c>
      <c r="B16" s="29">
        <f t="array" ref="B16">IF($V16="","",IF(INDEX(PlanTasks[Start week],$V16)="","",INDEX(PlanTasks[Start week],$V16)))</f>
        <v>16</v>
      </c>
      <c r="C16" s="29" t="str">
        <f t="array" ref="C16">IF($V16="","",IF(INDEX(PlanTasks[Task / deliverable],$V16)="","",INDEX(PlanTasks[Task / deliverable],$V16)))</f>
        <v>Load balancing</v>
      </c>
      <c r="D16" s="29" t="str">
        <f t="array" ref="D16">IF($V16="","",IF(INDEX(PlanTasks[Status],$V16)="","",INDEX(PlanTasks[Status],$V16)))</f>
        <v>Not started</v>
      </c>
      <c r="E16" s="29" t="str">
        <f t="array" ref="E16">IF($V16="","",IF(INDEX(PlanTasks[Priority],$V16)="","",INDEX(PlanTasks[Priority],$V16)))</f>
        <v>P1</v>
      </c>
      <c r="F16" s="29" t="str">
        <f t="array" ref="F16">IF($V16="","",IF(INDEX(PlanTasks[Scope],$V16)="","",INDEX(PlanTasks[Scope],$V16)))</f>
        <v>Core</v>
      </c>
      <c r="G16" s="41">
        <f t="array" ref="G16">IF($V16="","",IF(INDEX(PlanTasks[Estimate (h)],$V16)="","",INDEX(PlanTasks[Estimate (h)],$V16)))</f>
        <v>1</v>
      </c>
      <c r="H16" s="41">
        <f t="array" ref="H16">IF($V16="","",IF(INDEX(PlanTasks[Actual (h)],$V16)="","",INDEX(PlanTasks[Actual (h)],$V16)))</f>
        <v>0</v>
      </c>
      <c r="I16" s="43">
        <f t="array" ref="I16">IF($V16="","",IF(INDEX(PlanTasks[Due date],$V16)="","",INDEX(PlanTasks[Due date],$V16)))</f>
        <v>46405</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distribute requests, health checks
Horizontal vs vertical, load balancing, bottlenecks</v>
      </c>
      <c r="M16" s="29" t="str">
        <f t="array" ref="M16">IF($V16="","",IF(INDEX(PlanTasks[Exercise / interview prompt],$V16)="","",INDEX(PlanTasks[Exercise / interview prompt],$V16)))</f>
        <v>Design: Scale API horizontally
Trade-off: stateful vs stateless</v>
      </c>
      <c r="N16" s="29" t="str">
        <f t="array" ref="N16">IF($V16="","",IF(INDEX(PlanTasks[Prerequisite IDs],$V16)="","",INDEX(PlanTasks[Prerequisite IDs],$V16)))</f>
        <v/>
      </c>
      <c r="O16" s="29" t="str">
        <f t="array" ref="O16">IF($V16="","",IF(INDEX(PlanTasks[Plan section],$V16)="","",INDEX(PlanTasks[Plan section],$V16)))</f>
        <v>Load balancing</v>
      </c>
      <c r="P16" s="29" t="str">
        <f t="array" ref="P16">IF($V16="","",IF(INDEX(PlanTasks[Category],$V16)="","",INDEX(PlanTasks[Category],$V16)))</f>
        <v>System design</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S028
S019</v>
      </c>
      <c r="V16" s="55">
        <f>IF(ROW()-8&gt;$E$4,"",MATCH($C$4&amp;"|"&amp;(ROW()-8),PlanTasks[Category key],0))</f>
        <v>173</v>
      </c>
    </row>
    <row r="17" ht="58.5" customHeight="1">
      <c r="A17" s="9" t="str">
        <f t="array" ref="A17">IF($V17="","",INDEX(PlanTasks[Task ID],$V17))</f>
        <v>SD17</v>
      </c>
      <c r="B17" s="12">
        <f t="array" ref="B17">IF($V17="","",IF(INDEX(PlanTasks[Start week],$V17)="","",INDEX(PlanTasks[Start week],$V17)))</f>
        <v>16</v>
      </c>
      <c r="C17" s="12" t="str">
        <f t="array" ref="C17">IF($V17="","",IF(INDEX(PlanTasks[Task / deliverable],$V17)="","",INDEX(PlanTasks[Task / deliverable],$V17)))</f>
        <v>Replication</v>
      </c>
      <c r="D17" s="12" t="str">
        <f t="array" ref="D17">IF($V17="","",IF(INDEX(PlanTasks[Status],$V17)="","",INDEX(PlanTasks[Status],$V17)))</f>
        <v>Not started</v>
      </c>
      <c r="E17" s="12" t="str">
        <f t="array" ref="E17">IF($V17="","",IF(INDEX(PlanTasks[Priority],$V17)="","",INDEX(PlanTasks[Priority],$V17)))</f>
        <v>P2</v>
      </c>
      <c r="F17" s="12" t="str">
        <f t="array" ref="F17">IF($V17="","",IF(INDEX(PlanTasks[Scope],$V17)="","",INDEX(PlanTasks[Scope],$V17)))</f>
        <v>Core</v>
      </c>
      <c r="G17" s="18">
        <f t="array" ref="G17">IF($V17="","",IF(INDEX(PlanTasks[Estimate (h)],$V17)="","",INDEX(PlanTasks[Estimate (h)],$V17)))</f>
        <v>1</v>
      </c>
      <c r="H17" s="18">
        <f t="array" ref="H17">IF($V17="","",IF(INDEX(PlanTasks[Actual (h)],$V17)="","",INDEX(PlanTasks[Actual (h)],$V17)))</f>
        <v>0</v>
      </c>
      <c r="I17" s="21">
        <f t="array" ref="I17">IF($V17="","",IF(INDEX(PlanTasks[Due date],$V17)="","",INDEX(PlanTasks[Due date],$V17)))</f>
        <v>46405</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read scale / failover concept</v>
      </c>
      <c r="M17" s="12" t="str">
        <f t="array" ref="M17">IF($V17="","",IF(INDEX(PlanTasks[Exercise / interview prompt],$V17)="","",INDEX(PlanTasks[Exercise / interview prompt],$V17)))</f>
        <v>Design: Read-heavy catalogue
Trade-off: consistency lag</v>
      </c>
      <c r="N17" s="12" t="str">
        <f t="array" ref="N17">IF($V17="","",IF(INDEX(PlanTasks[Prerequisite IDs],$V17)="","",INDEX(PlanTasks[Prerequisite IDs],$V17)))</f>
        <v/>
      </c>
      <c r="O17" s="12" t="str">
        <f t="array" ref="O17">IF($V17="","",IF(INDEX(PlanTasks[Plan section],$V17)="","",INDEX(PlanTasks[Plan section],$V17)))</f>
        <v>Replication</v>
      </c>
      <c r="P17" s="12" t="str">
        <f t="array" ref="P17">IF($V17="","",IF(INDEX(PlanTasks[Category],$V17)="","",INDEX(PlanTasks[Category],$V17)))</f>
        <v>System design</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S028</v>
      </c>
      <c r="V17" s="27">
        <f>IF(ROW()-8&gt;$E$4,"",MATCH($C$4&amp;"|"&amp;(ROW()-8),PlanTasks[Category key],0))</f>
        <v>174</v>
      </c>
    </row>
    <row r="18" ht="58.5" customHeight="1">
      <c r="A18" s="28" t="str">
        <f t="array" ref="A18">IF($V18="","",INDEX(PlanTasks[Task ID],$V18))</f>
        <v>SD21</v>
      </c>
      <c r="B18" s="29">
        <f t="array" ref="B18">IF($V18="","",IF(INDEX(PlanTasks[Start week],$V18)="","",INDEX(PlanTasks[Start week],$V18)))</f>
        <v>19</v>
      </c>
      <c r="C18" s="29" t="str">
        <f t="array" ref="C18">IF($V18="","",IF(INDEX(PlanTasks[Task / deliverable],$V18)="","",INDEX(PlanTasks[Task / deliverable],$V18)))</f>
        <v>Offline sync</v>
      </c>
      <c r="D18" s="29" t="str">
        <f t="array" ref="D18">IF($V18="","",IF(INDEX(PlanTasks[Status],$V18)="","",INDEX(PlanTasks[Status],$V18)))</f>
        <v>Not started</v>
      </c>
      <c r="E18" s="29" t="str">
        <f t="array" ref="E18">IF($V18="","",IF(INDEX(PlanTasks[Priority],$V18)="","",INDEX(PlanTasks[Priority],$V18)))</f>
        <v>P1</v>
      </c>
      <c r="F18" s="29" t="str">
        <f t="array" ref="F18">IF($V18="","",IF(INDEX(PlanTasks[Scope],$V18)="","",INDEX(PlanTasks[Scope],$V18)))</f>
        <v>Core</v>
      </c>
      <c r="G18" s="41">
        <f t="array" ref="G18">IF($V18="","",IF(INDEX(PlanTasks[Estimate (h)],$V18)="","",INDEX(PlanTasks[Estimate (h)],$V18)))</f>
        <v>1</v>
      </c>
      <c r="H18" s="41">
        <f t="array" ref="H18">IF($V18="","",IF(INDEX(PlanTasks[Actual (h)],$V18)="","",INDEX(PlanTasks[Actual (h)],$V18)))</f>
        <v>0</v>
      </c>
      <c r="I18" s="43">
        <f t="array" ref="I18">IF($V18="","",IF(INDEX(PlanTasks[Due date],$V18)="","",INDEX(PlanTasks[Due date],$V18)))</f>
        <v>46426</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queue/replay/conflict/idempotency</v>
      </c>
      <c r="M18" s="29" t="str">
        <f t="array" ref="M18">IF($V18="","",IF(INDEX(PlanTasks[Exercise / interview prompt],$V18)="","",INDEX(PlanTasks[Exercise / interview prompt],$V18)))</f>
        <v>Design: Offline POS transaction replay
Trade-off: availability vs consistency</v>
      </c>
      <c r="N18" s="29" t="str">
        <f t="array" ref="N18">IF($V18="","",IF(INDEX(PlanTasks[Prerequisite IDs],$V18)="","",INDEX(PlanTasks[Prerequisite IDs],$V18)))</f>
        <v/>
      </c>
      <c r="O18" s="29" t="str">
        <f t="array" ref="O18">IF($V18="","",IF(INDEX(PlanTasks[Plan section],$V18)="","",INDEX(PlanTasks[Plan section],$V18)))</f>
        <v>Offline sync</v>
      </c>
      <c r="P18" s="29" t="str">
        <f t="array" ref="P18">IF($V18="","",IF(INDEX(PlanTasks[Category],$V18)="","",INDEX(PlanTasks[Category],$V18)))</f>
        <v>System design</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S028</v>
      </c>
      <c r="V18" s="55">
        <f>IF(ROW()-8&gt;$E$4,"",MATCH($C$4&amp;"|"&amp;(ROW()-8),PlanTasks[Category key],0))</f>
        <v>194</v>
      </c>
    </row>
    <row r="19" ht="78.0" customHeight="1">
      <c r="A19" s="9" t="str">
        <f t="array" ref="A19">IF($V19="","",INDEX(PlanTasks[Task ID],$V19))</f>
        <v/>
      </c>
      <c r="B19" s="12" t="str">
        <f t="array" ref="B19">IF($V19="","",IF(INDEX(PlanTasks[Start week],$V19)="","",INDEX(PlanTasks[Start week],$V19)))</f>
        <v/>
      </c>
      <c r="C19" s="12" t="str">
        <f t="array" ref="C19">IF($V19="","",IF(INDEX(PlanTasks[Task / deliverable],$V19)="","",INDEX(PlanTasks[Task / deliverable],$V19)))</f>
        <v/>
      </c>
      <c r="D19" s="12" t="str">
        <f t="array" ref="D19">IF($V19="","",IF(INDEX(PlanTasks[Status],$V19)="","",INDEX(PlanTasks[Status],$V19)))</f>
        <v/>
      </c>
      <c r="E19" s="12" t="str">
        <f t="array" ref="E19">IF($V19="","",IF(INDEX(PlanTasks[Priority],$V19)="","",INDEX(PlanTasks[Priority],$V19)))</f>
        <v/>
      </c>
      <c r="F19" s="12" t="str">
        <f t="array" ref="F19">IF($V19="","",IF(INDEX(PlanTasks[Scope],$V19)="","",INDEX(PlanTasks[Scope],$V19)))</f>
        <v/>
      </c>
      <c r="G19" s="18" t="str">
        <f t="array" ref="G19">IF($V19="","",IF(INDEX(PlanTasks[Estimate (h)],$V19)="","",INDEX(PlanTasks[Estimate (h)],$V19)))</f>
        <v/>
      </c>
      <c r="H19" s="18" t="str">
        <f t="array" ref="H19">IF($V19="","",IF(INDEX(PlanTasks[Actual (h)],$V19)="","",INDEX(PlanTasks[Actual (h)],$V19)))</f>
        <v/>
      </c>
      <c r="I19" s="21" t="str">
        <f t="array" ref="I19">IF($V19="","",IF(INDEX(PlanTasks[Due date],$V19)="","",INDEX(PlanTasks[Due date],$V19)))</f>
        <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
      </c>
      <c r="M19" s="12" t="str">
        <f t="array" ref="M19">IF($V19="","",IF(INDEX(PlanTasks[Exercise / interview prompt],$V19)="","",INDEX(PlanTasks[Exercise / interview prompt],$V19)))</f>
        <v/>
      </c>
      <c r="N19" s="12" t="str">
        <f t="array" ref="N19">IF($V19="","",IF(INDEX(PlanTasks[Prerequisite IDs],$V19)="","",INDEX(PlanTasks[Prerequisite IDs],$V19)))</f>
        <v/>
      </c>
      <c r="O19" s="12" t="str">
        <f t="array" ref="O19">IF($V19="","",IF(INDEX(PlanTasks[Plan section],$V19)="","",INDEX(PlanTasks[Plan section],$V19)))</f>
        <v/>
      </c>
      <c r="P19" s="12" t="str">
        <f t="array" ref="P19">IF($V19="","",IF(INDEX(PlanTasks[Category],$V19)="","",INDEX(PlanTasks[Category],$V19)))</f>
        <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
      </c>
      <c r="U19" s="12" t="str">
        <f t="array" ref="U19">IF($V19="","",IF(INDEX(PlanTasks[Source IDs],$V19)="","",INDEX(PlanTasks[Source IDs],$V19)))</f>
        <v/>
      </c>
      <c r="V19" s="27" t="str">
        <f>IF(ROW()-8&gt;$E$4,"",MATCH($C$4&amp;"|"&amp;(ROW()-8),PlanTasks[Category key],0))</f>
        <v/>
      </c>
    </row>
    <row r="20" ht="78.0" customHeight="1">
      <c r="A20" s="28" t="str">
        <f t="array" ref="A20">IF($V20="","",INDEX(PlanTasks[Task ID],$V20))</f>
        <v/>
      </c>
      <c r="B20" s="29" t="str">
        <f t="array" ref="B20">IF($V20="","",IF(INDEX(PlanTasks[Start week],$V20)="","",INDEX(PlanTasks[Start week],$V20)))</f>
        <v/>
      </c>
      <c r="C20" s="29" t="str">
        <f t="array" ref="C20">IF($V20="","",IF(INDEX(PlanTasks[Task / deliverable],$V20)="","",INDEX(PlanTasks[Task / deliverable],$V20)))</f>
        <v/>
      </c>
      <c r="D20" s="29" t="str">
        <f t="array" ref="D20">IF($V20="","",IF(INDEX(PlanTasks[Status],$V20)="","",INDEX(PlanTasks[Status],$V20)))</f>
        <v/>
      </c>
      <c r="E20" s="29" t="str">
        <f t="array" ref="E20">IF($V20="","",IF(INDEX(PlanTasks[Priority],$V20)="","",INDEX(PlanTasks[Priority],$V20)))</f>
        <v/>
      </c>
      <c r="F20" s="29" t="str">
        <f t="array" ref="F20">IF($V20="","",IF(INDEX(PlanTasks[Scope],$V20)="","",INDEX(PlanTasks[Scope],$V20)))</f>
        <v/>
      </c>
      <c r="G20" s="41" t="str">
        <f t="array" ref="G20">IF($V20="","",IF(INDEX(PlanTasks[Estimate (h)],$V20)="","",INDEX(PlanTasks[Estimate (h)],$V20)))</f>
        <v/>
      </c>
      <c r="H20" s="41" t="str">
        <f t="array" ref="H20">IF($V20="","",IF(INDEX(PlanTasks[Actual (h)],$V20)="","",INDEX(PlanTasks[Actual (h)],$V20)))</f>
        <v/>
      </c>
      <c r="I20" s="43" t="str">
        <f t="array" ref="I20">IF($V20="","",IF(INDEX(PlanTasks[Due date],$V20)="","",INDEX(PlanTasks[Due date],$V20)))</f>
        <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
      </c>
      <c r="M20" s="29" t="str">
        <f t="array" ref="M20">IF($V20="","",IF(INDEX(PlanTasks[Exercise / interview prompt],$V20)="","",INDEX(PlanTasks[Exercise / interview prompt],$V20)))</f>
        <v/>
      </c>
      <c r="N20" s="29" t="str">
        <f t="array" ref="N20">IF($V20="","",IF(INDEX(PlanTasks[Prerequisite IDs],$V20)="","",INDEX(PlanTasks[Prerequisite IDs],$V20)))</f>
        <v/>
      </c>
      <c r="O20" s="29" t="str">
        <f t="array" ref="O20">IF($V20="","",IF(INDEX(PlanTasks[Plan section],$V20)="","",INDEX(PlanTasks[Plan section],$V20)))</f>
        <v/>
      </c>
      <c r="P20" s="29" t="str">
        <f t="array" ref="P20">IF($V20="","",IF(INDEX(PlanTasks[Category],$V20)="","",INDEX(PlanTasks[Category],$V20)))</f>
        <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
      </c>
      <c r="U20" s="29" t="str">
        <f t="array" ref="U20">IF($V20="","",IF(INDEX(PlanTasks[Source IDs],$V20)="","",INDEX(PlanTasks[Source IDs],$V20)))</f>
        <v/>
      </c>
      <c r="V20" s="55" t="str">
        <f>IF(ROW()-8&gt;$E$4,"",MATCH($C$4&amp;"|"&amp;(ROW()-8),PlanTasks[Category key],0))</f>
        <v/>
      </c>
    </row>
    <row r="21" ht="78.0" customHeight="1">
      <c r="A21" s="9" t="str">
        <f t="array" ref="A21">IF($V21="","",INDEX(PlanTasks[Task ID],$V21))</f>
        <v/>
      </c>
      <c r="B21" s="12" t="str">
        <f t="array" ref="B21">IF($V21="","",IF(INDEX(PlanTasks[Start week],$V21)="","",INDEX(PlanTasks[Start week],$V21)))</f>
        <v/>
      </c>
      <c r="C21" s="12" t="str">
        <f t="array" ref="C21">IF($V21="","",IF(INDEX(PlanTasks[Task / deliverable],$V21)="","",INDEX(PlanTasks[Task / deliverable],$V21)))</f>
        <v/>
      </c>
      <c r="D21" s="12" t="str">
        <f t="array" ref="D21">IF($V21="","",IF(INDEX(PlanTasks[Status],$V21)="","",INDEX(PlanTasks[Status],$V21)))</f>
        <v/>
      </c>
      <c r="E21" s="12" t="str">
        <f t="array" ref="E21">IF($V21="","",IF(INDEX(PlanTasks[Priority],$V21)="","",INDEX(PlanTasks[Priority],$V21)))</f>
        <v/>
      </c>
      <c r="F21" s="12" t="str">
        <f t="array" ref="F21">IF($V21="","",IF(INDEX(PlanTasks[Scope],$V21)="","",INDEX(PlanTasks[Scope],$V21)))</f>
        <v/>
      </c>
      <c r="G21" s="18" t="str">
        <f t="array" ref="G21">IF($V21="","",IF(INDEX(PlanTasks[Estimate (h)],$V21)="","",INDEX(PlanTasks[Estimate (h)],$V21)))</f>
        <v/>
      </c>
      <c r="H21" s="18" t="str">
        <f t="array" ref="H21">IF($V21="","",IF(INDEX(PlanTasks[Actual (h)],$V21)="","",INDEX(PlanTasks[Actual (h)],$V21)))</f>
        <v/>
      </c>
      <c r="I21" s="21" t="str">
        <f t="array" ref="I21">IF($V21="","",IF(INDEX(PlanTasks[Due date],$V21)="","",INDEX(PlanTasks[Due date],$V21)))</f>
        <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
      </c>
      <c r="M21" s="12" t="str">
        <f t="array" ref="M21">IF($V21="","",IF(INDEX(PlanTasks[Exercise / interview prompt],$V21)="","",INDEX(PlanTasks[Exercise / interview prompt],$V21)))</f>
        <v/>
      </c>
      <c r="N21" s="12" t="str">
        <f t="array" ref="N21">IF($V21="","",IF(INDEX(PlanTasks[Prerequisite IDs],$V21)="","",INDEX(PlanTasks[Prerequisite IDs],$V21)))</f>
        <v/>
      </c>
      <c r="O21" s="12" t="str">
        <f t="array" ref="O21">IF($V21="","",IF(INDEX(PlanTasks[Plan section],$V21)="","",INDEX(PlanTasks[Plan section],$V21)))</f>
        <v/>
      </c>
      <c r="P21" s="12" t="str">
        <f t="array" ref="P21">IF($V21="","",IF(INDEX(PlanTasks[Category],$V21)="","",INDEX(PlanTasks[Category],$V21)))</f>
        <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
      </c>
      <c r="U21" s="12" t="str">
        <f t="array" ref="U21">IF($V21="","",IF(INDEX(PlanTasks[Source IDs],$V21)="","",INDEX(PlanTasks[Source IDs],$V21)))</f>
        <v/>
      </c>
      <c r="V21" s="27" t="str">
        <f>IF(ROW()-8&gt;$E$4,"",MATCH($C$4&amp;"|"&amp;(ROW()-8),PlanTasks[Category key],0))</f>
        <v/>
      </c>
    </row>
    <row r="22" ht="78.0" customHeight="1">
      <c r="A22" s="28" t="str">
        <f t="array" ref="A22">IF($V22="","",INDEX(PlanTasks[Task ID],$V22))</f>
        <v/>
      </c>
      <c r="B22" s="29" t="str">
        <f t="array" ref="B22">IF($V22="","",IF(INDEX(PlanTasks[Start week],$V22)="","",INDEX(PlanTasks[Start week],$V22)))</f>
        <v/>
      </c>
      <c r="C22" s="29" t="str">
        <f t="array" ref="C22">IF($V22="","",IF(INDEX(PlanTasks[Task / deliverable],$V22)="","",INDEX(PlanTasks[Task / deliverable],$V22)))</f>
        <v/>
      </c>
      <c r="D22" s="29" t="str">
        <f t="array" ref="D22">IF($V22="","",IF(INDEX(PlanTasks[Status],$V22)="","",INDEX(PlanTasks[Status],$V22)))</f>
        <v/>
      </c>
      <c r="E22" s="29" t="str">
        <f t="array" ref="E22">IF($V22="","",IF(INDEX(PlanTasks[Priority],$V22)="","",INDEX(PlanTasks[Priority],$V22)))</f>
        <v/>
      </c>
      <c r="F22" s="29" t="str">
        <f t="array" ref="F22">IF($V22="","",IF(INDEX(PlanTasks[Scope],$V22)="","",INDEX(PlanTasks[Scope],$V22)))</f>
        <v/>
      </c>
      <c r="G22" s="41" t="str">
        <f t="array" ref="G22">IF($V22="","",IF(INDEX(PlanTasks[Estimate (h)],$V22)="","",INDEX(PlanTasks[Estimate (h)],$V22)))</f>
        <v/>
      </c>
      <c r="H22" s="41" t="str">
        <f t="array" ref="H22">IF($V22="","",IF(INDEX(PlanTasks[Actual (h)],$V22)="","",INDEX(PlanTasks[Actual (h)],$V22)))</f>
        <v/>
      </c>
      <c r="I22" s="43" t="str">
        <f t="array" ref="I22">IF($V22="","",IF(INDEX(PlanTasks[Due date],$V22)="","",INDEX(PlanTasks[Due date],$V22)))</f>
        <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
      </c>
      <c r="M22" s="29" t="str">
        <f t="array" ref="M22">IF($V22="","",IF(INDEX(PlanTasks[Exercise / interview prompt],$V22)="","",INDEX(PlanTasks[Exercise / interview prompt],$V22)))</f>
        <v/>
      </c>
      <c r="N22" s="29" t="str">
        <f t="array" ref="N22">IF($V22="","",IF(INDEX(PlanTasks[Prerequisite IDs],$V22)="","",INDEX(PlanTasks[Prerequisite IDs],$V22)))</f>
        <v/>
      </c>
      <c r="O22" s="29" t="str">
        <f t="array" ref="O22">IF($V22="","",IF(INDEX(PlanTasks[Plan section],$V22)="","",INDEX(PlanTasks[Plan section],$V22)))</f>
        <v/>
      </c>
      <c r="P22" s="29" t="str">
        <f t="array" ref="P22">IF($V22="","",IF(INDEX(PlanTasks[Category],$V22)="","",INDEX(PlanTasks[Category],$V22)))</f>
        <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
      </c>
      <c r="U22" s="29" t="str">
        <f t="array" ref="U22">IF($V22="","",IF(INDEX(PlanTasks[Source IDs],$V22)="","",INDEX(PlanTasks[Source IDs],$V22)))</f>
        <v/>
      </c>
      <c r="V22" s="55" t="str">
        <f>IF(ROW()-8&gt;$E$4,"",MATCH($C$4&amp;"|"&amp;(ROW()-8),PlanTasks[Category key],0))</f>
        <v/>
      </c>
    </row>
    <row r="23" ht="78.0" customHeight="1">
      <c r="A23" s="9" t="str">
        <f t="array" ref="A23">IF($V23="","",INDEX(PlanTasks[Task ID],$V23))</f>
        <v/>
      </c>
      <c r="B23" s="12" t="str">
        <f t="array" ref="B23">IF($V23="","",IF(INDEX(PlanTasks[Start week],$V23)="","",INDEX(PlanTasks[Start week],$V23)))</f>
        <v/>
      </c>
      <c r="C23" s="12" t="str">
        <f t="array" ref="C23">IF($V23="","",IF(INDEX(PlanTasks[Task / deliverable],$V23)="","",INDEX(PlanTasks[Task / deliverable],$V23)))</f>
        <v/>
      </c>
      <c r="D23" s="12" t="str">
        <f t="array" ref="D23">IF($V23="","",IF(INDEX(PlanTasks[Status],$V23)="","",INDEX(PlanTasks[Status],$V23)))</f>
        <v/>
      </c>
      <c r="E23" s="12" t="str">
        <f t="array" ref="E23">IF($V23="","",IF(INDEX(PlanTasks[Priority],$V23)="","",INDEX(PlanTasks[Priority],$V23)))</f>
        <v/>
      </c>
      <c r="F23" s="12" t="str">
        <f t="array" ref="F23">IF($V23="","",IF(INDEX(PlanTasks[Scope],$V23)="","",INDEX(PlanTasks[Scope],$V23)))</f>
        <v/>
      </c>
      <c r="G23" s="18" t="str">
        <f t="array" ref="G23">IF($V23="","",IF(INDEX(PlanTasks[Estimate (h)],$V23)="","",INDEX(PlanTasks[Estimate (h)],$V23)))</f>
        <v/>
      </c>
      <c r="H23" s="18" t="str">
        <f t="array" ref="H23">IF($V23="","",IF(INDEX(PlanTasks[Actual (h)],$V23)="","",INDEX(PlanTasks[Actual (h)],$V23)))</f>
        <v/>
      </c>
      <c r="I23" s="21" t="str">
        <f t="array" ref="I23">IF($V23="","",IF(INDEX(PlanTasks[Due date],$V23)="","",INDEX(PlanTasks[Due date],$V23)))</f>
        <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
      </c>
      <c r="M23" s="12" t="str">
        <f t="array" ref="M23">IF($V23="","",IF(INDEX(PlanTasks[Exercise / interview prompt],$V23)="","",INDEX(PlanTasks[Exercise / interview prompt],$V23)))</f>
        <v/>
      </c>
      <c r="N23" s="12" t="str">
        <f t="array" ref="N23">IF($V23="","",IF(INDEX(PlanTasks[Prerequisite IDs],$V23)="","",INDEX(PlanTasks[Prerequisite IDs],$V23)))</f>
        <v/>
      </c>
      <c r="O23" s="12" t="str">
        <f t="array" ref="O23">IF($V23="","",IF(INDEX(PlanTasks[Plan section],$V23)="","",INDEX(PlanTasks[Plan section],$V23)))</f>
        <v/>
      </c>
      <c r="P23" s="12" t="str">
        <f t="array" ref="P23">IF($V23="","",IF(INDEX(PlanTasks[Category],$V23)="","",INDEX(PlanTasks[Category],$V23)))</f>
        <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
      </c>
      <c r="U23" s="12" t="str">
        <f t="array" ref="U23">IF($V23="","",IF(INDEX(PlanTasks[Source IDs],$V23)="","",INDEX(PlanTasks[Source IDs],$V23)))</f>
        <v/>
      </c>
      <c r="V23" s="27" t="str">
        <f>IF(ROW()-8&gt;$E$4,"",MATCH($C$4&amp;"|"&amp;(ROW()-8),PlanTasks[Category key],0))</f>
        <v/>
      </c>
    </row>
    <row r="24" ht="78.0" customHeight="1">
      <c r="A24" s="28" t="str">
        <f t="array" ref="A24">IF($V24="","",INDEX(PlanTasks[Task ID],$V24))</f>
        <v/>
      </c>
      <c r="B24" s="29" t="str">
        <f t="array" ref="B24">IF($V24="","",IF(INDEX(PlanTasks[Start week],$V24)="","",INDEX(PlanTasks[Start week],$V24)))</f>
        <v/>
      </c>
      <c r="C24" s="29" t="str">
        <f t="array" ref="C24">IF($V24="","",IF(INDEX(PlanTasks[Task / deliverable],$V24)="","",INDEX(PlanTasks[Task / deliverable],$V24)))</f>
        <v/>
      </c>
      <c r="D24" s="29" t="str">
        <f t="array" ref="D24">IF($V24="","",IF(INDEX(PlanTasks[Status],$V24)="","",INDEX(PlanTasks[Status],$V24)))</f>
        <v/>
      </c>
      <c r="E24" s="29" t="str">
        <f t="array" ref="E24">IF($V24="","",IF(INDEX(PlanTasks[Priority],$V24)="","",INDEX(PlanTasks[Priority],$V24)))</f>
        <v/>
      </c>
      <c r="F24" s="29" t="str">
        <f t="array" ref="F24">IF($V24="","",IF(INDEX(PlanTasks[Scope],$V24)="","",INDEX(PlanTasks[Scope],$V24)))</f>
        <v/>
      </c>
      <c r="G24" s="41" t="str">
        <f t="array" ref="G24">IF($V24="","",IF(INDEX(PlanTasks[Estimate (h)],$V24)="","",INDEX(PlanTasks[Estimate (h)],$V24)))</f>
        <v/>
      </c>
      <c r="H24" s="41" t="str">
        <f t="array" ref="H24">IF($V24="","",IF(INDEX(PlanTasks[Actual (h)],$V24)="","",INDEX(PlanTasks[Actual (h)],$V24)))</f>
        <v/>
      </c>
      <c r="I24" s="43" t="str">
        <f t="array" ref="I24">IF($V24="","",IF(INDEX(PlanTasks[Due date],$V24)="","",INDEX(PlanTasks[Due date],$V24)))</f>
        <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
      </c>
      <c r="P24" s="29" t="str">
        <f t="array" ref="P24">IF($V24="","",IF(INDEX(PlanTasks[Category],$V24)="","",INDEX(PlanTasks[Category],$V24)))</f>
        <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
      </c>
      <c r="U24" s="29" t="str">
        <f t="array" ref="U24">IF($V24="","",IF(INDEX(PlanTasks[Source IDs],$V24)="","",INDEX(PlanTasks[Source IDs],$V24)))</f>
        <v/>
      </c>
      <c r="V24" s="55" t="str">
        <f>IF(ROW()-8&gt;$E$4,"",MATCH($C$4&amp;"|"&amp;(ROW()-8),PlanTasks[Category key],0))</f>
        <v/>
      </c>
    </row>
    <row r="25" ht="78.0" customHeight="1">
      <c r="A25" s="9" t="str">
        <f t="array" ref="A25">IF($V25="","",INDEX(PlanTasks[Task ID],$V25))</f>
        <v/>
      </c>
      <c r="B25" s="12" t="str">
        <f t="array" ref="B25">IF($V25="","",IF(INDEX(PlanTasks[Start week],$V25)="","",INDEX(PlanTasks[Start week],$V25)))</f>
        <v/>
      </c>
      <c r="C25" s="12" t="str">
        <f t="array" ref="C25">IF($V25="","",IF(INDEX(PlanTasks[Task / deliverable],$V25)="","",INDEX(PlanTasks[Task / deliverable],$V25)))</f>
        <v/>
      </c>
      <c r="D25" s="12" t="str">
        <f t="array" ref="D25">IF($V25="","",IF(INDEX(PlanTasks[Status],$V25)="","",INDEX(PlanTasks[Status],$V25)))</f>
        <v/>
      </c>
      <c r="E25" s="12" t="str">
        <f t="array" ref="E25">IF($V25="","",IF(INDEX(PlanTasks[Priority],$V25)="","",INDEX(PlanTasks[Priority],$V25)))</f>
        <v/>
      </c>
      <c r="F25" s="12" t="str">
        <f t="array" ref="F25">IF($V25="","",IF(INDEX(PlanTasks[Scope],$V25)="","",INDEX(PlanTasks[Scope],$V25)))</f>
        <v/>
      </c>
      <c r="G25" s="18" t="str">
        <f t="array" ref="G25">IF($V25="","",IF(INDEX(PlanTasks[Estimate (h)],$V25)="","",INDEX(PlanTasks[Estimate (h)],$V25)))</f>
        <v/>
      </c>
      <c r="H25" s="18" t="str">
        <f t="array" ref="H25">IF($V25="","",IF(INDEX(PlanTasks[Actual (h)],$V25)="","",INDEX(PlanTasks[Actual (h)],$V25)))</f>
        <v/>
      </c>
      <c r="I25" s="21" t="str">
        <f t="array" ref="I25">IF($V25="","",IF(INDEX(PlanTasks[Due date],$V25)="","",INDEX(PlanTasks[Due date],$V25)))</f>
        <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
      </c>
      <c r="P25" s="12" t="str">
        <f t="array" ref="P25">IF($V25="","",IF(INDEX(PlanTasks[Category],$V25)="","",INDEX(PlanTasks[Category],$V25)))</f>
        <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
      </c>
      <c r="U25" s="12" t="str">
        <f t="array" ref="U25">IF($V25="","",IF(INDEX(PlanTasks[Source IDs],$V25)="","",INDEX(PlanTasks[Source IDs],$V25)))</f>
        <v/>
      </c>
      <c r="V25" s="27" t="str">
        <f>IF(ROW()-8&gt;$E$4,"",MATCH($C$4&amp;"|"&amp;(ROW()-8),PlanTasks[Category key],0))</f>
        <v/>
      </c>
    </row>
    <row r="26" ht="78.0" customHeight="1">
      <c r="A26" s="28" t="str">
        <f t="array" ref="A26">IF($V26="","",INDEX(PlanTasks[Task ID],$V26))</f>
        <v/>
      </c>
      <c r="B26" s="29" t="str">
        <f t="array" ref="B26">IF($V26="","",IF(INDEX(PlanTasks[Start week],$V26)="","",INDEX(PlanTasks[Start week],$V26)))</f>
        <v/>
      </c>
      <c r="C26" s="29" t="str">
        <f t="array" ref="C26">IF($V26="","",IF(INDEX(PlanTasks[Task / deliverable],$V26)="","",INDEX(PlanTasks[Task / deliverable],$V26)))</f>
        <v/>
      </c>
      <c r="D26" s="29" t="str">
        <f t="array" ref="D26">IF($V26="","",IF(INDEX(PlanTasks[Status],$V26)="","",INDEX(PlanTasks[Status],$V26)))</f>
        <v/>
      </c>
      <c r="E26" s="29" t="str">
        <f t="array" ref="E26">IF($V26="","",IF(INDEX(PlanTasks[Priority],$V26)="","",INDEX(PlanTasks[Priority],$V26)))</f>
        <v/>
      </c>
      <c r="F26" s="29" t="str">
        <f t="array" ref="F26">IF($V26="","",IF(INDEX(PlanTasks[Scope],$V26)="","",INDEX(PlanTasks[Scope],$V26)))</f>
        <v/>
      </c>
      <c r="G26" s="41" t="str">
        <f t="array" ref="G26">IF($V26="","",IF(INDEX(PlanTasks[Estimate (h)],$V26)="","",INDEX(PlanTasks[Estimate (h)],$V26)))</f>
        <v/>
      </c>
      <c r="H26" s="41" t="str">
        <f t="array" ref="H26">IF($V26="","",IF(INDEX(PlanTasks[Actual (h)],$V26)="","",INDEX(PlanTasks[Actual (h)],$V26)))</f>
        <v/>
      </c>
      <c r="I26" s="43" t="str">
        <f t="array" ref="I26">IF($V26="","",IF(INDEX(PlanTasks[Due date],$V26)="","",INDEX(PlanTasks[Due date],$V26)))</f>
        <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
      </c>
      <c r="P26" s="29" t="str">
        <f t="array" ref="P26">IF($V26="","",IF(INDEX(PlanTasks[Category],$V26)="","",INDEX(PlanTasks[Category],$V26)))</f>
        <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
      </c>
      <c r="U26" s="29" t="str">
        <f t="array" ref="U26">IF($V26="","",IF(INDEX(PlanTasks[Source IDs],$V26)="","",INDEX(PlanTasks[Source IDs],$V26)))</f>
        <v/>
      </c>
      <c r="V26" s="55" t="str">
        <f>IF(ROW()-8&gt;$E$4,"",MATCH($C$4&amp;"|"&amp;(ROW()-8),PlanTasks[Category key],0))</f>
        <v/>
      </c>
    </row>
    <row r="27" ht="78.0" customHeight="1">
      <c r="A27" s="9" t="str">
        <f t="array" ref="A27">IF($V27="","",INDEX(PlanTasks[Task ID],$V27))</f>
        <v/>
      </c>
      <c r="B27" s="12" t="str">
        <f t="array" ref="B27">IF($V27="","",IF(INDEX(PlanTasks[Start week],$V27)="","",INDEX(PlanTasks[Start week],$V27)))</f>
        <v/>
      </c>
      <c r="C27" s="12" t="str">
        <f t="array" ref="C27">IF($V27="","",IF(INDEX(PlanTasks[Task / deliverable],$V27)="","",INDEX(PlanTasks[Task / deliverable],$V27)))</f>
        <v/>
      </c>
      <c r="D27" s="12" t="str">
        <f t="array" ref="D27">IF($V27="","",IF(INDEX(PlanTasks[Status],$V27)="","",INDEX(PlanTasks[Status],$V27)))</f>
        <v/>
      </c>
      <c r="E27" s="12" t="str">
        <f t="array" ref="E27">IF($V27="","",IF(INDEX(PlanTasks[Priority],$V27)="","",INDEX(PlanTasks[Priority],$V27)))</f>
        <v/>
      </c>
      <c r="F27" s="12" t="str">
        <f t="array" ref="F27">IF($V27="","",IF(INDEX(PlanTasks[Scope],$V27)="","",INDEX(PlanTasks[Scope],$V27)))</f>
        <v/>
      </c>
      <c r="G27" s="18" t="str">
        <f t="array" ref="G27">IF($V27="","",IF(INDEX(PlanTasks[Estimate (h)],$V27)="","",INDEX(PlanTasks[Estimate (h)],$V27)))</f>
        <v/>
      </c>
      <c r="H27" s="18" t="str">
        <f t="array" ref="H27">IF($V27="","",IF(INDEX(PlanTasks[Actual (h)],$V27)="","",INDEX(PlanTasks[Actual (h)],$V27)))</f>
        <v/>
      </c>
      <c r="I27" s="21" t="str">
        <f t="array" ref="I27">IF($V27="","",IF(INDEX(PlanTasks[Due date],$V27)="","",INDEX(PlanTasks[Due date],$V27)))</f>
        <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
      </c>
      <c r="P27" s="12" t="str">
        <f t="array" ref="P27">IF($V27="","",IF(INDEX(PlanTasks[Category],$V27)="","",INDEX(PlanTasks[Category],$V27)))</f>
        <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
      </c>
      <c r="U27" s="12" t="str">
        <f t="array" ref="U27">IF($V27="","",IF(INDEX(PlanTasks[Source IDs],$V27)="","",INDEX(PlanTasks[Source IDs],$V27)))</f>
        <v/>
      </c>
      <c r="V27" s="27" t="str">
        <f>IF(ROW()-8&gt;$E$4,"",MATCH($C$4&amp;"|"&amp;(ROW()-8),PlanTasks[Category key],0))</f>
        <v/>
      </c>
    </row>
    <row r="28" ht="78.0" customHeight="1">
      <c r="A28" s="28" t="str">
        <f t="array" ref="A28">IF($V28="","",INDEX(PlanTasks[Task ID],$V28))</f>
        <v/>
      </c>
      <c r="B28" s="29" t="str">
        <f t="array" ref="B28">IF($V28="","",IF(INDEX(PlanTasks[Start week],$V28)="","",INDEX(PlanTasks[Start week],$V28)))</f>
        <v/>
      </c>
      <c r="C28" s="29" t="str">
        <f t="array" ref="C28">IF($V28="","",IF(INDEX(PlanTasks[Task / deliverable],$V28)="","",INDEX(PlanTasks[Task / deliverable],$V28)))</f>
        <v/>
      </c>
      <c r="D28" s="29" t="str">
        <f t="array" ref="D28">IF($V28="","",IF(INDEX(PlanTasks[Status],$V28)="","",INDEX(PlanTasks[Status],$V28)))</f>
        <v/>
      </c>
      <c r="E28" s="29" t="str">
        <f t="array" ref="E28">IF($V28="","",IF(INDEX(PlanTasks[Priority],$V28)="","",INDEX(PlanTasks[Priority],$V28)))</f>
        <v/>
      </c>
      <c r="F28" s="29" t="str">
        <f t="array" ref="F28">IF($V28="","",IF(INDEX(PlanTasks[Scope],$V28)="","",INDEX(PlanTasks[Scope],$V28)))</f>
        <v/>
      </c>
      <c r="G28" s="41" t="str">
        <f t="array" ref="G28">IF($V28="","",IF(INDEX(PlanTasks[Estimate (h)],$V28)="","",INDEX(PlanTasks[Estimate (h)],$V28)))</f>
        <v/>
      </c>
      <c r="H28" s="41" t="str">
        <f t="array" ref="H28">IF($V28="","",IF(INDEX(PlanTasks[Actual (h)],$V28)="","",INDEX(PlanTasks[Actual (h)],$V28)))</f>
        <v/>
      </c>
      <c r="I28" s="43" t="str">
        <f t="array" ref="I28">IF($V28="","",IF(INDEX(PlanTasks[Due date],$V28)="","",INDEX(PlanTasks[Due date],$V28)))</f>
        <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
      </c>
      <c r="P28" s="29" t="str">
        <f t="array" ref="P28">IF($V28="","",IF(INDEX(PlanTasks[Category],$V28)="","",INDEX(PlanTasks[Category],$V28)))</f>
        <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
      </c>
      <c r="U28" s="29" t="str">
        <f t="array" ref="U28">IF($V28="","",IF(INDEX(PlanTasks[Source IDs],$V28)="","",INDEX(PlanTasks[Source IDs],$V28)))</f>
        <v/>
      </c>
      <c r="V28" s="55" t="str">
        <f>IF(ROW()-8&gt;$E$4,"",MATCH($C$4&amp;"|"&amp;(ROW()-8),PlanTasks[Category key],0))</f>
        <v/>
      </c>
    </row>
    <row r="29" ht="78.0" customHeight="1">
      <c r="A29" s="9" t="str">
        <f t="array" ref="A29">IF($V29="","",INDEX(PlanTasks[Task ID],$V29))</f>
        <v/>
      </c>
      <c r="B29" s="12" t="str">
        <f t="array" ref="B29">IF($V29="","",IF(INDEX(PlanTasks[Start week],$V29)="","",INDEX(PlanTasks[Start week],$V29)))</f>
        <v/>
      </c>
      <c r="C29" s="12" t="str">
        <f t="array" ref="C29">IF($V29="","",IF(INDEX(PlanTasks[Task / deliverable],$V29)="","",INDEX(PlanTasks[Task / deliverable],$V29)))</f>
        <v/>
      </c>
      <c r="D29" s="12" t="str">
        <f t="array" ref="D29">IF($V29="","",IF(INDEX(PlanTasks[Status],$V29)="","",INDEX(PlanTasks[Status],$V29)))</f>
        <v/>
      </c>
      <c r="E29" s="12" t="str">
        <f t="array" ref="E29">IF($V29="","",IF(INDEX(PlanTasks[Priority],$V29)="","",INDEX(PlanTasks[Priority],$V29)))</f>
        <v/>
      </c>
      <c r="F29" s="12" t="str">
        <f t="array" ref="F29">IF($V29="","",IF(INDEX(PlanTasks[Scope],$V29)="","",INDEX(PlanTasks[Scope],$V29)))</f>
        <v/>
      </c>
      <c r="G29" s="18" t="str">
        <f t="array" ref="G29">IF($V29="","",IF(INDEX(PlanTasks[Estimate (h)],$V29)="","",INDEX(PlanTasks[Estimate (h)],$V29)))</f>
        <v/>
      </c>
      <c r="H29" s="18" t="str">
        <f t="array" ref="H29">IF($V29="","",IF(INDEX(PlanTasks[Actual (h)],$V29)="","",INDEX(PlanTasks[Actual (h)],$V29)))</f>
        <v/>
      </c>
      <c r="I29" s="21" t="str">
        <f t="array" ref="I29">IF($V29="","",IF(INDEX(PlanTasks[Due date],$V29)="","",INDEX(PlanTasks[Due date],$V29)))</f>
        <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
      </c>
      <c r="P29" s="12" t="str">
        <f t="array" ref="P29">IF($V29="","",IF(INDEX(PlanTasks[Category],$V29)="","",INDEX(PlanTasks[Category],$V29)))</f>
        <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
      </c>
      <c r="U29" s="12" t="str">
        <f t="array" ref="U29">IF($V29="","",IF(INDEX(PlanTasks[Source IDs],$V29)="","",INDEX(PlanTasks[Source IDs],$V29)))</f>
        <v/>
      </c>
      <c r="V29" s="27" t="str">
        <f>IF(ROW()-8&gt;$E$4,"",MATCH($C$4&amp;"|"&amp;(ROW()-8),PlanTasks[Category key],0))</f>
        <v/>
      </c>
    </row>
    <row r="30" ht="78.0" customHeight="1">
      <c r="A30" s="28" t="str">
        <f t="array" ref="A30">IF($V30="","",INDEX(PlanTasks[Task ID],$V30))</f>
        <v/>
      </c>
      <c r="B30" s="29" t="str">
        <f t="array" ref="B30">IF($V30="","",IF(INDEX(PlanTasks[Start week],$V30)="","",INDEX(PlanTasks[Start week],$V30)))</f>
        <v/>
      </c>
      <c r="C30" s="29" t="str">
        <f t="array" ref="C30">IF($V30="","",IF(INDEX(PlanTasks[Task / deliverable],$V30)="","",INDEX(PlanTasks[Task / deliverable],$V30)))</f>
        <v/>
      </c>
      <c r="D30" s="29" t="str">
        <f t="array" ref="D30">IF($V30="","",IF(INDEX(PlanTasks[Status],$V30)="","",INDEX(PlanTasks[Status],$V30)))</f>
        <v/>
      </c>
      <c r="E30" s="29" t="str">
        <f t="array" ref="E30">IF($V30="","",IF(INDEX(PlanTasks[Priority],$V30)="","",INDEX(PlanTasks[Priority],$V30)))</f>
        <v/>
      </c>
      <c r="F30" s="29" t="str">
        <f t="array" ref="F30">IF($V30="","",IF(INDEX(PlanTasks[Scope],$V30)="","",INDEX(PlanTasks[Scope],$V30)))</f>
        <v/>
      </c>
      <c r="G30" s="41" t="str">
        <f t="array" ref="G30">IF($V30="","",IF(INDEX(PlanTasks[Estimate (h)],$V30)="","",INDEX(PlanTasks[Estimate (h)],$V30)))</f>
        <v/>
      </c>
      <c r="H30" s="41" t="str">
        <f t="array" ref="H30">IF($V30="","",IF(INDEX(PlanTasks[Actual (h)],$V30)="","",INDEX(PlanTasks[Actual (h)],$V30)))</f>
        <v/>
      </c>
      <c r="I30" s="43" t="str">
        <f t="array" ref="I30">IF($V30="","",IF(INDEX(PlanTasks[Due date],$V30)="","",INDEX(PlanTasks[Due date],$V30)))</f>
        <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
      </c>
      <c r="P30" s="29" t="str">
        <f t="array" ref="P30">IF($V30="","",IF(INDEX(PlanTasks[Category],$V30)="","",INDEX(PlanTasks[Category],$V30)))</f>
        <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
      </c>
      <c r="U30" s="29" t="str">
        <f t="array" ref="U30">IF($V30="","",IF(INDEX(PlanTasks[Source IDs],$V30)="","",INDEX(PlanTasks[Source IDs],$V30)))</f>
        <v/>
      </c>
      <c r="V30" s="55" t="str">
        <f>IF(ROW()-8&gt;$E$4,"",MATCH($C$4&amp;"|"&amp;(ROW()-8),PlanTasks[Category key],0))</f>
        <v/>
      </c>
    </row>
    <row r="31" ht="78.0" customHeight="1">
      <c r="A31" s="9" t="str">
        <f t="array" ref="A31">IF($V31="","",INDEX(PlanTasks[Task ID],$V31))</f>
        <v/>
      </c>
      <c r="B31" s="12" t="str">
        <f t="array" ref="B31">IF($V31="","",IF(INDEX(PlanTasks[Start week],$V31)="","",INDEX(PlanTasks[Start week],$V31)))</f>
        <v/>
      </c>
      <c r="C31" s="12" t="str">
        <f t="array" ref="C31">IF($V31="","",IF(INDEX(PlanTasks[Task / deliverable],$V31)="","",INDEX(PlanTasks[Task / deliverable],$V31)))</f>
        <v/>
      </c>
      <c r="D31" s="12" t="str">
        <f t="array" ref="D31">IF($V31="","",IF(INDEX(PlanTasks[Status],$V31)="","",INDEX(PlanTasks[Status],$V31)))</f>
        <v/>
      </c>
      <c r="E31" s="12" t="str">
        <f t="array" ref="E31">IF($V31="","",IF(INDEX(PlanTasks[Priority],$V31)="","",INDEX(PlanTasks[Priority],$V31)))</f>
        <v/>
      </c>
      <c r="F31" s="12" t="str">
        <f t="array" ref="F31">IF($V31="","",IF(INDEX(PlanTasks[Scope],$V31)="","",INDEX(PlanTasks[Scope],$V31)))</f>
        <v/>
      </c>
      <c r="G31" s="18" t="str">
        <f t="array" ref="G31">IF($V31="","",IF(INDEX(PlanTasks[Estimate (h)],$V31)="","",INDEX(PlanTasks[Estimate (h)],$V31)))</f>
        <v/>
      </c>
      <c r="H31" s="18" t="str">
        <f t="array" ref="H31">IF($V31="","",IF(INDEX(PlanTasks[Actual (h)],$V31)="","",INDEX(PlanTasks[Actual (h)],$V31)))</f>
        <v/>
      </c>
      <c r="I31" s="21" t="str">
        <f t="array" ref="I31">IF($V31="","",IF(INDEX(PlanTasks[Due date],$V31)="","",INDEX(PlanTasks[Due date],$V31)))</f>
        <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
      </c>
      <c r="P31" s="12" t="str">
        <f t="array" ref="P31">IF($V31="","",IF(INDEX(PlanTasks[Category],$V31)="","",INDEX(PlanTasks[Category],$V31)))</f>
        <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
      </c>
      <c r="U31" s="12" t="str">
        <f t="array" ref="U31">IF($V31="","",IF(INDEX(PlanTasks[Source IDs],$V31)="","",INDEX(PlanTasks[Source IDs],$V31)))</f>
        <v/>
      </c>
      <c r="V31" s="27" t="str">
        <f>IF(ROW()-8&gt;$E$4,"",MATCH($C$4&amp;"|"&amp;(ROW()-8),PlanTasks[Category key],0))</f>
        <v/>
      </c>
    </row>
    <row r="32" ht="78.0" customHeight="1">
      <c r="A32" s="28" t="str">
        <f t="array" ref="A32">IF($V32="","",INDEX(PlanTasks[Task ID],$V32))</f>
        <v/>
      </c>
      <c r="B32" s="29" t="str">
        <f t="array" ref="B32">IF($V32="","",IF(INDEX(PlanTasks[Start week],$V32)="","",INDEX(PlanTasks[Start week],$V32)))</f>
        <v/>
      </c>
      <c r="C32" s="29" t="str">
        <f t="array" ref="C32">IF($V32="","",IF(INDEX(PlanTasks[Task / deliverable],$V32)="","",INDEX(PlanTasks[Task / deliverable],$V32)))</f>
        <v/>
      </c>
      <c r="D32" s="29" t="str">
        <f t="array" ref="D32">IF($V32="","",IF(INDEX(PlanTasks[Status],$V32)="","",INDEX(PlanTasks[Status],$V32)))</f>
        <v/>
      </c>
      <c r="E32" s="29" t="str">
        <f t="array" ref="E32">IF($V32="","",IF(INDEX(PlanTasks[Priority],$V32)="","",INDEX(PlanTasks[Priority],$V32)))</f>
        <v/>
      </c>
      <c r="F32" s="29" t="str">
        <f t="array" ref="F32">IF($V32="","",IF(INDEX(PlanTasks[Scope],$V32)="","",INDEX(PlanTasks[Scope],$V32)))</f>
        <v/>
      </c>
      <c r="G32" s="41" t="str">
        <f t="array" ref="G32">IF($V32="","",IF(INDEX(PlanTasks[Estimate (h)],$V32)="","",INDEX(PlanTasks[Estimate (h)],$V32)))</f>
        <v/>
      </c>
      <c r="H32" s="41" t="str">
        <f t="array" ref="H32">IF($V32="","",IF(INDEX(PlanTasks[Actual (h)],$V32)="","",INDEX(PlanTasks[Actual (h)],$V32)))</f>
        <v/>
      </c>
      <c r="I32" s="43" t="str">
        <f t="array" ref="I32">IF($V32="","",IF(INDEX(PlanTasks[Due date],$V32)="","",INDEX(PlanTasks[Due date],$V32)))</f>
        <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
      </c>
      <c r="P32" s="29" t="str">
        <f t="array" ref="P32">IF($V32="","",IF(INDEX(PlanTasks[Category],$V32)="","",INDEX(PlanTasks[Category],$V32)))</f>
        <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
      </c>
      <c r="U32" s="29" t="str">
        <f t="array" ref="U32">IF($V32="","",IF(INDEX(PlanTasks[Source IDs],$V32)="","",INDEX(PlanTasks[Source IDs],$V32)))</f>
        <v/>
      </c>
      <c r="V32" s="55" t="str">
        <f>IF(ROW()-8&gt;$E$4,"",MATCH($C$4&amp;"|"&amp;(ROW()-8),PlanTasks[Category key],0))</f>
        <v/>
      </c>
    </row>
    <row r="33" ht="78.0" customHeight="1">
      <c r="A33" s="9" t="str">
        <f t="array" ref="A33">IF($V33="","",INDEX(PlanTasks[Task ID],$V33))</f>
        <v/>
      </c>
      <c r="B33" s="12" t="str">
        <f t="array" ref="B33">IF($V33="","",IF(INDEX(PlanTasks[Start week],$V33)="","",INDEX(PlanTasks[Start week],$V33)))</f>
        <v/>
      </c>
      <c r="C33" s="12" t="str">
        <f t="array" ref="C33">IF($V33="","",IF(INDEX(PlanTasks[Task / deliverable],$V33)="","",INDEX(PlanTasks[Task / deliverable],$V33)))</f>
        <v/>
      </c>
      <c r="D33" s="12" t="str">
        <f t="array" ref="D33">IF($V33="","",IF(INDEX(PlanTasks[Status],$V33)="","",INDEX(PlanTasks[Status],$V33)))</f>
        <v/>
      </c>
      <c r="E33" s="12" t="str">
        <f t="array" ref="E33">IF($V33="","",IF(INDEX(PlanTasks[Priority],$V33)="","",INDEX(PlanTasks[Priority],$V33)))</f>
        <v/>
      </c>
      <c r="F33" s="12" t="str">
        <f t="array" ref="F33">IF($V33="","",IF(INDEX(PlanTasks[Scope],$V33)="","",INDEX(PlanTasks[Scope],$V33)))</f>
        <v/>
      </c>
      <c r="G33" s="18" t="str">
        <f t="array" ref="G33">IF($V33="","",IF(INDEX(PlanTasks[Estimate (h)],$V33)="","",INDEX(PlanTasks[Estimate (h)],$V33)))</f>
        <v/>
      </c>
      <c r="H33" s="18" t="str">
        <f t="array" ref="H33">IF($V33="","",IF(INDEX(PlanTasks[Actual (h)],$V33)="","",INDEX(PlanTasks[Actual (h)],$V33)))</f>
        <v/>
      </c>
      <c r="I33" s="21" t="str">
        <f t="array" ref="I33">IF($V33="","",IF(INDEX(PlanTasks[Due date],$V33)="","",INDEX(PlanTasks[Due date],$V33)))</f>
        <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
      </c>
      <c r="P33" s="12" t="str">
        <f t="array" ref="P33">IF($V33="","",IF(INDEX(PlanTasks[Category],$V33)="","",INDEX(PlanTasks[Category],$V33)))</f>
        <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
      </c>
      <c r="U33" s="12" t="str">
        <f t="array" ref="U33">IF($V33="","",IF(INDEX(PlanTasks[Source IDs],$V33)="","",INDEX(PlanTasks[Source IDs],$V33)))</f>
        <v/>
      </c>
      <c r="V33" s="27" t="str">
        <f>IF(ROW()-8&gt;$E$4,"",MATCH($C$4&amp;"|"&amp;(ROW()-8),PlanTasks[Category key],0))</f>
        <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EEDC"/>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1875</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121</v>
      </c>
      <c r="D4" s="1" t="s">
        <v>5</v>
      </c>
      <c r="E4" s="1">
        <f>COUNTIFS(PlanTasks[Category],$C$4)</f>
        <v>30</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16" t="s">
        <v>9</v>
      </c>
      <c r="B8" s="116" t="s">
        <v>12</v>
      </c>
      <c r="C8" s="116" t="s">
        <v>14</v>
      </c>
      <c r="D8" s="116" t="s">
        <v>16</v>
      </c>
      <c r="E8" s="116" t="s">
        <v>15</v>
      </c>
      <c r="F8" s="116" t="s">
        <v>21</v>
      </c>
      <c r="G8" s="116" t="s">
        <v>22</v>
      </c>
      <c r="H8" s="116" t="s">
        <v>23</v>
      </c>
      <c r="I8" s="116" t="s">
        <v>19</v>
      </c>
      <c r="J8" s="116" t="s">
        <v>34</v>
      </c>
      <c r="K8" s="116" t="s">
        <v>18</v>
      </c>
      <c r="L8" s="116" t="s">
        <v>25</v>
      </c>
      <c r="M8" s="116" t="s">
        <v>26</v>
      </c>
      <c r="N8" s="116" t="s">
        <v>27</v>
      </c>
      <c r="O8" s="116" t="s">
        <v>35</v>
      </c>
      <c r="P8" s="116" t="s">
        <v>3</v>
      </c>
      <c r="Q8" s="116" t="s">
        <v>17</v>
      </c>
      <c r="R8" s="116" t="s">
        <v>28</v>
      </c>
      <c r="S8" s="116" t="s">
        <v>29</v>
      </c>
      <c r="T8" s="116" t="s">
        <v>30</v>
      </c>
      <c r="U8" s="116" t="s">
        <v>33</v>
      </c>
      <c r="V8" s="116" t="s">
        <v>37</v>
      </c>
    </row>
    <row r="9" ht="96.0" customHeight="1">
      <c r="A9" s="9" t="str">
        <f t="array" ref="A9">IF($V9="","",INDEX(PlanTasks[Task ID],$V9))</f>
        <v>B01</v>
      </c>
      <c r="B9" s="12">
        <f t="array" ref="B9">IF($V9="","",IF(INDEX(PlanTasks[Start week],$V9)="","",INDEX(PlanTasks[Start week],$V9)))</f>
        <v>1</v>
      </c>
      <c r="C9" s="12" t="str">
        <f t="array" ref="C9">IF($V9="","",IF(INDEX(PlanTasks[Task / deliverable],$V9)="","",INDEX(PlanTasks[Task / deliverable],$V9)))</f>
        <v>Set up Java/TS repo; Java domain kata; convert a small JS module to strict TS</v>
      </c>
      <c r="D9" s="12" t="str">
        <f t="array" ref="D9">IF($V9="","",IF(INDEX(PlanTasks[Status],$V9)="","",INDEX(PlanTasks[Status],$V9)))</f>
        <v>Not started</v>
      </c>
      <c r="E9" s="12" t="str">
        <f t="array" ref="E9">IF($V9="","",IF(INDEX(PlanTasks[Priority],$V9)="","",INDEX(PlanTasks[Priority],$V9)))</f>
        <v>P1</v>
      </c>
      <c r="F9" s="12" t="str">
        <f t="array" ref="F9">IF($V9="","",IF(INDEX(PlanTasks[Scope],$V9)="","",INDEX(PlanTasks[Scope],$V9)))</f>
        <v>Core</v>
      </c>
      <c r="G9" s="18">
        <f t="array" ref="G9">IF($V9="","",IF(INDEX(PlanTasks[Estimate (h)],$V9)="","",INDEX(PlanTasks[Estimate (h)],$V9)))</f>
        <v>2</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Demonstrate the working output, relevant tests, and one design trade-off.</v>
      </c>
      <c r="M9" s="12" t="str">
        <f t="array" ref="M9">IF($V9="","",IF(INDEX(PlanTasks[Exercise / interview prompt],$V9)="","",INDEX(PlanTasks[Exercise / interview prompt],$V9)))</f>
        <v>CS/SQL: OOP pillars + basic SELECT/WHERE/JOIN
Design: Requirements + simple API/data model
AI practice: AI-free baseline; explain every line yourself
Set up Java/TS repo; Java domain kata; convert a small JS module to strict TS
Sketch a simple booking/order API and 3–4 core entities
No-AI baseline: solve/explain without assistant</v>
      </c>
      <c r="N9" s="12" t="str">
        <f t="array" ref="N9">IF($V9="","",IF(INDEX(PlanTasks[Prerequisite IDs],$V9)="","",INDEX(PlanTasks[Prerequisite IDs],$V9)))</f>
        <v>G02</v>
      </c>
      <c r="O9" s="12" t="str">
        <f t="array" ref="O9">IF($V9="","",IF(INDEX(PlanTasks[Plan section],$V9)="","",INDEX(PlanTasks[Plan section],$V9)))</f>
        <v>Dual Foundations</v>
      </c>
      <c r="P9" s="12" t="str">
        <f t="array" ref="P9">IF($V9="","",IF(INDEX(PlanTasks[Category],$V9)="","",INDEX(PlanTasks[Category],$V9)))</f>
        <v>Projects</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
      </c>
      <c r="V9" s="27">
        <f>IF(ROW()-8&gt;$E$4,"",MATCH($C$4&amp;"|"&amp;(ROW()-8),PlanTasks[Category key],0))</f>
        <v>11</v>
      </c>
    </row>
    <row r="10" ht="96.0" customHeight="1">
      <c r="A10" s="28" t="str">
        <f t="array" ref="A10">IF($V10="","",INDEX(PlanTasks[Task ID],$V10))</f>
        <v>B02</v>
      </c>
      <c r="B10" s="29">
        <f t="array" ref="B10">IF($V10="","",IF(INDEX(PlanTasks[Start week],$V10)="","",INDEX(PlanTasks[Start week],$V10)))</f>
        <v>2</v>
      </c>
      <c r="C10" s="29" t="str">
        <f t="array" ref="C10">IF($V10="","",IF(INDEX(PlanTasks[Task / deliverable],$V10)="","",INDEX(PlanTasks[Task / deliverable],$V10)))</f>
        <v>Immutable Java value objects + typed TS API-state exercise</v>
      </c>
      <c r="D10" s="29" t="str">
        <f t="array" ref="D10">IF($V10="","",IF(INDEX(PlanTasks[Status],$V10)="","",INDEX(PlanTasks[Status],$V10)))</f>
        <v>Not started</v>
      </c>
      <c r="E10" s="29" t="str">
        <f t="array" ref="E10">IF($V10="","",IF(INDEX(PlanTasks[Priority],$V10)="","",INDEX(PlanTasks[Priority],$V10)))</f>
        <v>P1</v>
      </c>
      <c r="F10" s="29" t="str">
        <f t="array" ref="F10">IF($V10="","",IF(INDEX(PlanTasks[Scope],$V10)="","",INDEX(PlanTasks[Scope],$V10)))</f>
        <v>Core</v>
      </c>
      <c r="G10" s="41">
        <f t="array" ref="G10">IF($V10="","",IF(INDEX(PlanTasks[Estimate (h)],$V10)="","",INDEX(PlanTasks[Estimate (h)],$V10)))</f>
        <v>2</v>
      </c>
      <c r="H10" s="41">
        <f t="array" ref="H10">IF($V10="","",IF(INDEX(PlanTasks[Actual (h)],$V10)="","",INDEX(PlanTasks[Actual (h)],$V10)))</f>
        <v>0</v>
      </c>
      <c r="I10" s="43">
        <f t="array" ref="I10">IF($V10="","",IF(INDEX(PlanTasks[Due date],$V10)="","",INDEX(PlanTasks[Due date],$V10)))</f>
        <v>46307</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Demonstrate the working output, relevant tests, and one design trade-off.</v>
      </c>
      <c r="M10" s="29" t="str">
        <f t="array" ref="M10">IF($V10="","",IF(INDEX(PlanTasks[Exercise / interview prompt],$V10)="","",INDEX(PlanTasks[Exercise / interview prompt],$V10)))</f>
        <v>CS/SQL: SOLID basics + GROUP BY/HAVING
Design: REST resources, methods, status codes
AI practice: AI-free; compare your solution with AI only after completion
Immutable Java value objects + typed TS API-state exercise
Refine REST resources, methods and status-code choices
No-AI first; compare with AI only after you finish</v>
      </c>
      <c r="N10" s="29" t="str">
        <f t="array" ref="N10">IF($V10="","",IF(INDEX(PlanTasks[Prerequisite IDs],$V10)="","",INDEX(PlanTasks[Prerequisite IDs],$V10)))</f>
        <v>B01</v>
      </c>
      <c r="O10" s="29" t="str">
        <f t="array" ref="O10">IF($V10="","",IF(INDEX(PlanTasks[Plan section],$V10)="","",INDEX(PlanTasks[Plan section],$V10)))</f>
        <v>Dual Foundations</v>
      </c>
      <c r="P10" s="29" t="str">
        <f t="array" ref="P10">IF($V10="","",IF(INDEX(PlanTasks[Category],$V10)="","",INDEX(PlanTasks[Category],$V10)))</f>
        <v>Projects</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
      </c>
      <c r="V10" s="55">
        <f>IF(ROW()-8&gt;$E$4,"",MATCH($C$4&amp;"|"&amp;(ROW()-8),PlanTasks[Category key],0))</f>
        <v>21</v>
      </c>
    </row>
    <row r="11" ht="84.0" customHeight="1">
      <c r="A11" s="9" t="str">
        <f t="array" ref="A11">IF($V11="","",INDEX(PlanTasks[Task ID],$V11))</f>
        <v>B03</v>
      </c>
      <c r="B11" s="12">
        <f t="array" ref="B11">IF($V11="","",IF(INDEX(PlanTasks[Start week],$V11)="","",INDEX(PlanTasks[Start week],$V11)))</f>
        <v>3</v>
      </c>
      <c r="C11" s="12" t="str">
        <f t="array" ref="C11">IF($V11="","",IF(INDEX(PlanTasks[Task / deliverable],$V11)="","",INDEX(PlanTasks[Task / deliverable],$V11)))</f>
        <v>Generic Java service + typed DTO transformations</v>
      </c>
      <c r="D11" s="12" t="str">
        <f t="array" ref="D11">IF($V11="","",IF(INDEX(PlanTasks[Status],$V11)="","",INDEX(PlanTasks[Status],$V11)))</f>
        <v>Not started</v>
      </c>
      <c r="E11" s="12" t="str">
        <f t="array" ref="E11">IF($V11="","",IF(INDEX(PlanTasks[Priority],$V11)="","",INDEX(PlanTasks[Priority],$V11)))</f>
        <v>P1</v>
      </c>
      <c r="F11" s="12" t="str">
        <f t="array" ref="F11">IF($V11="","",IF(INDEX(PlanTasks[Scope],$V11)="","",INDEX(PlanTasks[Scope],$V11)))</f>
        <v>Core</v>
      </c>
      <c r="G11" s="18">
        <f t="array" ref="G11">IF($V11="","",IF(INDEX(PlanTasks[Estimate (h)],$V11)="","",INDEX(PlanTasks[Estimate (h)],$V11)))</f>
        <v>2</v>
      </c>
      <c r="H11" s="18">
        <f t="array" ref="H11">IF($V11="","",IF(INDEX(PlanTasks[Actual (h)],$V11)="","",INDEX(PlanTasks[Actual (h)],$V11)))</f>
        <v>0</v>
      </c>
      <c r="I11" s="21">
        <f t="array" ref="I11">IF($V11="","",IF(INDEX(PlanTasks[Due date],$V11)="","",INDEX(PlanTasks[Due date],$V11)))</f>
        <v>46314</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Demonstrate the working output, relevant tests, and one design trade-off.</v>
      </c>
      <c r="M11" s="12" t="str">
        <f t="array" ref="M11">IF($V11="","",IF(INDEX(PlanTasks[Exercise / interview prompt],$V11)="","",INDEX(PlanTasks[Exercise / interview prompt],$V11)))</f>
        <v>CS/SQL: ACID + normalization + SQL aggregates
Design: Schema, keys, constraints and relationships
AI practice: AI-free first; use AI only for critique
Generic Java service + typed DTO transformations
Add keys, relationships, uniqueness and validation constraints
Use AI only as a critic; keep implementation independent</v>
      </c>
      <c r="N11" s="12" t="str">
        <f t="array" ref="N11">IF($V11="","",IF(INDEX(PlanTasks[Prerequisite IDs],$V11)="","",INDEX(PlanTasks[Prerequisite IDs],$V11)))</f>
        <v>B02</v>
      </c>
      <c r="O11" s="12" t="str">
        <f t="array" ref="O11">IF($V11="","",IF(INDEX(PlanTasks[Plan section],$V11)="","",INDEX(PlanTasks[Plan section],$V11)))</f>
        <v>Dual Foundations</v>
      </c>
      <c r="P11" s="12" t="str">
        <f t="array" ref="P11">IF($V11="","",IF(INDEX(PlanTasks[Category],$V11)="","",INDEX(PlanTasks[Category],$V11)))</f>
        <v>Projects</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
      </c>
      <c r="V11" s="27">
        <f>IF(ROW()-8&gt;$E$4,"",MATCH($C$4&amp;"|"&amp;(ROW()-8),PlanTasks[Category key],0))</f>
        <v>33</v>
      </c>
    </row>
    <row r="12" ht="84.0" customHeight="1">
      <c r="A12" s="28" t="str">
        <f t="array" ref="A12">IF($V12="","",INDEX(PlanTasks[Task ID],$V12))</f>
        <v>B04</v>
      </c>
      <c r="B12" s="29">
        <f t="array" ref="B12">IF($V12="","",IF(INDEX(PlanTasks[Start week],$V12)="","",INDEX(PlanTasks[Start week],$V12)))</f>
        <v>4</v>
      </c>
      <c r="C12" s="29" t="str">
        <f t="array" ref="C12">IF($V12="","",IF(INDEX(PlanTasks[Task / deliverable],$V12)="","",INDEX(PlanTasks[Task / deliverable],$V12)))</f>
        <v>Java aggregation kata + 10 JS async-order drills</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2</v>
      </c>
      <c r="H12" s="41">
        <f t="array" ref="H12">IF($V12="","",IF(INDEX(PlanTasks[Actual (h)],$V12)="","",INDEX(PlanTasks[Actual (h)],$V12)))</f>
        <v>0</v>
      </c>
      <c r="I12" s="43">
        <f t="array" ref="I12">IF($V12="","",IF(INDEX(PlanTasks[Due date],$V12)="","",INDEX(PlanTasks[Due date],$V12)))</f>
        <v>46321</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Demonstrate the working output, relevant tests, and one design trade-off.</v>
      </c>
      <c r="M12" s="29" t="str">
        <f t="array" ref="M12">IF($V12="","",IF(INDEX(PlanTasks[Exercise / interview prompt],$V12)="","",INDEX(PlanTasks[Exercise / interview prompt],$V12)))</f>
        <v>CS/SQL: Process vs thread + memory + DNS/HTTP basics
Design: Foundation design review
AI practice: AI-free mixed assessment
Java aggregation kata + 10 JS async-order drills
10-minute foundation design review: requirements to API to schema
Run one fully AI-free mixed assessment</v>
      </c>
      <c r="N12" s="29" t="str">
        <f t="array" ref="N12">IF($V12="","",IF(INDEX(PlanTasks[Prerequisite IDs],$V12)="","",INDEX(PlanTasks[Prerequisite IDs],$V12)))</f>
        <v>B03</v>
      </c>
      <c r="O12" s="29" t="str">
        <f t="array" ref="O12">IF($V12="","",IF(INDEX(PlanTasks[Plan section],$V12)="","",INDEX(PlanTasks[Plan section],$V12)))</f>
        <v>Dual Foundations</v>
      </c>
      <c r="P12" s="29" t="str">
        <f t="array" ref="P12">IF($V12="","",IF(INDEX(PlanTasks[Category],$V12)="","",INDEX(PlanTasks[Category],$V12)))</f>
        <v>Projects</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
      </c>
      <c r="V12" s="55">
        <f>IF(ROW()-8&gt;$E$4,"",MATCH($C$4&amp;"|"&amp;(ROW()-8),PlanTasks[Category key],0))</f>
        <v>45</v>
      </c>
    </row>
    <row r="13" ht="133.5" customHeight="1">
      <c r="A13" s="9" t="str">
        <f t="array" ref="A13">IF($V13="","",INDEX(PlanTasks[Task ID],$V13))</f>
        <v>B05</v>
      </c>
      <c r="B13" s="12">
        <f t="array" ref="B13">IF($V13="","",IF(INDEX(PlanTasks[Start week],$V13)="","",INDEX(PlanTasks[Start week],$V13)))</f>
        <v>5</v>
      </c>
      <c r="C13" s="12" t="str">
        <f t="array" ref="C13">IF($V13="","",IF(INDEX(PlanTasks[Task / deliverable],$V13)="","",INDEX(PlanTasks[Task / deliverable],$V13)))</f>
        <v>Create Spring Boot service skeleton + typed Next/React client shell</v>
      </c>
      <c r="D13" s="12" t="str">
        <f t="array" ref="D13">IF($V13="","",IF(INDEX(PlanTasks[Status],$V13)="","",INDEX(PlanTasks[Status],$V13)))</f>
        <v>Not started</v>
      </c>
      <c r="E13" s="12" t="str">
        <f t="array" ref="E13">IF($V13="","",IF(INDEX(PlanTasks[Priority],$V13)="","",INDEX(PlanTasks[Priority],$V13)))</f>
        <v>P1</v>
      </c>
      <c r="F13" s="12" t="str">
        <f t="array" ref="F13">IF($V13="","",IF(INDEX(PlanTasks[Scope],$V13)="","",INDEX(PlanTasks[Scope],$V13)))</f>
        <v>Core</v>
      </c>
      <c r="G13" s="18">
        <f t="array" ref="G13">IF($V13="","",IF(INDEX(PlanTasks[Estimate (h)],$V13)="","",INDEX(PlanTasks[Estimate (h)],$V13)))</f>
        <v>2</v>
      </c>
      <c r="H13" s="18">
        <f t="array" ref="H13">IF($V13="","",IF(INDEX(PlanTasks[Actual (h)],$V13)="","",INDEX(PlanTasks[Actual (h)],$V13)))</f>
        <v>0</v>
      </c>
      <c r="I13" s="21">
        <f t="array" ref="I13">IF($V13="","",IF(INDEX(PlanTasks[Due date],$V13)="","",INDEX(PlanTasks[Due date],$V13)))</f>
        <v>46328</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Demonstrate the working output, relevant tests, and one design trade-off.</v>
      </c>
      <c r="M13" s="12" t="str">
        <f t="array" ref="M13">IF($V13="","",IF(INDEX(PlanTasks[Exercise / interview prompt],$V13)="","",INDEX(PlanTasks[Exercise / interview prompt],$V13)))</f>
        <v>CS/SQL: TCP/UDP + HTTP request lifecycle
Design: Requirements + API + data model
AI practice: AI-assisted orientation only; verify generated setup
Create Spring Boot service skeleton + typed Next/React client shell
Requirements - Clarify a booking service
API design - Order API
Data model - POS order + inventory
Tokens/context - Estimate context needed for repo task
Model limitations - Find unsupported claim/code assumption</v>
      </c>
      <c r="N13" s="12" t="str">
        <f t="array" ref="N13">IF($V13="","",IF(INDEX(PlanTasks[Prerequisite IDs],$V13)="","",INDEX(PlanTasks[Prerequisite IDs],$V13)))</f>
        <v>B04</v>
      </c>
      <c r="O13" s="12" t="str">
        <f t="array" ref="O13">IF($V13="","",IF(INDEX(PlanTasks[Plan section],$V13)="","",INDEX(PlanTasks[Plan section],$V13)))</f>
        <v>API Core</v>
      </c>
      <c r="P13" s="12" t="str">
        <f t="array" ref="P13">IF($V13="","",IF(INDEX(PlanTasks[Category],$V13)="","",INDEX(PlanTasks[Category],$V13)))</f>
        <v>Projects</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
      </c>
      <c r="V13" s="27">
        <f>IF(ROW()-8&gt;$E$4,"",MATCH($C$4&amp;"|"&amp;(ROW()-8),PlanTasks[Category key],0))</f>
        <v>58</v>
      </c>
    </row>
    <row r="14" ht="84.0" customHeight="1">
      <c r="A14" s="28" t="str">
        <f t="array" ref="A14">IF($V14="","",INDEX(PlanTasks[Task ID],$V14))</f>
        <v>B06</v>
      </c>
      <c r="B14" s="29">
        <f t="array" ref="B14">IF($V14="","",IF(INDEX(PlanTasks[Start week],$V14)="","",INDEX(PlanTasks[Start week],$V14)))</f>
        <v>6</v>
      </c>
      <c r="C14" s="29" t="str">
        <f t="array" ref="C14">IF($V14="","",IF(INDEX(PlanTasks[Task / deliverable],$V14)="","",INDEX(PlanTasks[Task / deliverable],$V14)))</f>
        <v>Controller/service/DTO flow + typed React form and route</v>
      </c>
      <c r="D14" s="29" t="str">
        <f t="array" ref="D14">IF($V14="","",IF(INDEX(PlanTasks[Status],$V14)="","",INDEX(PlanTasks[Status],$V14)))</f>
        <v>Not started</v>
      </c>
      <c r="E14" s="29" t="str">
        <f t="array" ref="E14">IF($V14="","",IF(INDEX(PlanTasks[Priority],$V14)="","",INDEX(PlanTasks[Priority],$V14)))</f>
        <v>P1</v>
      </c>
      <c r="F14" s="29" t="str">
        <f t="array" ref="F14">IF($V14="","",IF(INDEX(PlanTasks[Scope],$V14)="","",INDEX(PlanTasks[Scope],$V14)))</f>
        <v>Core</v>
      </c>
      <c r="G14" s="41">
        <f t="array" ref="G14">IF($V14="","",IF(INDEX(PlanTasks[Estimate (h)],$V14)="","",INDEX(PlanTasks[Estimate (h)],$V14)))</f>
        <v>2</v>
      </c>
      <c r="H14" s="41">
        <f t="array" ref="H14">IF($V14="","",IF(INDEX(PlanTasks[Actual (h)],$V14)="","",INDEX(PlanTasks[Actual (h)],$V14)))</f>
        <v>0</v>
      </c>
      <c r="I14" s="43">
        <f t="array" ref="I14">IF($V14="","",IF(INDEX(PlanTasks[Due date],$V14)="","",INDEX(PlanTasks[Due date],$V14)))</f>
        <v>46335</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Demonstrate the working output, relevant tests, and one design trade-off.</v>
      </c>
      <c r="M14" s="29" t="str">
        <f t="array" ref="M14">IF($V14="","",IF(INDEX(PlanTasks[Exercise / interview prompt],$V14)="","",INDEX(PlanTasks[Exercise / interview prompt],$V14)))</f>
        <v>CS/SQL: HTTPS/TLS + browser/server request flow
Design: Pagination + API error model
AI practice: Small AI-assisted task with compile/typecheck review
Controller/service/DTO flow + typed React form and route
API errors + pagination mini-design
Small assisted task: compile/typecheck and explain every change</v>
      </c>
      <c r="N14" s="29" t="str">
        <f t="array" ref="N14">IF($V14="","",IF(INDEX(PlanTasks[Prerequisite IDs],$V14)="","",INDEX(PlanTasks[Prerequisite IDs],$V14)))</f>
        <v>B05</v>
      </c>
      <c r="O14" s="29" t="str">
        <f t="array" ref="O14">IF($V14="","",IF(INDEX(PlanTasks[Plan section],$V14)="","",INDEX(PlanTasks[Plan section],$V14)))</f>
        <v>API Core</v>
      </c>
      <c r="P14" s="29" t="str">
        <f t="array" ref="P14">IF($V14="","",IF(INDEX(PlanTasks[Category],$V14)="","",INDEX(PlanTasks[Category],$V14)))</f>
        <v>Projects</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
      </c>
      <c r="V14" s="55">
        <f>IF(ROW()-8&gt;$E$4,"",MATCH($C$4&amp;"|"&amp;(ROW()-8),PlanTasks[Category key],0))</f>
        <v>71</v>
      </c>
    </row>
    <row r="15" ht="84.0" customHeight="1">
      <c r="A15" s="9" t="str">
        <f t="array" ref="A15">IF($V15="","",INDEX(PlanTasks[Task ID],$V15))</f>
        <v>B07</v>
      </c>
      <c r="B15" s="12">
        <f t="array" ref="B15">IF($V15="","",IF(INDEX(PlanTasks[Start week],$V15)="","",INDEX(PlanTasks[Start week],$V15)))</f>
        <v>7</v>
      </c>
      <c r="C15" s="12" t="str">
        <f t="array" ref="C15">IF($V15="","",IF(INDEX(PlanTasks[Task / deliverable],$V15)="","",INDEX(PlanTasks[Task / deliverable],$V15)))</f>
        <v>Validated booking/order endpoint + Zod client contract</v>
      </c>
      <c r="D15" s="12" t="str">
        <f t="array" ref="D15">IF($V15="","",IF(INDEX(PlanTasks[Status],$V15)="","",INDEX(PlanTasks[Status],$V15)))</f>
        <v>Not started</v>
      </c>
      <c r="E15" s="12" t="str">
        <f t="array" ref="E15">IF($V15="","",IF(INDEX(PlanTasks[Priority],$V15)="","",INDEX(PlanTasks[Priority],$V15)))</f>
        <v>P1</v>
      </c>
      <c r="F15" s="12" t="str">
        <f t="array" ref="F15">IF($V15="","",IF(INDEX(PlanTasks[Scope],$V15)="","",INDEX(PlanTasks[Scope],$V15)))</f>
        <v>Core</v>
      </c>
      <c r="G15" s="18">
        <f t="array" ref="G15">IF($V15="","",IF(INDEX(PlanTasks[Estimate (h)],$V15)="","",INDEX(PlanTasks[Estimate (h)],$V15)))</f>
        <v>2</v>
      </c>
      <c r="H15" s="18">
        <f t="array" ref="H15">IF($V15="","",IF(INDEX(PlanTasks[Actual (h)],$V15)="","",INDEX(PlanTasks[Actual (h)],$V15)))</f>
        <v>0</v>
      </c>
      <c r="I15" s="21">
        <f t="array" ref="I15">IF($V15="","",IF(INDEX(PlanTasks[Due date],$V15)="","",INDEX(PlanTasks[Due date],$V15)))</f>
        <v>46342</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Demonstrate the working output, relevant tests, and one design trade-off.</v>
      </c>
      <c r="M15" s="12" t="str">
        <f t="array" ref="M15">IF($V15="","",IF(INDEX(PlanTasks[Exercise / interview prompt],$V15)="","",INDEX(PlanTasks[Exercise / interview prompt],$V15)))</f>
        <v>CS/SQL: CTEs/subqueries + advanced HTTP semantics
Design: Idempotency + pagination trade-offs
AI practice: AI-assisted small feature; write your own tests
Validated booking/order endpoint + Zod client contract
Pagination - Large orders list
Small assisted feature: add your own tests before acceptance</v>
      </c>
      <c r="N15" s="12" t="str">
        <f t="array" ref="N15">IF($V15="","",IF(INDEX(PlanTasks[Prerequisite IDs],$V15)="","",INDEX(PlanTasks[Prerequisite IDs],$V15)))</f>
        <v>B06</v>
      </c>
      <c r="O15" s="12" t="str">
        <f t="array" ref="O15">IF($V15="","",IF(INDEX(PlanTasks[Plan section],$V15)="","",INDEX(PlanTasks[Plan section],$V15)))</f>
        <v>API Core</v>
      </c>
      <c r="P15" s="12" t="str">
        <f t="array" ref="P15">IF($V15="","",IF(INDEX(PlanTasks[Category],$V15)="","",INDEX(PlanTasks[Category],$V15)))</f>
        <v>Projects</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
      </c>
      <c r="V15" s="27">
        <f>IF(ROW()-8&gt;$E$4,"",MATCH($C$4&amp;"|"&amp;(ROW()-8),PlanTasks[Category key],0))</f>
        <v>80</v>
      </c>
    </row>
    <row r="16" ht="108.75" customHeight="1">
      <c r="A16" s="28" t="str">
        <f t="array" ref="A16">IF($V16="","",INDEX(PlanTasks[Task ID],$V16))</f>
        <v>B08</v>
      </c>
      <c r="B16" s="29">
        <f t="array" ref="B16">IF($V16="","",IF(INDEX(PlanTasks[Start week],$V16)="","",INDEX(PlanTasks[Start week],$V16)))</f>
        <v>8</v>
      </c>
      <c r="C16" s="29" t="str">
        <f t="array" ref="C16">IF($V16="","",IF(INDEX(PlanTasks[Task / deliverable],$V16)="","",INDEX(PlanTasks[Task / deliverable],$V16)))</f>
        <v>Persist customer/order model + clean frontend build/typecheck pipeline</v>
      </c>
      <c r="D16" s="29" t="str">
        <f t="array" ref="D16">IF($V16="","",IF(INDEX(PlanTasks[Status],$V16)="","",INDEX(PlanTasks[Status],$V16)))</f>
        <v>Not started</v>
      </c>
      <c r="E16" s="29" t="str">
        <f t="array" ref="E16">IF($V16="","",IF(INDEX(PlanTasks[Priority],$V16)="","",INDEX(PlanTasks[Priority],$V16)))</f>
        <v>P1</v>
      </c>
      <c r="F16" s="29" t="str">
        <f t="array" ref="F16">IF($V16="","",IF(INDEX(PlanTasks[Scope],$V16)="","",INDEX(PlanTasks[Scope],$V16)))</f>
        <v>Core</v>
      </c>
      <c r="G16" s="41">
        <f t="array" ref="G16">IF($V16="","",IF(INDEX(PlanTasks[Estimate (h)],$V16)="","",INDEX(PlanTasks[Estimate (h)],$V16)))</f>
        <v>2</v>
      </c>
      <c r="H16" s="41">
        <f t="array" ref="H16">IF($V16="","",IF(INDEX(PlanTasks[Actual (h)],$V16)="","",INDEX(PlanTasks[Actual (h)],$V16)))</f>
        <v>0</v>
      </c>
      <c r="I16" s="43">
        <f t="array" ref="I16">IF($V16="","",IF(INDEX(PlanTasks[Due date],$V16)="","",INDEX(PlanTasks[Due date],$V16)))</f>
        <v>46349</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Demonstrate the working output, relevant tests, and one design trade-off.</v>
      </c>
      <c r="M16" s="29" t="str">
        <f t="array" ref="M16">IF($V16="","",IF(INDEX(PlanTasks[Exercise / interview prompt],$V16)="","",INDEX(PlanTasks[Exercise / interview prompt],$V16)))</f>
        <v>CS/SQL: Index fundamentals + DB modeling review
Design: Database schema and query-path review
AI practice: AI verification: inspect diff, tests and assumptions
Persist customer/order model + clean frontend build/typecheck pipeline
Review JPA schema and query path from API to DB
LLM API - Build a safe server-side call
Structured output - Generate typed object and reject invalid</v>
      </c>
      <c r="N16" s="29" t="str">
        <f t="array" ref="N16">IF($V16="","",IF(INDEX(PlanTasks[Prerequisite IDs],$V16)="","",INDEX(PlanTasks[Prerequisite IDs],$V16)))</f>
        <v>B07</v>
      </c>
      <c r="O16" s="29" t="str">
        <f t="array" ref="O16">IF($V16="","",IF(INDEX(PlanTasks[Plan section],$V16)="","",INDEX(PlanTasks[Plan section],$V16)))</f>
        <v>API Core</v>
      </c>
      <c r="P16" s="29" t="str">
        <f t="array" ref="P16">IF($V16="","",IF(INDEX(PlanTasks[Category],$V16)="","",INDEX(PlanTasks[Category],$V16)))</f>
        <v>Projects</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
      </c>
      <c r="V16" s="55">
        <f>IF(ROW()-8&gt;$E$4,"",MATCH($C$4&amp;"|"&amp;(ROW()-8),PlanTasks[Category key],0))</f>
        <v>90</v>
      </c>
    </row>
    <row r="17" ht="84.0" customHeight="1">
      <c r="A17" s="9" t="str">
        <f t="array" ref="A17">IF($V17="","",INDEX(PlanTasks[Task ID],$V17))</f>
        <v>B09</v>
      </c>
      <c r="B17" s="12">
        <f t="array" ref="B17">IF($V17="","",IF(INDEX(PlanTasks[Start week],$V17)="","",INDEX(PlanTasks[Start week],$V17)))</f>
        <v>9</v>
      </c>
      <c r="C17" s="12" t="str">
        <f t="array" ref="C17">IF($V17="","",IF(INDEX(PlanTasks[Task / deliverable],$V17)="","",INDEX(PlanTasks[Task / deliverable],$V17)))</f>
        <v>Profile/fix an N+1 query + Vitest service/client tests</v>
      </c>
      <c r="D17" s="12" t="str">
        <f t="array" ref="D17">IF($V17="","",IF(INDEX(PlanTasks[Status],$V17)="","",INDEX(PlanTasks[Status],$V17)))</f>
        <v>Not started</v>
      </c>
      <c r="E17" s="12" t="str">
        <f t="array" ref="E17">IF($V17="","",IF(INDEX(PlanTasks[Priority],$V17)="","",INDEX(PlanTasks[Priority],$V17)))</f>
        <v>P1</v>
      </c>
      <c r="F17" s="12" t="str">
        <f t="array" ref="F17">IF($V17="","",IF(INDEX(PlanTasks[Scope],$V17)="","",INDEX(PlanTasks[Scope],$V17)))</f>
        <v>Core</v>
      </c>
      <c r="G17" s="18">
        <f t="array" ref="G17">IF($V17="","",IF(INDEX(PlanTasks[Estimate (h)],$V17)="","",INDEX(PlanTasks[Estimate (h)],$V17)))</f>
        <v>2</v>
      </c>
      <c r="H17" s="18">
        <f t="array" ref="H17">IF($V17="","",IF(INDEX(PlanTasks[Actual (h)],$V17)="","",INDEX(PlanTasks[Actual (h)],$V17)))</f>
        <v>0</v>
      </c>
      <c r="I17" s="21">
        <f t="array" ref="I17">IF($V17="","",IF(INDEX(PlanTasks[Due date],$V17)="","",INDEX(PlanTasks[Due date],$V17)))</f>
        <v>46356</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Demonstrate the working output, relevant tests, and one design trade-off.</v>
      </c>
      <c r="M17" s="12" t="str">
        <f t="array" ref="M17">IF($V17="","",IF(INDEX(PlanTasks[Exercise / interview prompt],$V17)="","",INDEX(PlanTasks[Exercise / interview prompt],$V17)))</f>
        <v>CS/SQL: Indexes + query plans
Design: Caching introduction + read-path design
AI practice: AI verification with targeted regression tests
Profile/fix an N+1 query + Vitest service/client tests
Read-path caching mini-design
Verification drill: regression test an AI-suggested fix</v>
      </c>
      <c r="N17" s="12" t="str">
        <f t="array" ref="N17">IF($V17="","",IF(INDEX(PlanTasks[Prerequisite IDs],$V17)="","",INDEX(PlanTasks[Prerequisite IDs],$V17)))</f>
        <v>B08</v>
      </c>
      <c r="O17" s="12" t="str">
        <f t="array" ref="O17">IF($V17="","",IF(INDEX(PlanTasks[Plan section],$V17)="","",INDEX(PlanTasks[Plan section],$V17)))</f>
        <v>Data &amp; Security</v>
      </c>
      <c r="P17" s="12" t="str">
        <f t="array" ref="P17">IF($V17="","",IF(INDEX(PlanTasks[Category],$V17)="","",INDEX(PlanTasks[Category],$V17)))</f>
        <v>Projects</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
      </c>
      <c r="V17" s="27">
        <f>IF(ROW()-8&gt;$E$4,"",MATCH($C$4&amp;"|"&amp;(ROW()-8),PlanTasks[Category key],0))</f>
        <v>97</v>
      </c>
    </row>
    <row r="18" ht="108.75" customHeight="1">
      <c r="A18" s="28" t="str">
        <f t="array" ref="A18">IF($V18="","",INDEX(PlanTasks[Task ID],$V18))</f>
        <v>B10</v>
      </c>
      <c r="B18" s="29">
        <f t="array" ref="B18">IF($V18="","",IF(INDEX(PlanTasks[Start week],$V18)="","",INDEX(PlanTasks[Start week],$V18)))</f>
        <v>10</v>
      </c>
      <c r="C18" s="29" t="str">
        <f t="array" ref="C18">IF($V18="","",IF(INDEX(PlanTasks[Task / deliverable],$V18)="","",INDEX(PlanTasks[Task / deliverable],$V18)))</f>
        <v>Double-booking race lab using transaction/constraint/locking</v>
      </c>
      <c r="D18" s="29" t="str">
        <f t="array" ref="D18">IF($V18="","",IF(INDEX(PlanTasks[Status],$V18)="","",INDEX(PlanTasks[Status],$V18)))</f>
        <v>Not started</v>
      </c>
      <c r="E18" s="29" t="str">
        <f t="array" ref="E18">IF($V18="","",IF(INDEX(PlanTasks[Priority],$V18)="","",INDEX(PlanTasks[Priority],$V18)))</f>
        <v>P1</v>
      </c>
      <c r="F18" s="29" t="str">
        <f t="array" ref="F18">IF($V18="","",IF(INDEX(PlanTasks[Scope],$V18)="","",INDEX(PlanTasks[Scope],$V18)))</f>
        <v>Core</v>
      </c>
      <c r="G18" s="41">
        <f t="array" ref="G18">IF($V18="","",IF(INDEX(PlanTasks[Estimate (h)],$V18)="","",INDEX(PlanTasks[Estimate (h)],$V18)))</f>
        <v>2</v>
      </c>
      <c r="H18" s="41">
        <f t="array" ref="H18">IF($V18="","",IF(INDEX(PlanTasks[Actual (h)],$V18)="","",INDEX(PlanTasks[Actual (h)],$V18)))</f>
        <v>0</v>
      </c>
      <c r="I18" s="43">
        <f t="array" ref="I18">IF($V18="","",IF(INDEX(PlanTasks[Due date],$V18)="","",INDEX(PlanTasks[Due date],$V18)))</f>
        <v>46363</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Demonstrate the working output, relevant tests, and one design trade-off.</v>
      </c>
      <c r="M18" s="29" t="str">
        <f t="array" ref="M18">IF($V18="","",IF(INDEX(PlanTasks[Exercise / interview prompt],$V18)="","",INDEX(PlanTasks[Exercise / interview prompt],$V18)))</f>
        <v>CS/SQL: Isolation levels + locks/deadlocks + OS concurrency
Design: Concurrency + atomic transactions
AI practice: AI may suggest fixes; independently prove race safety
Double-booking race lab using transaction/constraint/locking
Concurrency - Prevent double booking
Transactions - Checkout + inventory decrement
Adversarial check: prove concurrency correctness independently</v>
      </c>
      <c r="N18" s="29" t="str">
        <f t="array" ref="N18">IF($V18="","",IF(INDEX(PlanTasks[Prerequisite IDs],$V18)="","",INDEX(PlanTasks[Prerequisite IDs],$V18)))</f>
        <v>B09</v>
      </c>
      <c r="O18" s="29" t="str">
        <f t="array" ref="O18">IF($V18="","",IF(INDEX(PlanTasks[Plan section],$V18)="","",INDEX(PlanTasks[Plan section],$V18)))</f>
        <v>Data &amp; Security</v>
      </c>
      <c r="P18" s="29" t="str">
        <f t="array" ref="P18">IF($V18="","",IF(INDEX(PlanTasks[Category],$V18)="","",INDEX(PlanTasks[Category],$V18)))</f>
        <v>Projects</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
      </c>
      <c r="V18" s="55">
        <f>IF(ROW()-8&gt;$E$4,"",MATCH($C$4&amp;"|"&amp;(ROW()-8),PlanTasks[Category key],0))</f>
        <v>108</v>
      </c>
    </row>
    <row r="19" ht="96.0" customHeight="1">
      <c r="A19" s="9" t="str">
        <f t="array" ref="A19">IF($V19="","",INDEX(PlanTasks[Task ID],$V19))</f>
        <v>B11</v>
      </c>
      <c r="B19" s="12">
        <f t="array" ref="B19">IF($V19="","",IF(INDEX(PlanTasks[Start week],$V19)="","",INDEX(PlanTasks[Start week],$V19)))</f>
        <v>11</v>
      </c>
      <c r="C19" s="12" t="str">
        <f t="array" ref="C19">IF($V19="","",IF(INDEX(PlanTasks[Task / deliverable],$V19)="","",INDEX(PlanTasks[Task / deliverable],$V19)))</f>
        <v>RBAC + ownership/tenant checks + security regression tests</v>
      </c>
      <c r="D19" s="12" t="str">
        <f t="array" ref="D19">IF($V19="","",IF(INDEX(PlanTasks[Status],$V19)="","",INDEX(PlanTasks[Status],$V19)))</f>
        <v>Not started</v>
      </c>
      <c r="E19" s="12" t="str">
        <f t="array" ref="E19">IF($V19="","",IF(INDEX(PlanTasks[Priority],$V19)="","",INDEX(PlanTasks[Priority],$V19)))</f>
        <v>P1</v>
      </c>
      <c r="F19" s="12" t="str">
        <f t="array" ref="F19">IF($V19="","",IF(INDEX(PlanTasks[Scope],$V19)="","",INDEX(PlanTasks[Scope],$V19)))</f>
        <v>Core</v>
      </c>
      <c r="G19" s="18">
        <f t="array" ref="G19">IF($V19="","",IF(INDEX(PlanTasks[Estimate (h)],$V19)="","",INDEX(PlanTasks[Estimate (h)],$V19)))</f>
        <v>2</v>
      </c>
      <c r="H19" s="18">
        <f t="array" ref="H19">IF($V19="","",IF(INDEX(PlanTasks[Actual (h)],$V19)="","",INDEX(PlanTasks[Actual (h)],$V19)))</f>
        <v>0</v>
      </c>
      <c r="I19" s="21">
        <f t="array" ref="I19">IF($V19="","",IF(INDEX(PlanTasks[Due date],$V19)="","",INDEX(PlanTasks[Due date],$V19)))</f>
        <v>46370</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Demonstrate the working output, relevant tests, and one design trade-off.</v>
      </c>
      <c r="M19" s="12" t="str">
        <f t="array" ref="M19">IF($V19="","",IF(INDEX(PlanTasks[Exercise / interview prompt],$V19)="","",INDEX(PlanTasks[Exercise / interview prompt],$V19)))</f>
        <v>CS/SQL: Sessions/JWT + CORS/CSRF/XSS
Design: Security boundaries + tenant isolation
AI practice: Security-review AI output; never trust generated auth code
RBAC + ownership/tenant checks + security regression tests
Security - Multi-tenant merchant portal
Secrets/privacy - Identify sensitive context boundaries</v>
      </c>
      <c r="N19" s="12" t="str">
        <f t="array" ref="N19">IF($V19="","",IF(INDEX(PlanTasks[Prerequisite IDs],$V19)="","",INDEX(PlanTasks[Prerequisite IDs],$V19)))</f>
        <v>B10</v>
      </c>
      <c r="O19" s="12" t="str">
        <f t="array" ref="O19">IF($V19="","",IF(INDEX(PlanTasks[Plan section],$V19)="","",INDEX(PlanTasks[Plan section],$V19)))</f>
        <v>Data &amp; Security</v>
      </c>
      <c r="P19" s="12" t="str">
        <f t="array" ref="P19">IF($V19="","",IF(INDEX(PlanTasks[Category],$V19)="","",INDEX(PlanTasks[Category],$V19)))</f>
        <v>Projects</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
      </c>
      <c r="V19" s="27">
        <f>IF(ROW()-8&gt;$E$4,"",MATCH($C$4&amp;"|"&amp;(ROW()-8),PlanTasks[Category key],0))</f>
        <v>118</v>
      </c>
    </row>
    <row r="20" ht="108.75" customHeight="1">
      <c r="A20" s="28" t="str">
        <f t="array" ref="A20">IF($V20="","",INDEX(PlanTasks[Task ID],$V20))</f>
        <v>B12</v>
      </c>
      <c r="B20" s="29">
        <f t="array" ref="B20">IF($V20="","",IF(INDEX(PlanTasks[Start week],$V20)="","",INDEX(PlanTasks[Start week],$V20)))</f>
        <v>12</v>
      </c>
      <c r="C20" s="29" t="str">
        <f t="array" ref="C20">IF($V20="","",IF(INDEX(PlanTasks[Task / deliverable],$V20)="","",INDEX(PlanTasks[Task / deliverable],$V20)))</f>
        <v>End-to-end Spring API to TypeScript client flow with component/E2E tests</v>
      </c>
      <c r="D20" s="29" t="str">
        <f t="array" ref="D20">IF($V20="","",IF(INDEX(PlanTasks[Status],$V20)="","",INDEX(PlanTasks[Status],$V20)))</f>
        <v>Not started</v>
      </c>
      <c r="E20" s="29" t="str">
        <f t="array" ref="E20">IF($V20="","",IF(INDEX(PlanTasks[Priority],$V20)="","",INDEX(PlanTasks[Priority],$V20)))</f>
        <v>P1</v>
      </c>
      <c r="F20" s="29" t="str">
        <f t="array" ref="F20">IF($V20="","",IF(INDEX(PlanTasks[Scope],$V20)="","",INDEX(PlanTasks[Scope],$V20)))</f>
        <v>Core</v>
      </c>
      <c r="G20" s="41">
        <f t="array" ref="G20">IF($V20="","",IF(INDEX(PlanTasks[Estimate (h)],$V20)="","",INDEX(PlanTasks[Estimate (h)],$V20)))</f>
        <v>2</v>
      </c>
      <c r="H20" s="41">
        <f t="array" ref="H20">IF($V20="","",IF(INDEX(PlanTasks[Actual (h)],$V20)="","",INDEX(PlanTasks[Actual (h)],$V20)))</f>
        <v>0</v>
      </c>
      <c r="I20" s="43">
        <f t="array" ref="I20">IF($V20="","",IF(INDEX(PlanTasks[Due date],$V20)="","",INDEX(PlanTasks[Due date],$V20)))</f>
        <v>46377</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Demonstrate the working output, relevant tests, and one design trade-off.</v>
      </c>
      <c r="M20" s="29" t="str">
        <f t="array" ref="M20">IF($V20="","",IF(INDEX(PlanTasks[Exercise / interview prompt],$V20)="","",INDEX(PlanTasks[Exercise / interview prompt],$V20)))</f>
        <v>CS/SQL: SQL/HTTP/OS consolidation
Design: Reliability + API failure paths
AI practice: AI-assisted integration with manual contract verification
End-to-end Spring API to TypeScript client flow with component/E2E tests
API failure/retry/reliability mini-design
Contract verification across Spring DTO and TS client</v>
      </c>
      <c r="N20" s="29" t="str">
        <f t="array" ref="N20">IF($V20="","",IF(INDEX(PlanTasks[Prerequisite IDs],$V20)="","",INDEX(PlanTasks[Prerequisite IDs],$V20)))</f>
        <v>B11</v>
      </c>
      <c r="O20" s="29" t="str">
        <f t="array" ref="O20">IF($V20="","",IF(INDEX(PlanTasks[Plan section],$V20)="","",INDEX(PlanTasks[Plan section],$V20)))</f>
        <v>Data &amp; Security</v>
      </c>
      <c r="P20" s="29" t="str">
        <f t="array" ref="P20">IF($V20="","",IF(INDEX(PlanTasks[Category],$V20)="","",INDEX(PlanTasks[Category],$V20)))</f>
        <v>Projects</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
      </c>
      <c r="V20" s="55">
        <f>IF(ROW()-8&gt;$E$4,"",MATCH($C$4&amp;"|"&amp;(ROW()-8),PlanTasks[Category key],0))</f>
        <v>126</v>
      </c>
    </row>
    <row r="21" ht="71.25" customHeight="1">
      <c r="A21" s="9" t="str">
        <f t="array" ref="A21">IF($V21="","",INDEX(PlanTasks[Task ID],$V21))</f>
        <v>PF02</v>
      </c>
      <c r="B21" s="12">
        <f t="array" ref="B21">IF($V21="","",IF(INDEX(PlanTasks[Start week],$V21)="","",INDEX(PlanTasks[Start week],$V21)))</f>
        <v>12</v>
      </c>
      <c r="C21" s="12" t="str">
        <f t="array" ref="C21">IF($V21="","",IF(INDEX(PlanTasks[Task / deliverable],$V21)="","",INDEX(PlanTasks[Task / deliverable],$V21)))</f>
        <v>Booking / Appointment Concurrency Lab</v>
      </c>
      <c r="D21" s="12" t="str">
        <f t="array" ref="D21">IF($V21="","",IF(INDEX(PlanTasks[Status],$V21)="","",INDEX(PlanTasks[Status],$V21)))</f>
        <v>Not started</v>
      </c>
      <c r="E21" s="12" t="str">
        <f t="array" ref="E21">IF($V21="","",IF(INDEX(PlanTasks[Priority],$V21)="","",INDEX(PlanTasks[Priority],$V21)))</f>
        <v>P1</v>
      </c>
      <c r="F21" s="12" t="str">
        <f t="array" ref="F21">IF($V21="","",IF(INDEX(PlanTasks[Scope],$V21)="","",INDEX(PlanTasks[Scope],$V21)))</f>
        <v>Optional</v>
      </c>
      <c r="G21" s="18">
        <f t="array" ref="G21">IF($V21="","",IF(INDEX(PlanTasks[Estimate (h)],$V21)="","",INDEX(PlanTasks[Estimate (h)],$V21)))</f>
        <v>0.75</v>
      </c>
      <c r="H21" s="18">
        <f t="array" ref="H21">IF($V21="","",IF(INDEX(PlanTasks[Actual (h)],$V21)="","",INDEX(PlanTasks[Actual (h)],$V21)))</f>
        <v>0</v>
      </c>
      <c r="I21" s="21">
        <f t="array" ref="I21">IF($V21="","",IF(INDEX(PlanTasks[Due date],$V21)="","",INDEX(PlanTasks[Due date],$V21)))</f>
        <v>46377</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Evidence: Concurrency integration tests
Security: Authorization/input validation
Reliability: Idempotency + retries
Write a 2-minute story and a project deep dive with your own contribution, defect, trade-off and measured result.</v>
      </c>
      <c r="M21" s="12" t="str">
        <f t="array" ref="M21">IF($V21="","",IF(INDEX(PlanTasks[Exercise / interview prompt],$V21)="","",INDEX(PlanTasks[Exercise / interview prompt],$V21)))</f>
        <v>Source status: Recommended extension
Contribution: Solo
Bug: Race between two bookings
Trade-off: Constraint vs lock vs optimistic approach
Build a small reproducible module</v>
      </c>
      <c r="N21" s="12" t="str">
        <f t="array" ref="N21">IF($V21="","",IF(INDEX(PlanTasks[Prerequisite IDs],$V21)="","",INDEX(PlanTasks[Prerequisite IDs],$V21)))</f>
        <v>B12</v>
      </c>
      <c r="O21" s="12" t="str">
        <f t="array" ref="O21">IF($V21="","",IF(INDEX(PlanTasks[Plan section],$V21)="","",INDEX(PlanTasks[Plan section],$V21)))</f>
        <v>Portfolio evidence</v>
      </c>
      <c r="P21" s="12" t="str">
        <f t="array" ref="P21">IF($V21="","",IF(INDEX(PlanTasks[Category],$V21)="","",INDEX(PlanTasks[Category],$V21)))</f>
        <v>Projects</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
      </c>
      <c r="V21" s="27">
        <f>IF(ROW()-8&gt;$E$4,"",MATCH($C$4&amp;"|"&amp;(ROW()-8),PlanTasks[Category key],0))</f>
        <v>131</v>
      </c>
    </row>
    <row r="22" ht="84.0" customHeight="1">
      <c r="A22" s="28" t="str">
        <f t="array" ref="A22">IF($V22="","",INDEX(PlanTasks[Task ID],$V22))</f>
        <v>B13</v>
      </c>
      <c r="B22" s="29">
        <f t="array" ref="B22">IF($V22="","",IF(INDEX(PlanTasks[Start week],$V22)="","",INDEX(PlanTasks[Start week],$V22)))</f>
        <v>13</v>
      </c>
      <c r="C22" s="29" t="str">
        <f t="array" ref="C22">IF($V22="","",IF(INDEX(PlanTasks[Task / deliverable],$V22)="","",INDEX(PlanTasks[Task / deliverable],$V22)))</f>
        <v>Service/controller test suite + failing-test and PR-review drills</v>
      </c>
      <c r="D22" s="29" t="str">
        <f t="array" ref="D22">IF($V22="","",IF(INDEX(PlanTasks[Status],$V22)="","",INDEX(PlanTasks[Status],$V22)))</f>
        <v>Not started</v>
      </c>
      <c r="E22" s="29" t="str">
        <f t="array" ref="E22">IF($V22="","",IF(INDEX(PlanTasks[Priority],$V22)="","",INDEX(PlanTasks[Priority],$V22)))</f>
        <v>P1</v>
      </c>
      <c r="F22" s="29" t="str">
        <f t="array" ref="F22">IF($V22="","",IF(INDEX(PlanTasks[Scope],$V22)="","",INDEX(PlanTasks[Scope],$V22)))</f>
        <v>Core</v>
      </c>
      <c r="G22" s="41">
        <f t="array" ref="G22">IF($V22="","",IF(INDEX(PlanTasks[Estimate (h)],$V22)="","",INDEX(PlanTasks[Estimate (h)],$V22)))</f>
        <v>2</v>
      </c>
      <c r="H22" s="41">
        <f t="array" ref="H22">IF($V22="","",IF(INDEX(PlanTasks[Actual (h)],$V22)="","",INDEX(PlanTasks[Actual (h)],$V22)))</f>
        <v>0</v>
      </c>
      <c r="I22" s="43">
        <f t="array" ref="I22">IF($V22="","",IF(INDEX(PlanTasks[Due date],$V22)="","",INDEX(PlanTasks[Due date],$V22)))</f>
        <v>46384</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Demonstrate the working output, relevant tests, and one design trade-off.</v>
      </c>
      <c r="M22" s="29" t="str">
        <f t="array" ref="M22">IF($V22="","",IF(INDEX(PlanTasks[Exercise / interview prompt],$V22)="","",INDEX(PlanTasks[Exercise / interview prompt],$V22)))</f>
        <v>CS/SQL: Advanced SQL review
Design: Queues + retry/reliability basics
AI practice: Agent may implement; you must review tests and diff
Service/controller test suite + failing-test and PR-review drills
Queue/retry reliability mini-design
Review AI-generated test/code diff; reject weak coverage</v>
      </c>
      <c r="N22" s="29" t="str">
        <f t="array" ref="N22">IF($V22="","",IF(INDEX(PlanTasks[Prerequisite IDs],$V22)="","",INDEX(PlanTasks[Prerequisite IDs],$V22)))</f>
        <v>B12</v>
      </c>
      <c r="O22" s="29" t="str">
        <f t="array" ref="O22">IF($V22="","",IF(INDEX(PlanTasks[Plan section],$V22)="","",INDEX(PlanTasks[Plan section],$V22)))</f>
        <v>Production Engineering</v>
      </c>
      <c r="P22" s="29" t="str">
        <f t="array" ref="P22">IF($V22="","",IF(INDEX(PlanTasks[Category],$V22)="","",INDEX(PlanTasks[Category],$V22)))</f>
        <v>Projects</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
      </c>
      <c r="V22" s="55">
        <f>IF(ROW()-8&gt;$E$4,"",MATCH($C$4&amp;"|"&amp;(ROW()-8),PlanTasks[Category key],0))</f>
        <v>135</v>
      </c>
    </row>
    <row r="23" ht="108.75" customHeight="1">
      <c r="A23" s="9" t="str">
        <f t="array" ref="A23">IF($V23="","",INDEX(PlanTasks[Task ID],$V23))</f>
        <v>B14</v>
      </c>
      <c r="B23" s="12">
        <f t="array" ref="B23">IF($V23="","",IF(INDEX(PlanTasks[Start week],$V23)="","",INDEX(PlanTasks[Start week],$V23)))</f>
        <v>14</v>
      </c>
      <c r="C23" s="12" t="str">
        <f t="array" ref="C23">IF($V23="","",IF(INDEX(PlanTasks[Task / deliverable],$V23)="","",INDEX(PlanTasks[Task / deliverable],$V23)))</f>
        <v>Postgres Testcontainers + Docker Compose + CI quality gates</v>
      </c>
      <c r="D23" s="12" t="str">
        <f t="array" ref="D23">IF($V23="","",IF(INDEX(PlanTasks[Status],$V23)="","",INDEX(PlanTasks[Status],$V23)))</f>
        <v>Not started</v>
      </c>
      <c r="E23" s="12" t="str">
        <f t="array" ref="E23">IF($V23="","",IF(INDEX(PlanTasks[Priority],$V23)="","",INDEX(PlanTasks[Priority],$V23)))</f>
        <v>P1</v>
      </c>
      <c r="F23" s="12" t="str">
        <f t="array" ref="F23">IF($V23="","",IF(INDEX(PlanTasks[Scope],$V23)="","",INDEX(PlanTasks[Scope],$V23)))</f>
        <v>Core</v>
      </c>
      <c r="G23" s="18">
        <f t="array" ref="G23">IF($V23="","",IF(INDEX(PlanTasks[Estimate (h)],$V23)="","",INDEX(PlanTasks[Estimate (h)],$V23)))</f>
        <v>2</v>
      </c>
      <c r="H23" s="18">
        <f t="array" ref="H23">IF($V23="","",IF(INDEX(PlanTasks[Actual (h)],$V23)="","",INDEX(PlanTasks[Actual (h)],$V23)))</f>
        <v>0</v>
      </c>
      <c r="I23" s="21">
        <f t="array" ref="I23">IF($V23="","",IF(INDEX(PlanTasks[Due date],$V23)="","",INDEX(PlanTasks[Due date],$V23)))</f>
        <v>46391</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Demonstrate the working output, relevant tests, and one design trade-off.</v>
      </c>
      <c r="M23" s="12" t="str">
        <f t="array" ref="M23">IF($V23="","",IF(INDEX(PlanTasks[Exercise / interview prompt],$V23)="","",INDEX(PlanTasks[Exercise / interview prompt],$V23)))</f>
        <v>CS/SQL: Concurrency/transaction revision
Design: Queues + idempotent consumers
AI practice: AI-assisted build/infra task with reproducibility checks
Postgres Testcontainers + Docker Compose + CI quality gates
Queues - Email/payment webhook processing
Reliability - Unreliable payment provider
Reproduce build/infra changes from clean environment</v>
      </c>
      <c r="N23" s="12" t="str">
        <f t="array" ref="N23">IF($V23="","",IF(INDEX(PlanTasks[Prerequisite IDs],$V23)="","",INDEX(PlanTasks[Prerequisite IDs],$V23)))</f>
        <v>B13</v>
      </c>
      <c r="O23" s="12" t="str">
        <f t="array" ref="O23">IF($V23="","",IF(INDEX(PlanTasks[Plan section],$V23)="","",INDEX(PlanTasks[Plan section],$V23)))</f>
        <v>Production Engineering</v>
      </c>
      <c r="P23" s="12" t="str">
        <f t="array" ref="P23">IF($V23="","",IF(INDEX(PlanTasks[Category],$V23)="","",INDEX(PlanTasks[Category],$V23)))</f>
        <v>Projects</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
      </c>
      <c r="V23" s="27">
        <f>IF(ROW()-8&gt;$E$4,"",MATCH($C$4&amp;"|"&amp;(ROW()-8),PlanTasks[Category key],0))</f>
        <v>145</v>
      </c>
    </row>
    <row r="24" ht="121.5" customHeight="1">
      <c r="A24" s="28" t="str">
        <f t="array" ref="A24">IF($V24="","",INDEX(PlanTasks[Task ID],$V24))</f>
        <v>B15</v>
      </c>
      <c r="B24" s="29">
        <f t="array" ref="B24">IF($V24="","",IF(INDEX(PlanTasks[Start week],$V24)="","",INDEX(PlanTasks[Start week],$V24)))</f>
        <v>15</v>
      </c>
      <c r="C24" s="29" t="str">
        <f t="array" ref="C24">IF($V24="","",IF(INDEX(PlanTasks[Task / deliverable],$V24)="","",INDEX(PlanTasks[Task / deliverable],$V24)))</f>
        <v>Add logs/metrics/cache; investigate query or rendering bottleneck</v>
      </c>
      <c r="D24" s="29" t="str">
        <f t="array" ref="D24">IF($V24="","",IF(INDEX(PlanTasks[Status],$V24)="","",INDEX(PlanTasks[Status],$V24)))</f>
        <v>Not started</v>
      </c>
      <c r="E24" s="29" t="str">
        <f t="array" ref="E24">IF($V24="","",IF(INDEX(PlanTasks[Priority],$V24)="","",INDEX(PlanTasks[Priority],$V24)))</f>
        <v>P1</v>
      </c>
      <c r="F24" s="29" t="str">
        <f t="array" ref="F24">IF($V24="","",IF(INDEX(PlanTasks[Scope],$V24)="","",INDEX(PlanTasks[Scope],$V24)))</f>
        <v>Core</v>
      </c>
      <c r="G24" s="41">
        <f t="array" ref="G24">IF($V24="","",IF(INDEX(PlanTasks[Estimate (h)],$V24)="","",INDEX(PlanTasks[Estimate (h)],$V24)))</f>
        <v>2</v>
      </c>
      <c r="H24" s="41">
        <f t="array" ref="H24">IF($V24="","",IF(INDEX(PlanTasks[Actual (h)],$V24)="","",INDEX(PlanTasks[Actual (h)],$V24)))</f>
        <v>0</v>
      </c>
      <c r="I24" s="43">
        <f t="array" ref="I24">IF($V24="","",IF(INDEX(PlanTasks[Due date],$V24)="","",INDEX(PlanTasks[Due date],$V24)))</f>
        <v>46398</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Demonstrate the working output, relevant tests, and one design trade-off.</v>
      </c>
      <c r="M24" s="29" t="str">
        <f t="array" ref="M24">IF($V24="","",IF(INDEX(PlanTasks[Exercise / interview prompt],$V24)="","",INDEX(PlanTasks[Exercise / interview prompt],$V24)))</f>
        <v>CS/SQL: Indexes/query performance revision
Design: Caching + search + pagination + observability
AI practice: AI-assisted performance hypothesis; measure before accepting
Add logs/metrics/cache; investigate query or rendering bottleneck
Caching - Product catalogue cache
Search - Product/business search
Observability - Debug failed checkout
Measure performance before accepting AI optimization</v>
      </c>
      <c r="N24" s="29" t="str">
        <f t="array" ref="N24">IF($V24="","",IF(INDEX(PlanTasks[Prerequisite IDs],$V24)="","",INDEX(PlanTasks[Prerequisite IDs],$V24)))</f>
        <v>B14</v>
      </c>
      <c r="O24" s="29" t="str">
        <f t="array" ref="O24">IF($V24="","",IF(INDEX(PlanTasks[Plan section],$V24)="","",INDEX(PlanTasks[Plan section],$V24)))</f>
        <v>Production Engineering</v>
      </c>
      <c r="P24" s="29" t="str">
        <f t="array" ref="P24">IF($V24="","",IF(INDEX(PlanTasks[Category],$V24)="","",INDEX(PlanTasks[Category],$V24)))</f>
        <v>Projects</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AI-free first</v>
      </c>
      <c r="U24" s="29" t="str">
        <f t="array" ref="U24">IF($V24="","",IF(INDEX(PlanTasks[Source IDs],$V24)="","",INDEX(PlanTasks[Source IDs],$V24)))</f>
        <v/>
      </c>
      <c r="V24" s="55">
        <f>IF(ROW()-8&gt;$E$4,"",MATCH($C$4&amp;"|"&amp;(ROW()-8),PlanTasks[Category key],0))</f>
        <v>153</v>
      </c>
    </row>
    <row r="25" ht="208.5" customHeight="1">
      <c r="A25" s="9" t="str">
        <f t="array" ref="A25">IF($V25="","",INDEX(PlanTasks[Task ID],$V25))</f>
        <v>B16</v>
      </c>
      <c r="B25" s="12">
        <f t="array" ref="B25">IF($V25="","",IF(INDEX(PlanTasks[Start week],$V25)="","",INDEX(PlanTasks[Start week],$V25)))</f>
        <v>16</v>
      </c>
      <c r="C25" s="12" t="str">
        <f t="array" ref="C25">IF($V25="","",IF(INDEX(PlanTasks[Task / deliverable],$V25)="","",INDEX(PlanTasks[Task / deliverable],$V25)))</f>
        <v>Deployable dual-stack architecture + 2 timed agentic repo tickets</v>
      </c>
      <c r="D25" s="12" t="str">
        <f t="array" ref="D25">IF($V25="","",IF(INDEX(PlanTasks[Status],$V25)="","",INDEX(PlanTasks[Status],$V25)))</f>
        <v>Not started</v>
      </c>
      <c r="E25" s="12" t="str">
        <f t="array" ref="E25">IF($V25="","",IF(INDEX(PlanTasks[Priority],$V25)="","",INDEX(PlanTasks[Priority],$V25)))</f>
        <v>P1</v>
      </c>
      <c r="F25" s="12" t="str">
        <f t="array" ref="F25">IF($V25="","",IF(INDEX(PlanTasks[Scope],$V25)="","",INDEX(PlanTasks[Scope],$V25)))</f>
        <v>Core</v>
      </c>
      <c r="G25" s="18">
        <f t="array" ref="G25">IF($V25="","",IF(INDEX(PlanTasks[Estimate (h)],$V25)="","",INDEX(PlanTasks[Estimate (h)],$V25)))</f>
        <v>2</v>
      </c>
      <c r="H25" s="18">
        <f t="array" ref="H25">IF($V25="","",IF(INDEX(PlanTasks[Actual (h)],$V25)="","",INDEX(PlanTasks[Actual (h)],$V25)))</f>
        <v>0</v>
      </c>
      <c r="I25" s="21">
        <f t="array" ref="I25">IF($V25="","",IF(INDEX(PlanTasks[Due date],$V25)="","",INDEX(PlanTasks[Due date],$V25)))</f>
        <v>46405</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Demonstrate the working output, relevant tests, and one design trade-off.</v>
      </c>
      <c r="M25" s="12" t="str">
        <f t="array" ref="M25">IF($V25="","",IF(INDEX(PlanTasks[Exercise / interview prompt],$V25)="","",INDEX(PlanTasks[Exercise / interview prompt],$V25)))</f>
        <v>CS/SQL: Weak CS/SQL repair
Design: Load balancing + replication + rate limiting + object storage
AI practice: Agentic coding: context to plan to diff to tests to security review
Deployable dual-stack architecture + 2 timed agentic repo tickets
Rate limiting - Public API protection
File/object storage - Product images
Load balancing - Scale API horizontally
Replication - Read-heavy catalogue
Tool calling - Agent can read but not mutate unsafe resources
Agent loop - Give bounded repo ticket
Context engineering - Improve agent output without overprompting
Generated-code review - Review AI PR line-by-line
Test-driven validation - Write regression before acceptance
Diff discipline - Reduce an over-broad AI change</v>
      </c>
      <c r="N25" s="12" t="str">
        <f t="array" ref="N25">IF($V25="","",IF(INDEX(PlanTasks[Prerequisite IDs],$V25)="","",INDEX(PlanTasks[Prerequisite IDs],$V25)))</f>
        <v>B15</v>
      </c>
      <c r="O25" s="12" t="str">
        <f t="array" ref="O25">IF($V25="","",IF(INDEX(PlanTasks[Plan section],$V25)="","",INDEX(PlanTasks[Plan section],$V25)))</f>
        <v>Production Engineering</v>
      </c>
      <c r="P25" s="12" t="str">
        <f t="array" ref="P25">IF($V25="","",IF(INDEX(PlanTasks[Category],$V25)="","",INDEX(PlanTasks[Category],$V25)))</f>
        <v>Projects</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AI-free first</v>
      </c>
      <c r="U25" s="12" t="str">
        <f t="array" ref="U25">IF($V25="","",IF(INDEX(PlanTasks[Source IDs],$V25)="","",INDEX(PlanTasks[Source IDs],$V25)))</f>
        <v/>
      </c>
      <c r="V25" s="27">
        <f>IF(ROW()-8&gt;$E$4,"",MATCH($C$4&amp;"|"&amp;(ROW()-8),PlanTasks[Category key],0))</f>
        <v>168</v>
      </c>
    </row>
    <row r="26" ht="108.75" customHeight="1">
      <c r="A26" s="28" t="str">
        <f t="array" ref="A26">IF($V26="","",INDEX(PlanTasks[Task ID],$V26))</f>
        <v>B17</v>
      </c>
      <c r="B26" s="29">
        <f t="array" ref="B26">IF($V26="","",IF(INDEX(PlanTasks[Start week],$V26)="","",INDEX(PlanTasks[Start week],$V26)))</f>
        <v>17</v>
      </c>
      <c r="C26" s="29" t="str">
        <f t="array" ref="C26">IF($V26="","",IF(INDEX(PlanTasks[Task / deliverable],$V26)="","",INDEX(PlanTasks[Task / deliverable],$V26)))</f>
        <v>Design Spring Boot + Next.js commerce/booking capstone; define APIs/schema/acceptance tests</v>
      </c>
      <c r="D26" s="29" t="str">
        <f t="array" ref="D26">IF($V26="","",IF(INDEX(PlanTasks[Status],$V26)="","",INDEX(PlanTasks[Status],$V26)))</f>
        <v>Not started</v>
      </c>
      <c r="E26" s="29" t="str">
        <f t="array" ref="E26">IF($V26="","",IF(INDEX(PlanTasks[Priority],$V26)="","",INDEX(PlanTasks[Priority],$V26)))</f>
        <v>P1</v>
      </c>
      <c r="F26" s="29" t="str">
        <f t="array" ref="F26">IF($V26="","",IF(INDEX(PlanTasks[Scope],$V26)="","",INDEX(PlanTasks[Scope],$V26)))</f>
        <v>Core</v>
      </c>
      <c r="G26" s="41">
        <f t="array" ref="G26">IF($V26="","",IF(INDEX(PlanTasks[Estimate (h)],$V26)="","",INDEX(PlanTasks[Estimate (h)],$V26)))</f>
        <v>2</v>
      </c>
      <c r="H26" s="41">
        <f t="array" ref="H26">IF($V26="","",IF(INDEX(PlanTasks[Actual (h)],$V26)="","",INDEX(PlanTasks[Actual (h)],$V26)))</f>
        <v>0</v>
      </c>
      <c r="I26" s="43">
        <f t="array" ref="I26">IF($V26="","",IF(INDEX(PlanTasks[Due date],$V26)="","",INDEX(PlanTasks[Due date],$V26)))</f>
        <v>46412</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Demonstrate the working output, relevant tests, and one design trade-off.</v>
      </c>
      <c r="M26" s="29" t="str">
        <f t="array" ref="M26">IF($V26="","",IF(INDEX(PlanTasks[Exercise / interview prompt],$V26)="","",INDEX(PlanTasks[Exercise / interview prompt],$V26)))</f>
        <v>CS/SQL: Rapid CS/SQL revision
Design: Timed end-to-end system design #1
AI practice: Dual-mode: design independently, use AI for critique
Design Spring Boot + Next.js commerce/booking capstone; define APIs/schema/acceptance tests
Timed system-design practice #1: use capstone/booking/commerce prompt
-</v>
      </c>
      <c r="N26" s="29" t="str">
        <f t="array" ref="N26">IF($V26="","",IF(INDEX(PlanTasks[Prerequisite IDs],$V26)="","",INDEX(PlanTasks[Prerequisite IDs],$V26)))</f>
        <v>B16</v>
      </c>
      <c r="O26" s="29" t="str">
        <f t="array" ref="O26">IF($V26="","",IF(INDEX(PlanTasks[Plan section],$V26)="","",INDEX(PlanTasks[Plan section],$V26)))</f>
        <v>Capstone &amp; Design</v>
      </c>
      <c r="P26" s="29" t="str">
        <f t="array" ref="P26">IF($V26="","",IF(INDEX(PlanTasks[Category],$V26)="","",INDEX(PlanTasks[Category],$V26)))</f>
        <v>Projects</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AI-free first</v>
      </c>
      <c r="U26" s="29" t="str">
        <f t="array" ref="U26">IF($V26="","",IF(INDEX(PlanTasks[Source IDs],$V26)="","",INDEX(PlanTasks[Source IDs],$V26)))</f>
        <v/>
      </c>
      <c r="V26" s="55">
        <f>IF(ROW()-8&gt;$E$4,"",MATCH($C$4&amp;"|"&amp;(ROW()-8),PlanTasks[Category key],0))</f>
        <v>178</v>
      </c>
    </row>
    <row r="27" ht="108.75" customHeight="1">
      <c r="A27" s="9" t="str">
        <f t="array" ref="A27">IF($V27="","",INDEX(PlanTasks[Task ID],$V27))</f>
        <v>B18</v>
      </c>
      <c r="B27" s="12">
        <f t="array" ref="B27">IF($V27="","",IF(INDEX(PlanTasks[Start week],$V27)="","",INDEX(PlanTasks[Start week],$V27)))</f>
        <v>18</v>
      </c>
      <c r="C27" s="12" t="str">
        <f t="array" ref="C27">IF($V27="","",IF(INDEX(PlanTasks[Task / deliverable],$V27)="","",INDEX(PlanTasks[Task / deliverable],$V27)))</f>
        <v>Implement core Spring endpoints + TypeScript client + integration tests</v>
      </c>
      <c r="D27" s="12" t="str">
        <f t="array" ref="D27">IF($V27="","",IF(INDEX(PlanTasks[Status],$V27)="","",INDEX(PlanTasks[Status],$V27)))</f>
        <v>Not started</v>
      </c>
      <c r="E27" s="12" t="str">
        <f t="array" ref="E27">IF($V27="","",IF(INDEX(PlanTasks[Priority],$V27)="","",INDEX(PlanTasks[Priority],$V27)))</f>
        <v>P1</v>
      </c>
      <c r="F27" s="12" t="str">
        <f t="array" ref="F27">IF($V27="","",IF(INDEX(PlanTasks[Scope],$V27)="","",INDEX(PlanTasks[Scope],$V27)))</f>
        <v>Core</v>
      </c>
      <c r="G27" s="18">
        <f t="array" ref="G27">IF($V27="","",IF(INDEX(PlanTasks[Estimate (h)],$V27)="","",INDEX(PlanTasks[Estimate (h)],$V27)))</f>
        <v>2</v>
      </c>
      <c r="H27" s="18">
        <f t="array" ref="H27">IF($V27="","",IF(INDEX(PlanTasks[Actual (h)],$V27)="","",INDEX(PlanTasks[Actual (h)],$V27)))</f>
        <v>0</v>
      </c>
      <c r="I27" s="21">
        <f t="array" ref="I27">IF($V27="","",IF(INDEX(PlanTasks[Due date],$V27)="","",INDEX(PlanTasks[Due date],$V27)))</f>
        <v>46419</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Demonstrate the working output, relevant tests, and one design trade-off.</v>
      </c>
      <c r="M27" s="12" t="str">
        <f t="array" ref="M27">IF($V27="","",IF(INDEX(PlanTasks[Exercise / interview prompt],$V27)="","",INDEX(PlanTasks[Exercise / interview prompt],$V27)))</f>
        <v>CS/SQL: Target weak fundamentals
Design: Timed system design #2
AI practice: AI-assisted feature allowed; independently verify
Implement core Spring endpoints + TypeScript client + integration tests
Timed system-design practice #2: use capstone/booking/commerce prompt
-</v>
      </c>
      <c r="N27" s="12" t="str">
        <f t="array" ref="N27">IF($V27="","",IF(INDEX(PlanTasks[Prerequisite IDs],$V27)="","",INDEX(PlanTasks[Prerequisite IDs],$V27)))</f>
        <v>B17</v>
      </c>
      <c r="O27" s="12" t="str">
        <f t="array" ref="O27">IF($V27="","",IF(INDEX(PlanTasks[Plan section],$V27)="","",INDEX(PlanTasks[Plan section],$V27)))</f>
        <v>Capstone &amp; Design</v>
      </c>
      <c r="P27" s="12" t="str">
        <f t="array" ref="P27">IF($V27="","",IF(INDEX(PlanTasks[Category],$V27)="","",INDEX(PlanTasks[Category],$V27)))</f>
        <v>Projects</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AI-free first</v>
      </c>
      <c r="U27" s="12" t="str">
        <f t="array" ref="U27">IF($V27="","",IF(INDEX(PlanTasks[Source IDs],$V27)="","",INDEX(PlanTasks[Source IDs],$V27)))</f>
        <v/>
      </c>
      <c r="V27" s="27">
        <f>IF(ROW()-8&gt;$E$4,"",MATCH($C$4&amp;"|"&amp;(ROW()-8),PlanTasks[Category key],0))</f>
        <v>184</v>
      </c>
    </row>
    <row r="28" ht="146.25" customHeight="1">
      <c r="A28" s="28" t="str">
        <f t="array" ref="A28">IF($V28="","",INDEX(PlanTasks[Task ID],$V28))</f>
        <v>B19</v>
      </c>
      <c r="B28" s="29">
        <f t="array" ref="B28">IF($V28="","",IF(INDEX(PlanTasks[Start week],$V28)="","",INDEX(PlanTasks[Start week],$V28)))</f>
        <v>19</v>
      </c>
      <c r="C28" s="29" t="str">
        <f t="array" ref="C28">IF($V28="","",IF(INDEX(PlanTasks[Task / deliverable],$V28)="","",INDEX(PlanTasks[Task / deliverable],$V28)))</f>
        <v>Add idempotency/concurrency protection, retry/queue/cache/offline design evidence</v>
      </c>
      <c r="D28" s="29" t="str">
        <f t="array" ref="D28">IF($V28="","",IF(INDEX(PlanTasks[Status],$V28)="","",INDEX(PlanTasks[Status],$V28)))</f>
        <v>Not started</v>
      </c>
      <c r="E28" s="29" t="str">
        <f t="array" ref="E28">IF($V28="","",IF(INDEX(PlanTasks[Priority],$V28)="","",INDEX(PlanTasks[Priority],$V28)))</f>
        <v>P1</v>
      </c>
      <c r="F28" s="29" t="str">
        <f t="array" ref="F28">IF($V28="","",IF(INDEX(PlanTasks[Scope],$V28)="","",INDEX(PlanTasks[Scope],$V28)))</f>
        <v>Core</v>
      </c>
      <c r="G28" s="41">
        <f t="array" ref="G28">IF($V28="","",IF(INDEX(PlanTasks[Estimate (h)],$V28)="","",INDEX(PlanTasks[Estimate (h)],$V28)))</f>
        <v>2</v>
      </c>
      <c r="H28" s="41">
        <f t="array" ref="H28">IF($V28="","",IF(INDEX(PlanTasks[Actual (h)],$V28)="","",INDEX(PlanTasks[Actual (h)],$V28)))</f>
        <v>0</v>
      </c>
      <c r="I28" s="43">
        <f t="array" ref="I28">IF($V28="","",IF(INDEX(PlanTasks[Due date],$V28)="","",INDEX(PlanTasks[Due date],$V28)))</f>
        <v>46426</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Demonstrate the working output, relevant tests, and one design trade-off.</v>
      </c>
      <c r="M28" s="29" t="str">
        <f t="array" ref="M28">IF($V28="","",IF(INDEX(PlanTasks[Exercise / interview prompt],$V28)="","",INDEX(PlanTasks[Exercise / interview prompt],$V28)))</f>
        <v>CS/SQL: Target weak SQL/OS/networking
Design: Timed reliability/offline design
AI practice: AI-assisted reliability task + adversarial verification
Add idempotency/concurrency protection, retry/queue/cache/offline design evidence
Offline sync - Offline POS transaction replay
Timed system-design practice #3: use capstone/booking/commerce prompt
Embeddings/retrieval - Build mini knowledge search
Grounding/citations - Return evidence with answer</v>
      </c>
      <c r="N28" s="29" t="str">
        <f t="array" ref="N28">IF($V28="","",IF(INDEX(PlanTasks[Prerequisite IDs],$V28)="","",INDEX(PlanTasks[Prerequisite IDs],$V28)))</f>
        <v>B18</v>
      </c>
      <c r="O28" s="29" t="str">
        <f t="array" ref="O28">IF($V28="","",IF(INDEX(PlanTasks[Plan section],$V28)="","",INDEX(PlanTasks[Plan section],$V28)))</f>
        <v>Capstone &amp; Design</v>
      </c>
      <c r="P28" s="29" t="str">
        <f t="array" ref="P28">IF($V28="","",IF(INDEX(PlanTasks[Category],$V28)="","",INDEX(PlanTasks[Category],$V28)))</f>
        <v>Projects</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AI-free first</v>
      </c>
      <c r="U28" s="29" t="str">
        <f t="array" ref="U28">IF($V28="","",IF(INDEX(PlanTasks[Source IDs],$V28)="","",INDEX(PlanTasks[Source IDs],$V28)))</f>
        <v/>
      </c>
      <c r="V28" s="55">
        <f>IF(ROW()-8&gt;$E$4,"",MATCH($C$4&amp;"|"&amp;(ROW()-8),PlanTasks[Category key],0))</f>
        <v>191</v>
      </c>
    </row>
    <row r="29" ht="108.75" customHeight="1">
      <c r="A29" s="9" t="str">
        <f t="array" ref="A29">IF($V29="","",INDEX(PlanTasks[Task ID],$V29))</f>
        <v>B20</v>
      </c>
      <c r="B29" s="12">
        <f t="array" ref="B29">IF($V29="","",IF(INDEX(PlanTasks[Start week],$V29)="","",INDEX(PlanTasks[Start week],$V29)))</f>
        <v>20</v>
      </c>
      <c r="C29" s="12" t="str">
        <f t="array" ref="C29">IF($V29="","",IF(INDEX(PlanTasks[Task / deliverable],$V29)="","",INDEX(PlanTasks[Task / deliverable],$V29)))</f>
        <v>Docker/CI/observability/security hardening + architecture one-pager + STAR/deep-dive stories</v>
      </c>
      <c r="D29" s="12" t="str">
        <f t="array" ref="D29">IF($V29="","",IF(INDEX(PlanTasks[Status],$V29)="","",INDEX(PlanTasks[Status],$V29)))</f>
        <v>Not started</v>
      </c>
      <c r="E29" s="12" t="str">
        <f t="array" ref="E29">IF($V29="","",IF(INDEX(PlanTasks[Priority],$V29)="","",INDEX(PlanTasks[Priority],$V29)))</f>
        <v>P1</v>
      </c>
      <c r="F29" s="12" t="str">
        <f t="array" ref="F29">IF($V29="","",IF(INDEX(PlanTasks[Scope],$V29)="","",INDEX(PlanTasks[Scope],$V29)))</f>
        <v>Core</v>
      </c>
      <c r="G29" s="18">
        <f t="array" ref="G29">IF($V29="","",IF(INDEX(PlanTasks[Estimate (h)],$V29)="","",INDEX(PlanTasks[Estimate (h)],$V29)))</f>
        <v>2</v>
      </c>
      <c r="H29" s="18">
        <f t="array" ref="H29">IF($V29="","",IF(INDEX(PlanTasks[Actual (h)],$V29)="","",INDEX(PlanTasks[Actual (h)],$V29)))</f>
        <v>0</v>
      </c>
      <c r="I29" s="21">
        <f t="array" ref="I29">IF($V29="","",IF(INDEX(PlanTasks[Due date],$V29)="","",INDEX(PlanTasks[Due date],$V29)))</f>
        <v>46433</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Demonstrate the working output, relevant tests, and one design trade-off.</v>
      </c>
      <c r="M29" s="12" t="str">
        <f t="array" ref="M29">IF($V29="","",IF(INDEX(PlanTasks[Exercise / interview prompt],$V29)="","",INDEX(PlanTasks[Exercise / interview prompt],$V29)))</f>
        <v>CS/SQL: Rapid full CS review
Design: Timed capstone design defense
AI practice: Dual-mode project review
Docker/CI/observability/security hardening + architecture one-pager + STAR/deep-dive stories
Timed system-design practice #4: use capstone/booking/commerce prompt
-</v>
      </c>
      <c r="N29" s="12" t="str">
        <f t="array" ref="N29">IF($V29="","",IF(INDEX(PlanTasks[Prerequisite IDs],$V29)="","",INDEX(PlanTasks[Prerequisite IDs],$V29)))</f>
        <v>B19</v>
      </c>
      <c r="O29" s="12" t="str">
        <f t="array" ref="O29">IF($V29="","",IF(INDEX(PlanTasks[Plan section],$V29)="","",INDEX(PlanTasks[Plan section],$V29)))</f>
        <v>Capstone &amp; Design</v>
      </c>
      <c r="P29" s="12" t="str">
        <f t="array" ref="P29">IF($V29="","",IF(INDEX(PlanTasks[Category],$V29)="","",INDEX(PlanTasks[Category],$V29)))</f>
        <v>Projects</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AI-free first</v>
      </c>
      <c r="U29" s="12" t="str">
        <f t="array" ref="U29">IF($V29="","",IF(INDEX(PlanTasks[Source IDs],$V29)="","",INDEX(PlanTasks[Source IDs],$V29)))</f>
        <v/>
      </c>
      <c r="V29" s="27">
        <f>IF(ROW()-8&gt;$E$4,"",MATCH($C$4&amp;"|"&amp;(ROW()-8),PlanTasks[Category key],0))</f>
        <v>200</v>
      </c>
    </row>
    <row r="30" ht="58.5" customHeight="1">
      <c r="A30" s="28" t="str">
        <f t="array" ref="A30">IF($V30="","",INDEX(PlanTasks[Task ID],$V30))</f>
        <v>G09</v>
      </c>
      <c r="B30" s="29">
        <f t="array" ref="B30">IF($V30="","",IF(INDEX(PlanTasks[Start week],$V30)="","",INDEX(PlanTasks[Start week],$V30)))</f>
        <v>20</v>
      </c>
      <c r="C30" s="29" t="str">
        <f t="array" ref="C30">IF($V30="","",IF(INDEX(PlanTasks[Task / deliverable],$V30)="","",INDEX(PlanTasks[Task / deliverable],$V30)))</f>
        <v>Measure and explain the capstone result</v>
      </c>
      <c r="D30" s="29" t="str">
        <f t="array" ref="D30">IF($V30="","",IF(INDEX(PlanTasks[Status],$V30)="","",INDEX(PlanTasks[Status],$V30)))</f>
        <v>Not started</v>
      </c>
      <c r="E30" s="29" t="str">
        <f t="array" ref="E30">IF($V30="","",IF(INDEX(PlanTasks[Priority],$V30)="","",INDEX(PlanTasks[Priority],$V30)))</f>
        <v>P1</v>
      </c>
      <c r="F30" s="29" t="str">
        <f t="array" ref="F30">IF($V30="","",IF(INDEX(PlanTasks[Scope],$V30)="","",INDEX(PlanTasks[Scope],$V30)))</f>
        <v>Core</v>
      </c>
      <c r="G30" s="41">
        <f t="array" ref="G30">IF($V30="","",IF(INDEX(PlanTasks[Estimate (h)],$V30)="","",INDEX(PlanTasks[Estimate (h)],$V30)))</f>
        <v>0.75</v>
      </c>
      <c r="H30" s="41">
        <f t="array" ref="H30">IF($V30="","",IF(INDEX(PlanTasks[Actual (h)],$V30)="","",INDEX(PlanTasks[Actual (h)],$V30)))</f>
        <v>0</v>
      </c>
      <c r="I30" s="43">
        <f t="array" ref="I30">IF($V30="","",IF(INDEX(PlanTasks[Due date],$V30)="","",INDEX(PlanTasks[Due date],$V30)))</f>
        <v>46433</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Measure one before/after result, keep reproduction steps, and separate implemented features from proposed improvements.</v>
      </c>
      <c r="M30" s="29" t="str">
        <f t="array" ref="M30">IF($V30="","",IF(INDEX(PlanTasks[Exercise / interview prompt],$V30)="","",INDEX(PlanTasks[Exercise / interview prompt],$V30)))</f>
        <v/>
      </c>
      <c r="N30" s="29" t="str">
        <f t="array" ref="N30">IF($V30="","",IF(INDEX(PlanTasks[Prerequisite IDs],$V30)="","",INDEX(PlanTasks[Prerequisite IDs],$V30)))</f>
        <v>B20</v>
      </c>
      <c r="O30" s="29" t="str">
        <f t="array" ref="O30">IF($V30="","",IF(INDEX(PlanTasks[Plan section],$V30)="","",INDEX(PlanTasks[Plan section],$V30)))</f>
        <v>Gap closure</v>
      </c>
      <c r="P30" s="29" t="str">
        <f t="array" ref="P30">IF($V30="","",IF(INDEX(PlanTasks[Category],$V30)="","",INDEX(PlanTasks[Category],$V30)))</f>
        <v>Projects</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AI-free first</v>
      </c>
      <c r="U30" s="29" t="str">
        <f t="array" ref="U30">IF($V30="","",IF(INDEX(PlanTasks[Source IDs],$V30)="","",INDEX(PlanTasks[Source IDs],$V30)))</f>
        <v/>
      </c>
      <c r="V30" s="55">
        <f>IF(ROW()-8&gt;$E$4,"",MATCH($C$4&amp;"|"&amp;(ROW()-8),PlanTasks[Category key],0))</f>
        <v>205</v>
      </c>
    </row>
    <row r="31" ht="84.0" customHeight="1">
      <c r="A31" s="9" t="str">
        <f t="array" ref="A31">IF($V31="","",INDEX(PlanTasks[Task ID],$V31))</f>
        <v>PF01</v>
      </c>
      <c r="B31" s="12">
        <f t="array" ref="B31">IF($V31="","",IF(INDEX(PlanTasks[Start week],$V31)="","",INDEX(PlanTasks[Start week],$V31)))</f>
        <v>20</v>
      </c>
      <c r="C31" s="12" t="str">
        <f t="array" ref="C31">IF($V31="","",IF(INDEX(PlanTasks[Task / deliverable],$V31)="","",INDEX(PlanTasks[Task / deliverable],$V31)))</f>
        <v>Project ONE - multi-tenant commerce/POS</v>
      </c>
      <c r="D31" s="12" t="str">
        <f t="array" ref="D31">IF($V31="","",IF(INDEX(PlanTasks[Status],$V31)="","",INDEX(PlanTasks[Status],$V31)))</f>
        <v>Not started</v>
      </c>
      <c r="E31" s="12" t="str">
        <f t="array" ref="E31">IF($V31="","",IF(INDEX(PlanTasks[Priority],$V31)="","",INDEX(PlanTasks[Priority],$V31)))</f>
        <v>P1</v>
      </c>
      <c r="F31" s="12" t="str">
        <f t="array" ref="F31">IF($V31="","",IF(INDEX(PlanTasks[Scope],$V31)="","",INDEX(PlanTasks[Scope],$V31)))</f>
        <v>Core</v>
      </c>
      <c r="G31" s="18">
        <f t="array" ref="G31">IF($V31="","",IF(INDEX(PlanTasks[Estimate (h)],$V31)="","",INDEX(PlanTasks[Estimate (h)],$V31)))</f>
        <v>0.75</v>
      </c>
      <c r="H31" s="18">
        <f t="array" ref="H31">IF($V31="","",IF(INDEX(PlanTasks[Actual (h)],$V31)="","",INDEX(PlanTasks[Actual (h)],$V31)))</f>
        <v>0</v>
      </c>
      <c r="I31" s="21">
        <f t="array" ref="I31">IF($V31="","",IF(INDEX(PlanTasks[Due date],$V31)="","",INDEX(PlanTasks[Due date],$V31)))</f>
        <v>46433</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Evidence: Record unit/integration/e2e examples
Security: Tenant isolation + authz
Reliability: Outbox/retry/offline/idempotency examples
Write a 2-minute story and a project deep dive with your own contribution, defect, trade-off and measured result.</v>
      </c>
      <c r="M31" s="12" t="str">
        <f t="array" ref="M31">IF($V31="","",IF(INDEX(PlanTasks[Exercise / interview prompt],$V31)="","",INDEX(PlanTasks[Exercise / interview prompt],$V31)))</f>
        <v>Source status: Existing exposure
Contribution: Define your exact contribution
Bug: Document one real defect/root cause
Trade-off: Explain one decision: transaction/idempotency/offline/auth
Prepare architecture one-pager + 3 STAR stories</v>
      </c>
      <c r="N31" s="12" t="str">
        <f t="array" ref="N31">IF($V31="","",IF(INDEX(PlanTasks[Prerequisite IDs],$V31)="","",INDEX(PlanTasks[Prerequisite IDs],$V31)))</f>
        <v>B20</v>
      </c>
      <c r="O31" s="12" t="str">
        <f t="array" ref="O31">IF($V31="","",IF(INDEX(PlanTasks[Plan section],$V31)="","",INDEX(PlanTasks[Plan section],$V31)))</f>
        <v>Portfolio evidence</v>
      </c>
      <c r="P31" s="12" t="str">
        <f t="array" ref="P31">IF($V31="","",IF(INDEX(PlanTasks[Category],$V31)="","",INDEX(PlanTasks[Category],$V31)))</f>
        <v>Projects</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AI-free first</v>
      </c>
      <c r="U31" s="12" t="str">
        <f t="array" ref="U31">IF($V31="","",IF(INDEX(PlanTasks[Source IDs],$V31)="","",INDEX(PlanTasks[Source IDs],$V31)))</f>
        <v/>
      </c>
      <c r="V31" s="27">
        <f>IF(ROW()-8&gt;$E$4,"",MATCH($C$4&amp;"|"&amp;(ROW()-8),PlanTasks[Category key],0))</f>
        <v>206</v>
      </c>
    </row>
    <row r="32" ht="84.0" customHeight="1">
      <c r="A32" s="28" t="str">
        <f t="array" ref="A32">IF($V32="","",INDEX(PlanTasks[Task ID],$V32))</f>
        <v>PF04</v>
      </c>
      <c r="B32" s="29">
        <f t="array" ref="B32">IF($V32="","",IF(INDEX(PlanTasks[Start week],$V32)="","",INDEX(PlanTasks[Start week],$V32)))</f>
        <v>20</v>
      </c>
      <c r="C32" s="29" t="str">
        <f t="array" ref="C32">IF($V32="","",IF(INDEX(PlanTasks[Task / deliverable],$V32)="","",INDEX(PlanTasks[Task / deliverable],$V32)))</f>
        <v>Spring Boot Commerce / Booking Backend</v>
      </c>
      <c r="D32" s="29" t="str">
        <f t="array" ref="D32">IF($V32="","",IF(INDEX(PlanTasks[Status],$V32)="","",INDEX(PlanTasks[Status],$V32)))</f>
        <v>Not started</v>
      </c>
      <c r="E32" s="29" t="str">
        <f t="array" ref="E32">IF($V32="","",IF(INDEX(PlanTasks[Priority],$V32)="","",INDEX(PlanTasks[Priority],$V32)))</f>
        <v>P1</v>
      </c>
      <c r="F32" s="29" t="str">
        <f t="array" ref="F32">IF($V32="","",IF(INDEX(PlanTasks[Scope],$V32)="","",INDEX(PlanTasks[Scope],$V32)))</f>
        <v>Optional</v>
      </c>
      <c r="G32" s="41">
        <f t="array" ref="G32">IF($V32="","",IF(INDEX(PlanTasks[Estimate (h)],$V32)="","",INDEX(PlanTasks[Estimate (h)],$V32)))</f>
        <v>0.75</v>
      </c>
      <c r="H32" s="41">
        <f t="array" ref="H32">IF($V32="","",IF(INDEX(PlanTasks[Actual (h)],$V32)="","",INDEX(PlanTasks[Actual (h)],$V32)))</f>
        <v>0</v>
      </c>
      <c r="I32" s="43">
        <f t="array" ref="I32">IF($V32="","",IF(INDEX(PlanTasks[Due date],$V32)="","",INDEX(PlanTasks[Due date],$V32)))</f>
        <v>46433</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Evidence: JUnit + MockMvc + Testcontainers
Security: RBAC + ownership/tenant boundaries
Reliability: Transactions, idempotency, retry, caching
Write a 2-minute story and a project deep dive with your own contribution, defect, trade-off and measured result.</v>
      </c>
      <c r="M32" s="29" t="str">
        <f t="array" ref="M32">IF($V32="","",IF(INDEX(PlanTasks[Exercise / interview prompt],$V32)="","",INDEX(PlanTasks[Exercise / interview prompt],$V32)))</f>
        <v>Source status: Recommended capstone
Contribution: Solo
Bug: Capture one transaction/locking bug
Trade-off: Optimistic vs pessimistic lock; constraint vs app validation
Implement 6 interview-grade endpoints + tests</v>
      </c>
      <c r="N32" s="29" t="str">
        <f t="array" ref="N32">IF($V32="","",IF(INDEX(PlanTasks[Prerequisite IDs],$V32)="","",INDEX(PlanTasks[Prerequisite IDs],$V32)))</f>
        <v>B20</v>
      </c>
      <c r="O32" s="29" t="str">
        <f t="array" ref="O32">IF($V32="","",IF(INDEX(PlanTasks[Plan section],$V32)="","",INDEX(PlanTasks[Plan section],$V32)))</f>
        <v>Portfolio evidence</v>
      </c>
      <c r="P32" s="29" t="str">
        <f t="array" ref="P32">IF($V32="","",IF(INDEX(PlanTasks[Category],$V32)="","",INDEX(PlanTasks[Category],$V32)))</f>
        <v>Projects</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AI-free first</v>
      </c>
      <c r="U32" s="29" t="str">
        <f t="array" ref="U32">IF($V32="","",IF(INDEX(PlanTasks[Source IDs],$V32)="","",INDEX(PlanTasks[Source IDs],$V32)))</f>
        <v/>
      </c>
      <c r="V32" s="55">
        <f>IF(ROW()-8&gt;$E$4,"",MATCH($C$4&amp;"|"&amp;(ROW()-8),PlanTasks[Category key],0))</f>
        <v>207</v>
      </c>
    </row>
    <row r="33" ht="84.0" customHeight="1">
      <c r="A33" s="9" t="str">
        <f t="array" ref="A33">IF($V33="","",INDEX(PlanTasks[Task ID],$V33))</f>
        <v>PF05</v>
      </c>
      <c r="B33" s="12">
        <f t="array" ref="B33">IF($V33="","",IF(INDEX(PlanTasks[Start week],$V33)="","",INDEX(PlanTasks[Start week],$V33)))</f>
        <v>20</v>
      </c>
      <c r="C33" s="12" t="str">
        <f t="array" ref="C33">IF($V33="","",IF(INDEX(PlanTasks[Task / deliverable],$V33)="","",INDEX(PlanTasks[Task / deliverable],$V33)))</f>
        <v>TypeScript / Next.js Client for Spring API</v>
      </c>
      <c r="D33" s="12" t="str">
        <f t="array" ref="D33">IF($V33="","",IF(INDEX(PlanTasks[Status],$V33)="","",INDEX(PlanTasks[Status],$V33)))</f>
        <v>Not started</v>
      </c>
      <c r="E33" s="12" t="str">
        <f t="array" ref="E33">IF($V33="","",IF(INDEX(PlanTasks[Priority],$V33)="","",INDEX(PlanTasks[Priority],$V33)))</f>
        <v>P1</v>
      </c>
      <c r="F33" s="12" t="str">
        <f t="array" ref="F33">IF($V33="","",IF(INDEX(PlanTasks[Scope],$V33)="","",INDEX(PlanTasks[Scope],$V33)))</f>
        <v>Optional</v>
      </c>
      <c r="G33" s="18">
        <f t="array" ref="G33">IF($V33="","",IF(INDEX(PlanTasks[Estimate (h)],$V33)="","",INDEX(PlanTasks[Estimate (h)],$V33)))</f>
        <v>0.75</v>
      </c>
      <c r="H33" s="18">
        <f t="array" ref="H33">IF($V33="","",IF(INDEX(PlanTasks[Actual (h)],$V33)="","",INDEX(PlanTasks[Actual (h)],$V33)))</f>
        <v>0</v>
      </c>
      <c r="I33" s="21">
        <f t="array" ref="I33">IF($V33="","",IF(INDEX(PlanTasks[Due date],$V33)="","",INDEX(PlanTasks[Due date],$V33)))</f>
        <v>46433</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Evidence: Component + integration + E2E evidence
Security: Token/session handling + XSS/CSRF awareness
Reliability: Loading/error/retry/caching behavior
Write a 2-minute story and a project deep dive with your own contribution, defect, trade-off and measured result.</v>
      </c>
      <c r="M33" s="12" t="str">
        <f t="array" ref="M33">IF($V33="","",IF(INDEX(PlanTasks[Exercise / interview prompt],$V33)="","",INDEX(PlanTasks[Exercise / interview prompt],$V33)))</f>
        <v>Source status: Recommended capstone
Contribution: Solo
Bug: Capture one stale-state/contract bug
Trade-off: BFF vs direct API; generated vs handwritten client types
Connect to Spring API and document request flow</v>
      </c>
      <c r="N33" s="12" t="str">
        <f t="array" ref="N33">IF($V33="","",IF(INDEX(PlanTasks[Prerequisite IDs],$V33)="","",INDEX(PlanTasks[Prerequisite IDs],$V33)))</f>
        <v>B20</v>
      </c>
      <c r="O33" s="12" t="str">
        <f t="array" ref="O33">IF($V33="","",IF(INDEX(PlanTasks[Plan section],$V33)="","",INDEX(PlanTasks[Plan section],$V33)))</f>
        <v>Portfolio evidence</v>
      </c>
      <c r="P33" s="12" t="str">
        <f t="array" ref="P33">IF($V33="","",IF(INDEX(PlanTasks[Category],$V33)="","",INDEX(PlanTasks[Category],$V33)))</f>
        <v>Projects</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AI-free first</v>
      </c>
      <c r="U33" s="12" t="str">
        <f t="array" ref="U33">IF($V33="","",IF(INDEX(PlanTasks[Source IDs],$V33)="","",INDEX(PlanTasks[Source IDs],$V33)))</f>
        <v/>
      </c>
      <c r="V33" s="27">
        <f>IF(ROW()-8&gt;$E$4,"",MATCH($C$4&amp;"|"&amp;(ROW()-8),PlanTasks[Category key],0))</f>
        <v>208</v>
      </c>
    </row>
    <row r="34" ht="96.0" customHeight="1">
      <c r="A34" s="28" t="str">
        <f t="array" ref="A34">IF($V34="","",INDEX(PlanTasks[Task ID],$V34))</f>
        <v>B21</v>
      </c>
      <c r="B34" s="29">
        <f t="array" ref="B34">IF($V34="","",IF(INDEX(PlanTasks[Start week],$V34)="","",INDEX(PlanTasks[Start week],$V34)))</f>
        <v>21</v>
      </c>
      <c r="C34" s="29" t="str">
        <f t="array" ref="C34">IF($V34="","",IF(INDEX(PlanTasks[Task / deliverable],$V34)="","",INDEX(PlanTasks[Task / deliverable],$V34)))</f>
        <v>Timed Java coding, SQL and debugging rounds; repair top 3 gaps</v>
      </c>
      <c r="D34" s="29" t="str">
        <f t="array" ref="D34">IF($V34="","",IF(INDEX(PlanTasks[Status],$V34)="","",INDEX(PlanTasks[Status],$V34)))</f>
        <v>Not started</v>
      </c>
      <c r="E34" s="29" t="str">
        <f t="array" ref="E34">IF($V34="","",IF(INDEX(PlanTasks[Priority],$V34)="","",INDEX(PlanTasks[Priority],$V34)))</f>
        <v>P1</v>
      </c>
      <c r="F34" s="29" t="str">
        <f t="array" ref="F34">IF($V34="","",IF(INDEX(PlanTasks[Scope],$V34)="","",INDEX(PlanTasks[Scope],$V34)))</f>
        <v>Core</v>
      </c>
      <c r="G34" s="41">
        <f t="array" ref="G34">IF($V34="","",IF(INDEX(PlanTasks[Estimate (h)],$V34)="","",INDEX(PlanTasks[Estimate (h)],$V34)))</f>
        <v>2</v>
      </c>
      <c r="H34" s="41">
        <f t="array" ref="H34">IF($V34="","",IF(INDEX(PlanTasks[Actual (h)],$V34)="","",INDEX(PlanTasks[Actual (h)],$V34)))</f>
        <v>0</v>
      </c>
      <c r="I34" s="43">
        <f t="array" ref="I34">IF($V34="","",IF(INDEX(PlanTasks[Due date],$V34)="","",INDEX(PlanTasks[Due date],$V34)))</f>
        <v>46440</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Demonstrate the working output, relevant tests, and one design trade-off.</v>
      </c>
      <c r="M34" s="29" t="str">
        <f t="array" ref="M34">IF($V34="","",IF(INDEX(PlanTasks[Exercise / interview prompt],$V34)="","",INDEX(PlanTasks[Exercise / interview prompt],$V34)))</f>
        <v>CS/SQL: Company-style CS/SQL revision
Design: Timed design under interview constraints
AI practice: AI prohibited practice
Timed Java coding, SQL and debugging rounds; repair top 3 gaps
Timed system-design practice #5: use capstone/booking/commerce prompt
AI-free round - 60-min unaided mock</v>
      </c>
      <c r="N34" s="29" t="str">
        <f t="array" ref="N34">IF($V34="","",IF(INDEX(PlanTasks[Prerequisite IDs],$V34)="","",INDEX(PlanTasks[Prerequisite IDs],$V34)))</f>
        <v>B20</v>
      </c>
      <c r="O34" s="29" t="str">
        <f t="array" ref="O34">IF($V34="","",IF(INDEX(PlanTasks[Plan section],$V34)="","",INDEX(PlanTasks[Plan section],$V34)))</f>
        <v>Interview Conversion</v>
      </c>
      <c r="P34" s="29" t="str">
        <f t="array" ref="P34">IF($V34="","",IF(INDEX(PlanTasks[Category],$V34)="","",INDEX(PlanTasks[Category],$V34)))</f>
        <v>Projects</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AI-free first</v>
      </c>
      <c r="U34" s="29" t="str">
        <f t="array" ref="U34">IF($V34="","",IF(INDEX(PlanTasks[Source IDs],$V34)="","",INDEX(PlanTasks[Source IDs],$V34)))</f>
        <v/>
      </c>
      <c r="V34" s="55">
        <f>IF(ROW()-8&gt;$E$4,"",MATCH($C$4&amp;"|"&amp;(ROW()-8),PlanTasks[Category key],0))</f>
        <v>211</v>
      </c>
    </row>
    <row r="35" ht="108.75" customHeight="1">
      <c r="A35" s="9" t="str">
        <f t="array" ref="A35">IF($V35="","",INDEX(PlanTasks[Task ID],$V35))</f>
        <v>B22</v>
      </c>
      <c r="B35" s="12">
        <f t="array" ref="B35">IF($V35="","",IF(INDEX(PlanTasks[Start week],$V35)="","",INDEX(PlanTasks[Start week],$V35)))</f>
        <v>22</v>
      </c>
      <c r="C35" s="12" t="str">
        <f t="array" ref="C35">IF($V35="","",IF(INDEX(PlanTasks[Task / deliverable],$V35)="","",INDEX(PlanTasks[Task / deliverable],$V35)))</f>
        <v>Timed unfamiliar-repo bug/feature task in both AI-free and AI-assisted modes</v>
      </c>
      <c r="D35" s="12" t="str">
        <f t="array" ref="D35">IF($V35="","",IF(INDEX(PlanTasks[Status],$V35)="","",INDEX(PlanTasks[Status],$V35)))</f>
        <v>Not started</v>
      </c>
      <c r="E35" s="12" t="str">
        <f t="array" ref="E35">IF($V35="","",IF(INDEX(PlanTasks[Priority],$V35)="","",INDEX(PlanTasks[Priority],$V35)))</f>
        <v>P1</v>
      </c>
      <c r="F35" s="12" t="str">
        <f t="array" ref="F35">IF($V35="","",IF(INDEX(PlanTasks[Scope],$V35)="","",INDEX(PlanTasks[Scope],$V35)))</f>
        <v>Core</v>
      </c>
      <c r="G35" s="18">
        <f t="array" ref="G35">IF($V35="","",IF(INDEX(PlanTasks[Estimate (h)],$V35)="","",INDEX(PlanTasks[Estimate (h)],$V35)))</f>
        <v>2</v>
      </c>
      <c r="H35" s="18">
        <f t="array" ref="H35">IF($V35="","",IF(INDEX(PlanTasks[Actual (h)],$V35)="","",INDEX(PlanTasks[Actual (h)],$V35)))</f>
        <v>0</v>
      </c>
      <c r="I35" s="21">
        <f t="array" ref="I35">IF($V35="","",IF(INDEX(PlanTasks[Due date],$V35)="","",INDEX(PlanTasks[Due date],$V35)))</f>
        <v>46447</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Demonstrate the working output, relevant tests, and one design trade-off.</v>
      </c>
      <c r="M35" s="12" t="str">
        <f t="array" ref="M35">IF($V35="","",IF(INDEX(PlanTasks[Exercise / interview prompt],$V35)="","",INDEX(PlanTasks[Exercise / interview prompt],$V35)))</f>
        <v>CS/SQL: Weak-area revision
Design: Timed booking/commerce design
AI practice: Policy-aware AI-assisted mock + AI-free fallback
Timed unfamiliar-repo bug/feature task in both AI-free and AI-assisted modes
Timed system-design practice #6: use capstone/booking/commerce prompt
Allowed AI - Transparent AI-assisted session</v>
      </c>
      <c r="N35" s="12" t="str">
        <f t="array" ref="N35">IF($V35="","",IF(INDEX(PlanTasks[Prerequisite IDs],$V35)="","",INDEX(PlanTasks[Prerequisite IDs],$V35)))</f>
        <v>B21</v>
      </c>
      <c r="O35" s="12" t="str">
        <f t="array" ref="O35">IF($V35="","",IF(INDEX(PlanTasks[Plan section],$V35)="","",INDEX(PlanTasks[Plan section],$V35)))</f>
        <v>Interview Conversion</v>
      </c>
      <c r="P35" s="12" t="str">
        <f t="array" ref="P35">IF($V35="","",IF(INDEX(PlanTasks[Category],$V35)="","",INDEX(PlanTasks[Category],$V35)))</f>
        <v>Projects</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AI-free first</v>
      </c>
      <c r="U35" s="12" t="str">
        <f t="array" ref="U35">IF($V35="","",IF(INDEX(PlanTasks[Source IDs],$V35)="","",INDEX(PlanTasks[Source IDs],$V35)))</f>
        <v/>
      </c>
      <c r="V35" s="27">
        <f>IF(ROW()-8&gt;$E$4,"",MATCH($C$4&amp;"|"&amp;(ROW()-8),PlanTasks[Category key],0))</f>
        <v>218</v>
      </c>
    </row>
    <row r="36" ht="71.25" customHeight="1">
      <c r="A36" s="28" t="str">
        <f t="array" ref="A36">IF($V36="","",INDEX(PlanTasks[Task ID],$V36))</f>
        <v>PF03</v>
      </c>
      <c r="B36" s="29">
        <f t="array" ref="B36">IF($V36="","",IF(INDEX(PlanTasks[Start week],$V36)="","",INDEX(PlanTasks[Start week],$V36)))</f>
        <v>22</v>
      </c>
      <c r="C36" s="29" t="str">
        <f t="array" ref="C36">IF($V36="","",IF(INDEX(PlanTasks[Task / deliverable],$V36)="","",INDEX(PlanTasks[Task / deliverable],$V36)))</f>
        <v>AI-Assisted Repo Debugging Lab</v>
      </c>
      <c r="D36" s="29" t="str">
        <f t="array" ref="D36">IF($V36="","",IF(INDEX(PlanTasks[Status],$V36)="","",INDEX(PlanTasks[Status],$V36)))</f>
        <v>Not started</v>
      </c>
      <c r="E36" s="29" t="str">
        <f t="array" ref="E36">IF($V36="","",IF(INDEX(PlanTasks[Priority],$V36)="","",INDEX(PlanTasks[Priority],$V36)))</f>
        <v>P1</v>
      </c>
      <c r="F36" s="29" t="str">
        <f t="array" ref="F36">IF($V36="","",IF(INDEX(PlanTasks[Scope],$V36)="","",INDEX(PlanTasks[Scope],$V36)))</f>
        <v>Optional</v>
      </c>
      <c r="G36" s="41">
        <f t="array" ref="G36">IF($V36="","",IF(INDEX(PlanTasks[Estimate (h)],$V36)="","",INDEX(PlanTasks[Estimate (h)],$V36)))</f>
        <v>0.75</v>
      </c>
      <c r="H36" s="41">
        <f t="array" ref="H36">IF($V36="","",IF(INDEX(PlanTasks[Actual (h)],$V36)="","",INDEX(PlanTasks[Actual (h)],$V36)))</f>
        <v>0</v>
      </c>
      <c r="I36" s="43">
        <f t="array" ref="I36">IF($V36="","",IF(INDEX(PlanTasks[Due date],$V36)="","",INDEX(PlanTasks[Due date],$V36)))</f>
        <v>46447</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Evidence: Regression + edge tests
Security: Review generated code for vulnerabilities
Reliability: Small diffs + reproducible verification
Write a 2-minute story and a project deep dive with your own contribution, defect, trade-off and measured result.</v>
      </c>
      <c r="M36" s="29" t="str">
        <f t="array" ref="M36">IF($V36="","",IF(INDEX(PlanTasks[Exercise / interview prompt],$V36)="","",INDEX(PlanTasks[Exercise / interview prompt],$V36)))</f>
        <v>Source status: Recommended extension
Contribution: Solo
Bug: Capture an AI-generated incorrect fix
Trade-off: Speed vs trust / scope control
Create 5 timed tickets and record results</v>
      </c>
      <c r="N36" s="29" t="str">
        <f t="array" ref="N36">IF($V36="","",IF(INDEX(PlanTasks[Prerequisite IDs],$V36)="","",INDEX(PlanTasks[Prerequisite IDs],$V36)))</f>
        <v>B22</v>
      </c>
      <c r="O36" s="29" t="str">
        <f t="array" ref="O36">IF($V36="","",IF(INDEX(PlanTasks[Plan section],$V36)="","",INDEX(PlanTasks[Plan section],$V36)))</f>
        <v>Portfolio evidence</v>
      </c>
      <c r="P36" s="29" t="str">
        <f t="array" ref="P36">IF($V36="","",IF(INDEX(PlanTasks[Category],$V36)="","",INDEX(PlanTasks[Category],$V36)))</f>
        <v>Projects</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AI-free first</v>
      </c>
      <c r="U36" s="29" t="str">
        <f t="array" ref="U36">IF($V36="","",IF(INDEX(PlanTasks[Source IDs],$V36)="","",INDEX(PlanTasks[Source IDs],$V36)))</f>
        <v/>
      </c>
      <c r="V36" s="55">
        <f>IF(ROW()-8&gt;$E$4,"",MATCH($C$4&amp;"|"&amp;(ROW()-8),PlanTasks[Category key],0))</f>
        <v>223</v>
      </c>
    </row>
    <row r="37" ht="121.5" customHeight="1">
      <c r="A37" s="9" t="str">
        <f t="array" ref="A37">IF($V37="","",INDEX(PlanTasks[Task ID],$V37))</f>
        <v>B23</v>
      </c>
      <c r="B37" s="12">
        <f t="array" ref="B37">IF($V37="","",IF(INDEX(PlanTasks[Start week],$V37)="","",INDEX(PlanTasks[Start week],$V37)))</f>
        <v>23</v>
      </c>
      <c r="C37" s="12" t="str">
        <f t="array" ref="C37">IF($V37="","",IF(INDEX(PlanTasks[Task / deliverable],$V37)="","",INDEX(PlanTasks[Task / deliverable],$V37)))</f>
        <v>Spring technical drill + TS/React drill + project deep-dive rehearsal</v>
      </c>
      <c r="D37" s="12" t="str">
        <f t="array" ref="D37">IF($V37="","",IF(INDEX(PlanTasks[Status],$V37)="","",INDEX(PlanTasks[Status],$V37)))</f>
        <v>Not started</v>
      </c>
      <c r="E37" s="12" t="str">
        <f t="array" ref="E37">IF($V37="","",IF(INDEX(PlanTasks[Priority],$V37)="","",INDEX(PlanTasks[Priority],$V37)))</f>
        <v>P1</v>
      </c>
      <c r="F37" s="12" t="str">
        <f t="array" ref="F37">IF($V37="","",IF(INDEX(PlanTasks[Scope],$V37)="","",INDEX(PlanTasks[Scope],$V37)))</f>
        <v>Core</v>
      </c>
      <c r="G37" s="18">
        <f t="array" ref="G37">IF($V37="","",IF(INDEX(PlanTasks[Estimate (h)],$V37)="","",INDEX(PlanTasks[Estimate (h)],$V37)))</f>
        <v>2</v>
      </c>
      <c r="H37" s="18">
        <f t="array" ref="H37">IF($V37="","",IF(INDEX(PlanTasks[Actual (h)],$V37)="","",INDEX(PlanTasks[Actual (h)],$V37)))</f>
        <v>0</v>
      </c>
      <c r="I37" s="21">
        <f t="array" ref="I37">IF($V37="","",IF(INDEX(PlanTasks[Due date],$V37)="","",INDEX(PlanTasks[Due date],$V37)))</f>
        <v>46454</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Demonstrate the working output, relevant tests, and one design trade-off.</v>
      </c>
      <c r="M37" s="12" t="str">
        <f t="array" ref="M37">IF($V37="","",IF(INDEX(PlanTasks[Exercise / interview prompt],$V37)="","",INDEX(PlanTasks[Exercise / interview prompt],$V37)))</f>
        <v>CS/SQL: Weak-area revision
Design: Timed full-stack architecture review
AI practice: Use AI only where policy permits; explain every decision
Spring technical drill + TS/React drill + project deep-dive rehearsal
Timed system-design practice #7: use capstone/booking/commerce prompt
-</v>
      </c>
      <c r="N37" s="12" t="str">
        <f t="array" ref="N37">IF($V37="","",IF(INDEX(PlanTasks[Prerequisite IDs],$V37)="","",INDEX(PlanTasks[Prerequisite IDs],$V37)))</f>
        <v>B22</v>
      </c>
      <c r="O37" s="12" t="str">
        <f t="array" ref="O37">IF($V37="","",IF(INDEX(PlanTasks[Plan section],$V37)="","",INDEX(PlanTasks[Plan section],$V37)))</f>
        <v>Interview Conversion</v>
      </c>
      <c r="P37" s="12" t="str">
        <f t="array" ref="P37">IF($V37="","",IF(INDEX(PlanTasks[Category],$V37)="","",INDEX(PlanTasks[Category],$V37)))</f>
        <v>Projects</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AI-free first</v>
      </c>
      <c r="U37" s="12" t="str">
        <f t="array" ref="U37">IF($V37="","",IF(INDEX(PlanTasks[Source IDs],$V37)="","",INDEX(PlanTasks[Source IDs],$V37)))</f>
        <v/>
      </c>
      <c r="V37" s="27">
        <f>IF(ROW()-8&gt;$E$4,"",MATCH($C$4&amp;"|"&amp;(ROW()-8),PlanTasks[Category key],0))</f>
        <v>225</v>
      </c>
    </row>
    <row r="38" ht="121.5" customHeight="1">
      <c r="A38" s="28" t="str">
        <f t="array" ref="A38">IF($V38="","",INDEX(PlanTasks[Task ID],$V38))</f>
        <v>B24</v>
      </c>
      <c r="B38" s="29">
        <f t="array" ref="B38">IF($V38="","",IF(INDEX(PlanTasks[Start week],$V38)="","",INDEX(PlanTasks[Start week],$V38)))</f>
        <v>24</v>
      </c>
      <c r="C38" s="29" t="str">
        <f t="array" ref="C38">IF($V38="","",IF(INDEX(PlanTasks[Task / deliverable],$V38)="","",INDEX(PlanTasks[Task / deliverable],$V38)))</f>
        <v>Two full simulations, final question-bank pass, resume/project evidence cleanup</v>
      </c>
      <c r="D38" s="29" t="str">
        <f t="array" ref="D38">IF($V38="","",IF(INDEX(PlanTasks[Status],$V38)="","",INDEX(PlanTasks[Status],$V38)))</f>
        <v>Not started</v>
      </c>
      <c r="E38" s="29" t="str">
        <f t="array" ref="E38">IF($V38="","",IF(INDEX(PlanTasks[Priority],$V38)="","",INDEX(PlanTasks[Priority],$V38)))</f>
        <v>P1</v>
      </c>
      <c r="F38" s="29" t="str">
        <f t="array" ref="F38">IF($V38="","",IF(INDEX(PlanTasks[Scope],$V38)="","",INDEX(PlanTasks[Scope],$V38)))</f>
        <v>Core</v>
      </c>
      <c r="G38" s="41">
        <f t="array" ref="G38">IF($V38="","",IF(INDEX(PlanTasks[Estimate (h)],$V38)="","",INDEX(PlanTasks[Estimate (h)],$V38)))</f>
        <v>2</v>
      </c>
      <c r="H38" s="41">
        <f t="array" ref="H38">IF($V38="","",IF(INDEX(PlanTasks[Actual (h)],$V38)="","",INDEX(PlanTasks[Actual (h)],$V38)))</f>
        <v>0</v>
      </c>
      <c r="I38" s="43">
        <f t="array" ref="I38">IF($V38="","",IF(INDEX(PlanTasks[Due date],$V38)="","",INDEX(PlanTasks[Due date],$V38)))</f>
        <v>46461</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Demonstrate the working output, relevant tests, and one design trade-off.</v>
      </c>
      <c r="M38" s="29" t="str">
        <f t="array" ref="M38">IF($V38="","",IF(INDEX(PlanTasks[Exercise / interview prompt],$V38)="","",INDEX(PlanTasks[Exercise / interview prompt],$V38)))</f>
        <v>CS/SQL: Final targeted revision
Design: Final timed system design
AI practice: One AI-free full simulation + one AI-allowed simulation
Two full simulations, final question-bank pass, resume/project evidence cleanup
Timed system-design practice #8: use capstone/booking/commerce prompt
-</v>
      </c>
      <c r="N38" s="29" t="str">
        <f t="array" ref="N38">IF($V38="","",IF(INDEX(PlanTasks[Prerequisite IDs],$V38)="","",INDEX(PlanTasks[Prerequisite IDs],$V38)))</f>
        <v>B23</v>
      </c>
      <c r="O38" s="29" t="str">
        <f t="array" ref="O38">IF($V38="","",IF(INDEX(PlanTasks[Plan section],$V38)="","",INDEX(PlanTasks[Plan section],$V38)))</f>
        <v>Interview Conversion</v>
      </c>
      <c r="P38" s="29" t="str">
        <f t="array" ref="P38">IF($V38="","",IF(INDEX(PlanTasks[Category],$V38)="","",INDEX(PlanTasks[Category],$V38)))</f>
        <v>Projects</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AI-free first</v>
      </c>
      <c r="U38" s="29" t="str">
        <f t="array" ref="U38">IF($V38="","",IF(INDEX(PlanTasks[Source IDs],$V38)="","",INDEX(PlanTasks[Source IDs],$V38)))</f>
        <v/>
      </c>
      <c r="V38" s="55">
        <f>IF(ROW()-8&gt;$E$4,"",MATCH($C$4&amp;"|"&amp;(ROW()-8),PlanTasks[Category key],0))</f>
        <v>231</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E4E0"/>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1876</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131</v>
      </c>
      <c r="D4" s="1" t="s">
        <v>5</v>
      </c>
      <c r="E4" s="1">
        <f>COUNTIFS(PlanTasks[Category],$C$4)</f>
        <v>44</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17" t="s">
        <v>9</v>
      </c>
      <c r="B8" s="117" t="s">
        <v>12</v>
      </c>
      <c r="C8" s="117" t="s">
        <v>14</v>
      </c>
      <c r="D8" s="117" t="s">
        <v>16</v>
      </c>
      <c r="E8" s="117" t="s">
        <v>15</v>
      </c>
      <c r="F8" s="117" t="s">
        <v>21</v>
      </c>
      <c r="G8" s="117" t="s">
        <v>22</v>
      </c>
      <c r="H8" s="117" t="s">
        <v>23</v>
      </c>
      <c r="I8" s="117" t="s">
        <v>19</v>
      </c>
      <c r="J8" s="117" t="s">
        <v>34</v>
      </c>
      <c r="K8" s="117" t="s">
        <v>18</v>
      </c>
      <c r="L8" s="117" t="s">
        <v>25</v>
      </c>
      <c r="M8" s="117" t="s">
        <v>26</v>
      </c>
      <c r="N8" s="117" t="s">
        <v>27</v>
      </c>
      <c r="O8" s="117" t="s">
        <v>35</v>
      </c>
      <c r="P8" s="117" t="s">
        <v>3</v>
      </c>
      <c r="Q8" s="117" t="s">
        <v>17</v>
      </c>
      <c r="R8" s="117" t="s">
        <v>28</v>
      </c>
      <c r="S8" s="117" t="s">
        <v>29</v>
      </c>
      <c r="T8" s="117" t="s">
        <v>30</v>
      </c>
      <c r="U8" s="117" t="s">
        <v>33</v>
      </c>
      <c r="V8" s="117" t="s">
        <v>37</v>
      </c>
    </row>
    <row r="9" ht="58.5" customHeight="1">
      <c r="A9" s="9" t="str">
        <f t="array" ref="A9">IF($V9="","",INDEX(PlanTasks[Task ID],$V9))</f>
        <v>M01</v>
      </c>
      <c r="B9" s="12">
        <f t="array" ref="B9">IF($V9="","",IF(INDEX(PlanTasks[Start week],$V9)="","",INDEX(PlanTasks[Start week],$V9)))</f>
        <v>1</v>
      </c>
      <c r="C9" s="12" t="str">
        <f t="array" ref="C9">IF($V9="","",IF(INDEX(PlanTasks[Task / deliverable],$V9)="","",INDEX(PlanTasks[Task / deliverable],$V9)))</f>
        <v>Java Big-O/arrays/OOP + verbal reasoning</v>
      </c>
      <c r="D9" s="12" t="str">
        <f t="array" ref="D9">IF($V9="","",IF(INDEX(PlanTasks[Status],$V9)="","",INDEX(PlanTasks[Status],$V9)))</f>
        <v>Not started</v>
      </c>
      <c r="E9" s="12" t="str">
        <f t="array" ref="E9">IF($V9="","",IF(INDEX(PlanTasks[Priority],$V9)="","",INDEX(PlanTasks[Priority],$V9)))</f>
        <v>P0</v>
      </c>
      <c r="F9" s="12" t="str">
        <f t="array" ref="F9">IF($V9="","",IF(INDEX(PlanTasks[Scope],$V9)="","",INDEX(PlanTasks[Scope],$V9)))</f>
        <v>Core</v>
      </c>
      <c r="G9" s="18">
        <f t="array" ref="G9">IF($V9="","",IF(INDEX(PlanTasks[Estimate (h)],$V9)="","",INDEX(PlanTasks[Estimate (h)],$V9)))</f>
        <v>1</v>
      </c>
      <c r="H9" s="18">
        <f t="array" ref="H9">IF($V9="","",IF(INDEX(PlanTasks[Actual (h)],$V9)="","",INDEX(PlanTasks[Actual (h)],$V9)))</f>
        <v>0</v>
      </c>
      <c r="I9" s="21">
        <f t="array" ref="I9">IF($V9="","",IF(INDEX(PlanTasks[Due date],$V9)="","",INDEX(PlanTasks[Due date],$V9)))</f>
        <v>46300</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Complete the timed round. Record technical and communication scores, result, evidence, and one correction before the next mock.</v>
      </c>
      <c r="M9" s="12" t="str">
        <f t="array" ref="M9">IF($V9="","",IF(INDEX(PlanTasks[Exercise / interview prompt],$V9)="","",INDEX(PlanTasks[Exercise / interview prompt],$V9)))</f>
        <v/>
      </c>
      <c r="N9" s="12" t="str">
        <f t="array" ref="N9">IF($V9="","",IF(INDEX(PlanTasks[Prerequisite IDs],$V9)="","",INDEX(PlanTasks[Prerequisite IDs],$V9)))</f>
        <v/>
      </c>
      <c r="O9" s="12" t="str">
        <f t="array" ref="O9">IF($V9="","",IF(INDEX(PlanTasks[Plan section],$V9)="","",INDEX(PlanTasks[Plan section],$V9)))</f>
        <v>Foundations + Coding</v>
      </c>
      <c r="P9" s="12" t="str">
        <f t="array" ref="P9">IF($V9="","",IF(INDEX(PlanTasks[Category],$V9)="","",INDEX(PlanTasks[Category],$V9)))</f>
        <v>Mock interviews</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v>
      </c>
      <c r="U9" s="12" t="str">
        <f t="array" ref="U9">IF($V9="","",IF(INDEX(PlanTasks[Source IDs],$V9)="","",INDEX(PlanTasks[Source IDs],$V9)))</f>
        <v/>
      </c>
      <c r="V9" s="27">
        <f>IF(ROW()-8&gt;$E$4,"",MATCH($C$4&amp;"|"&amp;(ROW()-8),PlanTasks[Category key],0))</f>
        <v>14</v>
      </c>
    </row>
    <row r="10" ht="58.5" customHeight="1">
      <c r="A10" s="28" t="str">
        <f t="array" ref="A10">IF($V10="","",INDEX(PlanTasks[Task ID],$V10))</f>
        <v>M02</v>
      </c>
      <c r="B10" s="29">
        <f t="array" ref="B10">IF($V10="","",IF(INDEX(PlanTasks[Start week],$V10)="","",INDEX(PlanTasks[Start week],$V10)))</f>
        <v>2</v>
      </c>
      <c r="C10" s="29" t="str">
        <f t="array" ref="C10">IF($V10="","",IF(INDEX(PlanTasks[Task / deliverable],$V10)="","",INDEX(PlanTasks[Task / deliverable],$V10)))</f>
        <v>HashMap/two pointers + Java collections</v>
      </c>
      <c r="D10" s="29" t="str">
        <f t="array" ref="D10">IF($V10="","",IF(INDEX(PlanTasks[Status],$V10)="","",INDEX(PlanTasks[Status],$V10)))</f>
        <v>Not started</v>
      </c>
      <c r="E10" s="29" t="str">
        <f t="array" ref="E10">IF($V10="","",IF(INDEX(PlanTasks[Priority],$V10)="","",INDEX(PlanTasks[Priority],$V10)))</f>
        <v>P0</v>
      </c>
      <c r="F10" s="29" t="str">
        <f t="array" ref="F10">IF($V10="","",IF(INDEX(PlanTasks[Scope],$V10)="","",INDEX(PlanTasks[Scope],$V10)))</f>
        <v>Core</v>
      </c>
      <c r="G10" s="41">
        <f t="array" ref="G10">IF($V10="","",IF(INDEX(PlanTasks[Estimate (h)],$V10)="","",INDEX(PlanTasks[Estimate (h)],$V10)))</f>
        <v>1</v>
      </c>
      <c r="H10" s="41">
        <f t="array" ref="H10">IF($V10="","",IF(INDEX(PlanTasks[Actual (h)],$V10)="","",INDEX(PlanTasks[Actual (h)],$V10)))</f>
        <v>0</v>
      </c>
      <c r="I10" s="43">
        <f t="array" ref="I10">IF($V10="","",IF(INDEX(PlanTasks[Due date],$V10)="","",INDEX(PlanTasks[Due date],$V10)))</f>
        <v>46307</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Complete the timed round. Record technical and communication scores, result, evidence, and one correction before the next mock.</v>
      </c>
      <c r="M10" s="29" t="str">
        <f t="array" ref="M10">IF($V10="","",IF(INDEX(PlanTasks[Exercise / interview prompt],$V10)="","",INDEX(PlanTasks[Exercise / interview prompt],$V10)))</f>
        <v/>
      </c>
      <c r="N10" s="29" t="str">
        <f t="array" ref="N10">IF($V10="","",IF(INDEX(PlanTasks[Prerequisite IDs],$V10)="","",INDEX(PlanTasks[Prerequisite IDs],$V10)))</f>
        <v/>
      </c>
      <c r="O10" s="29" t="str">
        <f t="array" ref="O10">IF($V10="","",IF(INDEX(PlanTasks[Plan section],$V10)="","",INDEX(PlanTasks[Plan section],$V10)))</f>
        <v>Coding</v>
      </c>
      <c r="P10" s="29" t="str">
        <f t="array" ref="P10">IF($V10="","",IF(INDEX(PlanTasks[Category],$V10)="","",INDEX(PlanTasks[Category],$V10)))</f>
        <v>Mock interviews</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v>
      </c>
      <c r="U10" s="29" t="str">
        <f t="array" ref="U10">IF($V10="","",IF(INDEX(PlanTasks[Source IDs],$V10)="","",INDEX(PlanTasks[Source IDs],$V10)))</f>
        <v/>
      </c>
      <c r="V10" s="55">
        <f>IF(ROW()-8&gt;$E$4,"",MATCH($C$4&amp;"|"&amp;(ROW()-8),PlanTasks[Category key],0))</f>
        <v>24</v>
      </c>
    </row>
    <row r="11" ht="58.5" customHeight="1">
      <c r="A11" s="9" t="str">
        <f t="array" ref="A11">IF($V11="","",INDEX(PlanTasks[Task ID],$V11))</f>
        <v>M03</v>
      </c>
      <c r="B11" s="12">
        <f t="array" ref="B11">IF($V11="","",IF(INDEX(PlanTasks[Start week],$V11)="","",INDEX(PlanTasks[Start week],$V11)))</f>
        <v>3</v>
      </c>
      <c r="C11" s="12" t="str">
        <f t="array" ref="C11">IF($V11="","",IF(INDEX(PlanTasks[Task / deliverable],$V11)="","",INDEX(PlanTasks[Task / deliverable],$V11)))</f>
        <v>Sliding window/prefix + generics + SQL</v>
      </c>
      <c r="D11" s="12" t="str">
        <f t="array" ref="D11">IF($V11="","",IF(INDEX(PlanTasks[Status],$V11)="","",INDEX(PlanTasks[Status],$V11)))</f>
        <v>Not started</v>
      </c>
      <c r="E11" s="12" t="str">
        <f t="array" ref="E11">IF($V11="","",IF(INDEX(PlanTasks[Priority],$V11)="","",INDEX(PlanTasks[Priority],$V11)))</f>
        <v>P0</v>
      </c>
      <c r="F11" s="12" t="str">
        <f t="array" ref="F11">IF($V11="","",IF(INDEX(PlanTasks[Scope],$V11)="","",INDEX(PlanTasks[Scope],$V11)))</f>
        <v>Core</v>
      </c>
      <c r="G11" s="18">
        <f t="array" ref="G11">IF($V11="","",IF(INDEX(PlanTasks[Estimate (h)],$V11)="","",INDEX(PlanTasks[Estimate (h)],$V11)))</f>
        <v>1</v>
      </c>
      <c r="H11" s="18">
        <f t="array" ref="H11">IF($V11="","",IF(INDEX(PlanTasks[Actual (h)],$V11)="","",INDEX(PlanTasks[Actual (h)],$V11)))</f>
        <v>0</v>
      </c>
      <c r="I11" s="21">
        <f t="array" ref="I11">IF($V11="","",IF(INDEX(PlanTasks[Due date],$V11)="","",INDEX(PlanTasks[Due date],$V11)))</f>
        <v>46314</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Complete the timed round. Record technical and communication scores, result, evidence, and one correction before the next mock.</v>
      </c>
      <c r="M11" s="12" t="str">
        <f t="array" ref="M11">IF($V11="","",IF(INDEX(PlanTasks[Exercise / interview prompt],$V11)="","",INDEX(PlanTasks[Exercise / interview prompt],$V11)))</f>
        <v/>
      </c>
      <c r="N11" s="12" t="str">
        <f t="array" ref="N11">IF($V11="","",IF(INDEX(PlanTasks[Prerequisite IDs],$V11)="","",INDEX(PlanTasks[Prerequisite IDs],$V11)))</f>
        <v/>
      </c>
      <c r="O11" s="12" t="str">
        <f t="array" ref="O11">IF($V11="","",IF(INDEX(PlanTasks[Plan section],$V11)="","",INDEX(PlanTasks[Plan section],$V11)))</f>
        <v>Coding + SQL</v>
      </c>
      <c r="P11" s="12" t="str">
        <f t="array" ref="P11">IF($V11="","",IF(INDEX(PlanTasks[Category],$V11)="","",INDEX(PlanTasks[Category],$V11)))</f>
        <v>Mock interviews</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v>
      </c>
      <c r="U11" s="12" t="str">
        <f t="array" ref="U11">IF($V11="","",IF(INDEX(PlanTasks[Source IDs],$V11)="","",INDEX(PlanTasks[Source IDs],$V11)))</f>
        <v/>
      </c>
      <c r="V11" s="27">
        <f>IF(ROW()-8&gt;$E$4,"",MATCH($C$4&amp;"|"&amp;(ROW()-8),PlanTasks[Category key],0))</f>
        <v>35</v>
      </c>
    </row>
    <row r="12" ht="58.5" customHeight="1">
      <c r="A12" s="28" t="str">
        <f t="array" ref="A12">IF($V12="","",INDEX(PlanTasks[Task ID],$V12))</f>
        <v>M04</v>
      </c>
      <c r="B12" s="29">
        <f t="array" ref="B12">IF($V12="","",IF(INDEX(PlanTasks[Start week],$V12)="","",INDEX(PlanTasks[Start week],$V12)))</f>
        <v>4</v>
      </c>
      <c r="C12" s="29" t="str">
        <f t="array" ref="C12">IF($V12="","",IF(INDEX(PlanTasks[Task / deliverable],$V12)="","",INDEX(PlanTasks[Task / deliverable],$V12)))</f>
        <v>Binary search/stack + event loop + CS basics</v>
      </c>
      <c r="D12" s="29" t="str">
        <f t="array" ref="D12">IF($V12="","",IF(INDEX(PlanTasks[Status],$V12)="","",INDEX(PlanTasks[Status],$V12)))</f>
        <v>Not started</v>
      </c>
      <c r="E12" s="29" t="str">
        <f t="array" ref="E12">IF($V12="","",IF(INDEX(PlanTasks[Priority],$V12)="","",INDEX(PlanTasks[Priority],$V12)))</f>
        <v>P0</v>
      </c>
      <c r="F12" s="29" t="str">
        <f t="array" ref="F12">IF($V12="","",IF(INDEX(PlanTasks[Scope],$V12)="","",INDEX(PlanTasks[Scope],$V12)))</f>
        <v>Core</v>
      </c>
      <c r="G12" s="41">
        <f t="array" ref="G12">IF($V12="","",IF(INDEX(PlanTasks[Estimate (h)],$V12)="","",INDEX(PlanTasks[Estimate (h)],$V12)))</f>
        <v>1</v>
      </c>
      <c r="H12" s="41">
        <f t="array" ref="H12">IF($V12="","",IF(INDEX(PlanTasks[Actual (h)],$V12)="","",INDEX(PlanTasks[Actual (h)],$V12)))</f>
        <v>0</v>
      </c>
      <c r="I12" s="43">
        <f t="array" ref="I12">IF($V12="","",IF(INDEX(PlanTasks[Due date],$V12)="","",INDEX(PlanTasks[Due date],$V12)))</f>
        <v>46321</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Complete the timed round. Record technical and communication scores, result, evidence, and one correction before the next mock.</v>
      </c>
      <c r="M12" s="29" t="str">
        <f t="array" ref="M12">IF($V12="","",IF(INDEX(PlanTasks[Exercise / interview prompt],$V12)="","",INDEX(PlanTasks[Exercise / interview prompt],$V12)))</f>
        <v/>
      </c>
      <c r="N12" s="29" t="str">
        <f t="array" ref="N12">IF($V12="","",IF(INDEX(PlanTasks[Prerequisite IDs],$V12)="","",INDEX(PlanTasks[Prerequisite IDs],$V12)))</f>
        <v/>
      </c>
      <c r="O12" s="29" t="str">
        <f t="array" ref="O12">IF($V12="","",IF(INDEX(PlanTasks[Plan section],$V12)="","",INDEX(PlanTasks[Plan section],$V12)))</f>
        <v>Mixed Fundamentals</v>
      </c>
      <c r="P12" s="29" t="str">
        <f t="array" ref="P12">IF($V12="","",IF(INDEX(PlanTasks[Category],$V12)="","",INDEX(PlanTasks[Category],$V12)))</f>
        <v>Mock interviews</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v>
      </c>
      <c r="U12" s="29" t="str">
        <f t="array" ref="U12">IF($V12="","",IF(INDEX(PlanTasks[Source IDs],$V12)="","",INDEX(PlanTasks[Source IDs],$V12)))</f>
        <v/>
      </c>
      <c r="V12" s="55">
        <f>IF(ROW()-8&gt;$E$4,"",MATCH($C$4&amp;"|"&amp;(ROW()-8),PlanTasks[Category key],0))</f>
        <v>48</v>
      </c>
    </row>
    <row r="13" ht="58.5" customHeight="1">
      <c r="A13" s="9" t="str">
        <f t="array" ref="A13">IF($V13="","",INDEX(PlanTasks[Task ID],$V13))</f>
        <v>M05</v>
      </c>
      <c r="B13" s="12">
        <f t="array" ref="B13">IF($V13="","",IF(INDEX(PlanTasks[Start week],$V13)="","",INDEX(PlanTasks[Start week],$V13)))</f>
        <v>5</v>
      </c>
      <c r="C13" s="12" t="str">
        <f t="array" ref="C13">IF($V13="","",IF(INDEX(PlanTasks[Task / deliverable],$V13)="","",INDEX(PlanTasks[Task / deliverable],$V13)))</f>
        <v>Spring DI/Boot + linked list/tree</v>
      </c>
      <c r="D13" s="12" t="str">
        <f t="array" ref="D13">IF($V13="","",IF(INDEX(PlanTasks[Status],$V13)="","",INDEX(PlanTasks[Status],$V13)))</f>
        <v>Not started</v>
      </c>
      <c r="E13" s="12" t="str">
        <f t="array" ref="E13">IF($V13="","",IF(INDEX(PlanTasks[Priority],$V13)="","",INDEX(PlanTasks[Priority],$V13)))</f>
        <v>P0</v>
      </c>
      <c r="F13" s="12" t="str">
        <f t="array" ref="F13">IF($V13="","",IF(INDEX(PlanTasks[Scope],$V13)="","",INDEX(PlanTasks[Scope],$V13)))</f>
        <v>Core</v>
      </c>
      <c r="G13" s="18">
        <f t="array" ref="G13">IF($V13="","",IF(INDEX(PlanTasks[Estimate (h)],$V13)="","",INDEX(PlanTasks[Estimate (h)],$V13)))</f>
        <v>1</v>
      </c>
      <c r="H13" s="18">
        <f t="array" ref="H13">IF($V13="","",IF(INDEX(PlanTasks[Actual (h)],$V13)="","",INDEX(PlanTasks[Actual (h)],$V13)))</f>
        <v>0</v>
      </c>
      <c r="I13" s="21">
        <f t="array" ref="I13">IF($V13="","",IF(INDEX(PlanTasks[Due date],$V13)="","",INDEX(PlanTasks[Due date],$V13)))</f>
        <v>46328</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Complete the timed round. Record technical and communication scores, result, evidence, and one correction before the next mock.</v>
      </c>
      <c r="M13" s="12" t="str">
        <f t="array" ref="M13">IF($V13="","",IF(INDEX(PlanTasks[Exercise / interview prompt],$V13)="","",INDEX(PlanTasks[Exercise / interview prompt],$V13)))</f>
        <v/>
      </c>
      <c r="N13" s="12" t="str">
        <f t="array" ref="N13">IF($V13="","",IF(INDEX(PlanTasks[Prerequisite IDs],$V13)="","",INDEX(PlanTasks[Prerequisite IDs],$V13)))</f>
        <v/>
      </c>
      <c r="O13" s="12" t="str">
        <f t="array" ref="O13">IF($V13="","",IF(INDEX(PlanTasks[Plan section],$V13)="","",INDEX(PlanTasks[Plan section],$V13)))</f>
        <v>Backend/API</v>
      </c>
      <c r="P13" s="12" t="str">
        <f t="array" ref="P13">IF($V13="","",IF(INDEX(PlanTasks[Category],$V13)="","",INDEX(PlanTasks[Category],$V13)))</f>
        <v>Mock interviews</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v>
      </c>
      <c r="U13" s="12" t="str">
        <f t="array" ref="U13">IF($V13="","",IF(INDEX(PlanTasks[Source IDs],$V13)="","",INDEX(PlanTasks[Source IDs],$V13)))</f>
        <v/>
      </c>
      <c r="V13" s="27">
        <f>IF(ROW()-8&gt;$E$4,"",MATCH($C$4&amp;"|"&amp;(ROW()-8),PlanTasks[Category key],0))</f>
        <v>63</v>
      </c>
    </row>
    <row r="14" ht="58.5" customHeight="1">
      <c r="A14" s="28" t="str">
        <f t="array" ref="A14">IF($V14="","",INDEX(PlanTasks[Task ID],$V14))</f>
        <v>M06</v>
      </c>
      <c r="B14" s="29">
        <f t="array" ref="B14">IF($V14="","",IF(INDEX(PlanTasks[Start week],$V14)="","",INDEX(PlanTasks[Start week],$V14)))</f>
        <v>6</v>
      </c>
      <c r="C14" s="29" t="str">
        <f t="array" ref="C14">IF($V14="","",IF(INDEX(PlanTasks[Task / deliverable],$V14)="","",INDEX(PlanTasks[Task / deliverable],$V14)))</f>
        <v>Spring MVC + React/Next + trees/BST</v>
      </c>
      <c r="D14" s="29" t="str">
        <f t="array" ref="D14">IF($V14="","",IF(INDEX(PlanTasks[Status],$V14)="","",INDEX(PlanTasks[Status],$V14)))</f>
        <v>Not started</v>
      </c>
      <c r="E14" s="29" t="str">
        <f t="array" ref="E14">IF($V14="","",IF(INDEX(PlanTasks[Priority],$V14)="","",INDEX(PlanTasks[Priority],$V14)))</f>
        <v>P0</v>
      </c>
      <c r="F14" s="29" t="str">
        <f t="array" ref="F14">IF($V14="","",IF(INDEX(PlanTasks[Scope],$V14)="","",INDEX(PlanTasks[Scope],$V14)))</f>
        <v>Core</v>
      </c>
      <c r="G14" s="41">
        <f t="array" ref="G14">IF($V14="","",IF(INDEX(PlanTasks[Estimate (h)],$V14)="","",INDEX(PlanTasks[Estimate (h)],$V14)))</f>
        <v>1</v>
      </c>
      <c r="H14" s="41">
        <f t="array" ref="H14">IF($V14="","",IF(INDEX(PlanTasks[Actual (h)],$V14)="","",INDEX(PlanTasks[Actual (h)],$V14)))</f>
        <v>0</v>
      </c>
      <c r="I14" s="43">
        <f t="array" ref="I14">IF($V14="","",IF(INDEX(PlanTasks[Due date],$V14)="","",INDEX(PlanTasks[Due date],$V14)))</f>
        <v>46335</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Complete the timed round. Record technical and communication scores, result, evidence, and one correction before the next mock.</v>
      </c>
      <c r="M14" s="29" t="str">
        <f t="array" ref="M14">IF($V14="","",IF(INDEX(PlanTasks[Exercise / interview prompt],$V14)="","",INDEX(PlanTasks[Exercise / interview prompt],$V14)))</f>
        <v/>
      </c>
      <c r="N14" s="29" t="str">
        <f t="array" ref="N14">IF($V14="","",IF(INDEX(PlanTasks[Prerequisite IDs],$V14)="","",INDEX(PlanTasks[Prerequisite IDs],$V14)))</f>
        <v/>
      </c>
      <c r="O14" s="29" t="str">
        <f t="array" ref="O14">IF($V14="","",IF(INDEX(PlanTasks[Plan section],$V14)="","",INDEX(PlanTasks[Plan section],$V14)))</f>
        <v>Backend + Frontend</v>
      </c>
      <c r="P14" s="29" t="str">
        <f t="array" ref="P14">IF($V14="","",IF(INDEX(PlanTasks[Category],$V14)="","",INDEX(PlanTasks[Category],$V14)))</f>
        <v>Mock interviews</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v>
      </c>
      <c r="U14" s="29" t="str">
        <f t="array" ref="U14">IF($V14="","",IF(INDEX(PlanTasks[Source IDs],$V14)="","",INDEX(PlanTasks[Source IDs],$V14)))</f>
        <v/>
      </c>
      <c r="V14" s="55">
        <f>IF(ROW()-8&gt;$E$4,"",MATCH($C$4&amp;"|"&amp;(ROW()-8),PlanTasks[Category key],0))</f>
        <v>73</v>
      </c>
    </row>
    <row r="15" ht="58.5" customHeight="1">
      <c r="A15" s="9" t="str">
        <f t="array" ref="A15">IF($V15="","",INDEX(PlanTasks[Task ID],$V15))</f>
        <v>M07</v>
      </c>
      <c r="B15" s="12">
        <f t="array" ref="B15">IF($V15="","",IF(INDEX(PlanTasks[Start week],$V15)="","",INDEX(PlanTasks[Start week],$V15)))</f>
        <v>7</v>
      </c>
      <c r="C15" s="12" t="str">
        <f t="array" ref="C15">IF($V15="","",IF(INDEX(PlanTasks[Task / deliverable],$V15)="","",INDEX(PlanTasks[Task / deliverable],$V15)))</f>
        <v>Validation/REST + heap/intervals + SQL</v>
      </c>
      <c r="D15" s="12" t="str">
        <f t="array" ref="D15">IF($V15="","",IF(INDEX(PlanTasks[Status],$V15)="","",INDEX(PlanTasks[Status],$V15)))</f>
        <v>Not started</v>
      </c>
      <c r="E15" s="12" t="str">
        <f t="array" ref="E15">IF($V15="","",IF(INDEX(PlanTasks[Priority],$V15)="","",INDEX(PlanTasks[Priority],$V15)))</f>
        <v>P0</v>
      </c>
      <c r="F15" s="12" t="str">
        <f t="array" ref="F15">IF($V15="","",IF(INDEX(PlanTasks[Scope],$V15)="","",INDEX(PlanTasks[Scope],$V15)))</f>
        <v>Core</v>
      </c>
      <c r="G15" s="18">
        <f t="array" ref="G15">IF($V15="","",IF(INDEX(PlanTasks[Estimate (h)],$V15)="","",INDEX(PlanTasks[Estimate (h)],$V15)))</f>
        <v>1</v>
      </c>
      <c r="H15" s="18">
        <f t="array" ref="H15">IF($V15="","",IF(INDEX(PlanTasks[Actual (h)],$V15)="","",INDEX(PlanTasks[Actual (h)],$V15)))</f>
        <v>0</v>
      </c>
      <c r="I15" s="21">
        <f t="array" ref="I15">IF($V15="","",IF(INDEX(PlanTasks[Due date],$V15)="","",INDEX(PlanTasks[Due date],$V15)))</f>
        <v>46342</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Complete the timed round. Record technical and communication scores, result, evidence, and one correction before the next mock.</v>
      </c>
      <c r="M15" s="12" t="str">
        <f t="array" ref="M15">IF($V15="","",IF(INDEX(PlanTasks[Exercise / interview prompt],$V15)="","",INDEX(PlanTasks[Exercise / interview prompt],$V15)))</f>
        <v/>
      </c>
      <c r="N15" s="12" t="str">
        <f t="array" ref="N15">IF($V15="","",IF(INDEX(PlanTasks[Prerequisite IDs],$V15)="","",INDEX(PlanTasks[Prerequisite IDs],$V15)))</f>
        <v/>
      </c>
      <c r="O15" s="12" t="str">
        <f t="array" ref="O15">IF($V15="","",IF(INDEX(PlanTasks[Plan section],$V15)="","",INDEX(PlanTasks[Plan section],$V15)))</f>
        <v>API + SQL</v>
      </c>
      <c r="P15" s="12" t="str">
        <f t="array" ref="P15">IF($V15="","",IF(INDEX(PlanTasks[Category],$V15)="","",INDEX(PlanTasks[Category],$V15)))</f>
        <v>Mock interviews</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v>
      </c>
      <c r="U15" s="12" t="str">
        <f t="array" ref="U15">IF($V15="","",IF(INDEX(PlanTasks[Source IDs],$V15)="","",INDEX(PlanTasks[Source IDs],$V15)))</f>
        <v/>
      </c>
      <c r="V15" s="27">
        <f>IF(ROW()-8&gt;$E$4,"",MATCH($C$4&amp;"|"&amp;(ROW()-8),PlanTasks[Category key],0))</f>
        <v>83</v>
      </c>
    </row>
    <row r="16" ht="58.5" customHeight="1">
      <c r="A16" s="28" t="str">
        <f t="array" ref="A16">IF($V16="","",INDEX(PlanTasks[Task ID],$V16))</f>
        <v>M08</v>
      </c>
      <c r="B16" s="29">
        <f t="array" ref="B16">IF($V16="","",IF(INDEX(PlanTasks[Start week],$V16)="","",INDEX(PlanTasks[Start week],$V16)))</f>
        <v>8</v>
      </c>
      <c r="C16" s="29" t="str">
        <f t="array" ref="C16">IF($V16="","",IF(INDEX(PlanTasks[Task / deliverable],$V16)="","",INDEX(PlanTasks[Task / deliverable],$V16)))</f>
        <v>JPA entity/repository + TS tooling in existing repo</v>
      </c>
      <c r="D16" s="29" t="str">
        <f t="array" ref="D16">IF($V16="","",IF(INDEX(PlanTasks[Status],$V16)="","",INDEX(PlanTasks[Status],$V16)))</f>
        <v>Not started</v>
      </c>
      <c r="E16" s="29" t="str">
        <f t="array" ref="E16">IF($V16="","",IF(INDEX(PlanTasks[Priority],$V16)="","",INDEX(PlanTasks[Priority],$V16)))</f>
        <v>P0</v>
      </c>
      <c r="F16" s="29" t="str">
        <f t="array" ref="F16">IF($V16="","",IF(INDEX(PlanTasks[Scope],$V16)="","",INDEX(PlanTasks[Scope],$V16)))</f>
        <v>Core</v>
      </c>
      <c r="G16" s="41">
        <f t="array" ref="G16">IF($V16="","",IF(INDEX(PlanTasks[Estimate (h)],$V16)="","",INDEX(PlanTasks[Estimate (h)],$V16)))</f>
        <v>1</v>
      </c>
      <c r="H16" s="41">
        <f t="array" ref="H16">IF($V16="","",IF(INDEX(PlanTasks[Actual (h)],$V16)="","",INDEX(PlanTasks[Actual (h)],$V16)))</f>
        <v>0</v>
      </c>
      <c r="I16" s="43">
        <f t="array" ref="I16">IF($V16="","",IF(INDEX(PlanTasks[Due date],$V16)="","",INDEX(PlanTasks[Due date],$V16)))</f>
        <v>46349</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Complete the timed round. Record technical and communication scores, result, evidence, and one correction before the next mock.</v>
      </c>
      <c r="M16" s="29" t="str">
        <f t="array" ref="M16">IF($V16="","",IF(INDEX(PlanTasks[Exercise / interview prompt],$V16)="","",INDEX(PlanTasks[Exercise / interview prompt],$V16)))</f>
        <v/>
      </c>
      <c r="N16" s="29" t="str">
        <f t="array" ref="N16">IF($V16="","",IF(INDEX(PlanTasks[Prerequisite IDs],$V16)="","",INDEX(PlanTasks[Prerequisite IDs],$V16)))</f>
        <v/>
      </c>
      <c r="O16" s="29" t="str">
        <f t="array" ref="O16">IF($V16="","",IF(INDEX(PlanTasks[Plan section],$V16)="","",INDEX(PlanTasks[Plan section],$V16)))</f>
        <v>Repository Mini Task</v>
      </c>
      <c r="P16" s="29" t="str">
        <f t="array" ref="P16">IF($V16="","",IF(INDEX(PlanTasks[Category],$V16)="","",INDEX(PlanTasks[Category],$V16)))</f>
        <v>Mock interviews</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AI-Assisted (constrained)</v>
      </c>
      <c r="U16" s="29" t="str">
        <f t="array" ref="U16">IF($V16="","",IF(INDEX(PlanTasks[Source IDs],$V16)="","",INDEX(PlanTasks[Source IDs],$V16)))</f>
        <v/>
      </c>
      <c r="V16" s="55">
        <f>IF(ROW()-8&gt;$E$4,"",MATCH($C$4&amp;"|"&amp;(ROW()-8),PlanTasks[Category key],0))</f>
        <v>92</v>
      </c>
    </row>
    <row r="17" ht="58.5" customHeight="1">
      <c r="A17" s="9" t="str">
        <f t="array" ref="A17">IF($V17="","",INDEX(PlanTasks[Task ID],$V17))</f>
        <v>M09</v>
      </c>
      <c r="B17" s="12">
        <f t="array" ref="B17">IF($V17="","",IF(INDEX(PlanTasks[Start week],$V17)="","",INDEX(PlanTasks[Start week],$V17)))</f>
        <v>9</v>
      </c>
      <c r="C17" s="12" t="str">
        <f t="array" ref="C17">IF($V17="","",IF(INDEX(PlanTasks[Task / deliverable],$V17)="","",INDEX(PlanTasks[Task / deliverable],$V17)))</f>
        <v>N+1 query diagnosis and fix</v>
      </c>
      <c r="D17" s="12" t="str">
        <f t="array" ref="D17">IF($V17="","",IF(INDEX(PlanTasks[Status],$V17)="","",INDEX(PlanTasks[Status],$V17)))</f>
        <v>Not started</v>
      </c>
      <c r="E17" s="12" t="str">
        <f t="array" ref="E17">IF($V17="","",IF(INDEX(PlanTasks[Priority],$V17)="","",INDEX(PlanTasks[Priority],$V17)))</f>
        <v>P0</v>
      </c>
      <c r="F17" s="12" t="str">
        <f t="array" ref="F17">IF($V17="","",IF(INDEX(PlanTasks[Scope],$V17)="","",INDEX(PlanTasks[Scope],$V17)))</f>
        <v>Core</v>
      </c>
      <c r="G17" s="18">
        <f t="array" ref="G17">IF($V17="","",IF(INDEX(PlanTasks[Estimate (h)],$V17)="","",INDEX(PlanTasks[Estimate (h)],$V17)))</f>
        <v>1</v>
      </c>
      <c r="H17" s="18">
        <f t="array" ref="H17">IF($V17="","",IF(INDEX(PlanTasks[Actual (h)],$V17)="","",INDEX(PlanTasks[Actual (h)],$V17)))</f>
        <v>0</v>
      </c>
      <c r="I17" s="21">
        <f t="array" ref="I17">IF($V17="","",IF(INDEX(PlanTasks[Due date],$V17)="","",INDEX(PlanTasks[Due date],$V17)))</f>
        <v>46356</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Complete the timed round. Record technical and communication scores, result, evidence, and one correction before the next mock.</v>
      </c>
      <c r="M17" s="12" t="str">
        <f t="array" ref="M17">IF($V17="","",IF(INDEX(PlanTasks[Exercise / interview prompt],$V17)="","",INDEX(PlanTasks[Exercise / interview prompt],$V17)))</f>
        <v/>
      </c>
      <c r="N17" s="12" t="str">
        <f t="array" ref="N17">IF($V17="","",IF(INDEX(PlanTasks[Prerequisite IDs],$V17)="","",INDEX(PlanTasks[Prerequisite IDs],$V17)))</f>
        <v/>
      </c>
      <c r="O17" s="12" t="str">
        <f t="array" ref="O17">IF($V17="","",IF(INDEX(PlanTasks[Plan section],$V17)="","",INDEX(PlanTasks[Plan section],$V17)))</f>
        <v>JPA / Debugging</v>
      </c>
      <c r="P17" s="12" t="str">
        <f t="array" ref="P17">IF($V17="","",IF(INDEX(PlanTasks[Category],$V17)="","",INDEX(PlanTasks[Category],$V17)))</f>
        <v>Mock interviews</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v>
      </c>
      <c r="U17" s="12" t="str">
        <f t="array" ref="U17">IF($V17="","",IF(INDEX(PlanTasks[Source IDs],$V17)="","",INDEX(PlanTasks[Source IDs],$V17)))</f>
        <v/>
      </c>
      <c r="V17" s="27">
        <f>IF(ROW()-8&gt;$E$4,"",MATCH($C$4&amp;"|"&amp;(ROW()-8),PlanTasks[Category key],0))</f>
        <v>100</v>
      </c>
    </row>
    <row r="18" ht="58.5" customHeight="1">
      <c r="A18" s="28" t="str">
        <f t="array" ref="A18">IF($V18="","",INDEX(PlanTasks[Task ID],$V18))</f>
        <v>M10</v>
      </c>
      <c r="B18" s="29">
        <f t="array" ref="B18">IF($V18="","",IF(INDEX(PlanTasks[Start week],$V18)="","",INDEX(PlanTasks[Start week],$V18)))</f>
        <v>9</v>
      </c>
      <c r="C18" s="29" t="str">
        <f t="array" ref="C18">IF($V18="","",IF(INDEX(PlanTasks[Task / deliverable],$V18)="","",INDEX(PlanTasks[Task / deliverable],$V18)))</f>
        <v>Vitest/API client failure states</v>
      </c>
      <c r="D18" s="29" t="str">
        <f t="array" ref="D18">IF($V18="","",IF(INDEX(PlanTasks[Status],$V18)="","",INDEX(PlanTasks[Status],$V18)))</f>
        <v>Not started</v>
      </c>
      <c r="E18" s="29" t="str">
        <f t="array" ref="E18">IF($V18="","",IF(INDEX(PlanTasks[Priority],$V18)="","",INDEX(PlanTasks[Priority],$V18)))</f>
        <v>P0</v>
      </c>
      <c r="F18" s="29" t="str">
        <f t="array" ref="F18">IF($V18="","",IF(INDEX(PlanTasks[Scope],$V18)="","",INDEX(PlanTasks[Scope],$V18)))</f>
        <v>Core</v>
      </c>
      <c r="G18" s="41">
        <f t="array" ref="G18">IF($V18="","",IF(INDEX(PlanTasks[Estimate (h)],$V18)="","",INDEX(PlanTasks[Estimate (h)],$V18)))</f>
        <v>1</v>
      </c>
      <c r="H18" s="41">
        <f t="array" ref="H18">IF($V18="","",IF(INDEX(PlanTasks[Actual (h)],$V18)="","",INDEX(PlanTasks[Actual (h)],$V18)))</f>
        <v>0</v>
      </c>
      <c r="I18" s="43">
        <f t="array" ref="I18">IF($V18="","",IF(INDEX(PlanTasks[Due date],$V18)="","",INDEX(PlanTasks[Due date],$V18)))</f>
        <v>46356</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Complete the timed round. Record technical and communication scores, result, evidence, and one correction before the next mock.</v>
      </c>
      <c r="M18" s="29" t="str">
        <f t="array" ref="M18">IF($V18="","",IF(INDEX(PlanTasks[Exercise / interview prompt],$V18)="","",INDEX(PlanTasks[Exercise / interview prompt],$V18)))</f>
        <v/>
      </c>
      <c r="N18" s="29" t="str">
        <f t="array" ref="N18">IF($V18="","",IF(INDEX(PlanTasks[Prerequisite IDs],$V18)="","",INDEX(PlanTasks[Prerequisite IDs],$V18)))</f>
        <v/>
      </c>
      <c r="O18" s="29" t="str">
        <f t="array" ref="O18">IF($V18="","",IF(INDEX(PlanTasks[Plan section],$V18)="","",INDEX(PlanTasks[Plan section],$V18)))</f>
        <v>TypeScript Testing</v>
      </c>
      <c r="P18" s="29" t="str">
        <f t="array" ref="P18">IF($V18="","",IF(INDEX(PlanTasks[Category],$V18)="","",INDEX(PlanTasks[Category],$V18)))</f>
        <v>Mock interviews</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AI-Assisted (verify)</v>
      </c>
      <c r="U18" s="29" t="str">
        <f t="array" ref="U18">IF($V18="","",IF(INDEX(PlanTasks[Source IDs],$V18)="","",INDEX(PlanTasks[Source IDs],$V18)))</f>
        <v/>
      </c>
      <c r="V18" s="55">
        <f>IF(ROW()-8&gt;$E$4,"",MATCH($C$4&amp;"|"&amp;(ROW()-8),PlanTasks[Category key],0))</f>
        <v>101</v>
      </c>
    </row>
    <row r="19" ht="58.5" customHeight="1">
      <c r="A19" s="9" t="str">
        <f t="array" ref="A19">IF($V19="","",INDEX(PlanTasks[Task ID],$V19))</f>
        <v>M11</v>
      </c>
      <c r="B19" s="12">
        <f t="array" ref="B19">IF($V19="","",IF(INDEX(PlanTasks[Start week],$V19)="","",INDEX(PlanTasks[Start week],$V19)))</f>
        <v>10</v>
      </c>
      <c r="C19" s="12" t="str">
        <f t="array" ref="C19">IF($V19="","",IF(INDEX(PlanTasks[Task / deliverable],$V19)="","",INDEX(PlanTasks[Task / deliverable],$V19)))</f>
        <v>Double booking / transactions / isolation</v>
      </c>
      <c r="D19" s="12" t="str">
        <f t="array" ref="D19">IF($V19="","",IF(INDEX(PlanTasks[Status],$V19)="","",INDEX(PlanTasks[Status],$V19)))</f>
        <v>Not started</v>
      </c>
      <c r="E19" s="12" t="str">
        <f t="array" ref="E19">IF($V19="","",IF(INDEX(PlanTasks[Priority],$V19)="","",INDEX(PlanTasks[Priority],$V19)))</f>
        <v>P0</v>
      </c>
      <c r="F19" s="12" t="str">
        <f t="array" ref="F19">IF($V19="","",IF(INDEX(PlanTasks[Scope],$V19)="","",INDEX(PlanTasks[Scope],$V19)))</f>
        <v>Core</v>
      </c>
      <c r="G19" s="18">
        <f t="array" ref="G19">IF($V19="","",IF(INDEX(PlanTasks[Estimate (h)],$V19)="","",INDEX(PlanTasks[Estimate (h)],$V19)))</f>
        <v>1</v>
      </c>
      <c r="H19" s="18">
        <f t="array" ref="H19">IF($V19="","",IF(INDEX(PlanTasks[Actual (h)],$V19)="","",INDEX(PlanTasks[Actual (h)],$V19)))</f>
        <v>0</v>
      </c>
      <c r="I19" s="21">
        <f t="array" ref="I19">IF($V19="","",IF(INDEX(PlanTasks[Due date],$V19)="","",INDEX(PlanTasks[Due date],$V19)))</f>
        <v>46363</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Complete the timed round. Record technical and communication scores, result, evidence, and one correction before the next mock.</v>
      </c>
      <c r="M19" s="12" t="str">
        <f t="array" ref="M19">IF($V19="","",IF(INDEX(PlanTasks[Exercise / interview prompt],$V19)="","",INDEX(PlanTasks[Exercise / interview prompt],$V19)))</f>
        <v/>
      </c>
      <c r="N19" s="12" t="str">
        <f t="array" ref="N19">IF($V19="","",IF(INDEX(PlanTasks[Prerequisite IDs],$V19)="","",INDEX(PlanTasks[Prerequisite IDs],$V19)))</f>
        <v/>
      </c>
      <c r="O19" s="12" t="str">
        <f t="array" ref="O19">IF($V19="","",IF(INDEX(PlanTasks[Plan section],$V19)="","",INDEX(PlanTasks[Plan section],$V19)))</f>
        <v>Concurrency Design</v>
      </c>
      <c r="P19" s="12" t="str">
        <f t="array" ref="P19">IF($V19="","",IF(INDEX(PlanTasks[Category],$V19)="","",INDEX(PlanTasks[Category],$V19)))</f>
        <v>Mock interviews</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v>
      </c>
      <c r="U19" s="12" t="str">
        <f t="array" ref="U19">IF($V19="","",IF(INDEX(PlanTasks[Source IDs],$V19)="","",INDEX(PlanTasks[Source IDs],$V19)))</f>
        <v/>
      </c>
      <c r="V19" s="27">
        <f>IF(ROW()-8&gt;$E$4,"",MATCH($C$4&amp;"|"&amp;(ROW()-8),PlanTasks[Category key],0))</f>
        <v>110</v>
      </c>
    </row>
    <row r="20" ht="58.5" customHeight="1">
      <c r="A20" s="28" t="str">
        <f t="array" ref="A20">IF($V20="","",INDEX(PlanTasks[Task ID],$V20))</f>
        <v>M12</v>
      </c>
      <c r="B20" s="29">
        <f t="array" ref="B20">IF($V20="","",IF(INDEX(PlanTasks[Start week],$V20)="","",INDEX(PlanTasks[Start week],$V20)))</f>
        <v>10</v>
      </c>
      <c r="C20" s="29" t="str">
        <f t="array" ref="C20">IF($V20="","",IF(INDEX(PlanTasks[Task / deliverable],$V20)="","",INDEX(PlanTasks[Task / deliverable],$V20)))</f>
        <v>Race-condition reproduction and safe fix</v>
      </c>
      <c r="D20" s="29" t="str">
        <f t="array" ref="D20">IF($V20="","",IF(INDEX(PlanTasks[Status],$V20)="","",INDEX(PlanTasks[Status],$V20)))</f>
        <v>Not started</v>
      </c>
      <c r="E20" s="29" t="str">
        <f t="array" ref="E20">IF($V20="","",IF(INDEX(PlanTasks[Priority],$V20)="","",INDEX(PlanTasks[Priority],$V20)))</f>
        <v>P0</v>
      </c>
      <c r="F20" s="29" t="str">
        <f t="array" ref="F20">IF($V20="","",IF(INDEX(PlanTasks[Scope],$V20)="","",INDEX(PlanTasks[Scope],$V20)))</f>
        <v>Core</v>
      </c>
      <c r="G20" s="41">
        <f t="array" ref="G20">IF($V20="","",IF(INDEX(PlanTasks[Estimate (h)],$V20)="","",INDEX(PlanTasks[Estimate (h)],$V20)))</f>
        <v>1</v>
      </c>
      <c r="H20" s="41">
        <f t="array" ref="H20">IF($V20="","",IF(INDEX(PlanTasks[Actual (h)],$V20)="","",INDEX(PlanTasks[Actual (h)],$V20)))</f>
        <v>0</v>
      </c>
      <c r="I20" s="43">
        <f t="array" ref="I20">IF($V20="","",IF(INDEX(PlanTasks[Due date],$V20)="","",INDEX(PlanTasks[Due date],$V20)))</f>
        <v>46363</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Complete the timed round. Record technical and communication scores, result, evidence, and one correction before the next mock.</v>
      </c>
      <c r="M20" s="29" t="str">
        <f t="array" ref="M20">IF($V20="","",IF(INDEX(PlanTasks[Exercise / interview prompt],$V20)="","",INDEX(PlanTasks[Exercise / interview prompt],$V20)))</f>
        <v/>
      </c>
      <c r="N20" s="29" t="str">
        <f t="array" ref="N20">IF($V20="","",IF(INDEX(PlanTasks[Prerequisite IDs],$V20)="","",INDEX(PlanTasks[Prerequisite IDs],$V20)))</f>
        <v/>
      </c>
      <c r="O20" s="29" t="str">
        <f t="array" ref="O20">IF($V20="","",IF(INDEX(PlanTasks[Plan section],$V20)="","",INDEX(PlanTasks[Plan section],$V20)))</f>
        <v>Database Debugging</v>
      </c>
      <c r="P20" s="29" t="str">
        <f t="array" ref="P20">IF($V20="","",IF(INDEX(PlanTasks[Category],$V20)="","",INDEX(PlanTasks[Category],$V20)))</f>
        <v>Mock interviews</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v>
      </c>
      <c r="U20" s="29" t="str">
        <f t="array" ref="U20">IF($V20="","",IF(INDEX(PlanTasks[Source IDs],$V20)="","",INDEX(PlanTasks[Source IDs],$V20)))</f>
        <v/>
      </c>
      <c r="V20" s="55">
        <f>IF(ROW()-8&gt;$E$4,"",MATCH($C$4&amp;"|"&amp;(ROW()-8),PlanTasks[Category key],0))</f>
        <v>111</v>
      </c>
    </row>
    <row r="21" ht="58.5" customHeight="1">
      <c r="A21" s="9" t="str">
        <f t="array" ref="A21">IF($V21="","",INDEX(PlanTasks[Task ID],$V21))</f>
        <v>M13</v>
      </c>
      <c r="B21" s="12">
        <f t="array" ref="B21">IF($V21="","",IF(INDEX(PlanTasks[Start week],$V21)="","",INDEX(PlanTasks[Start week],$V21)))</f>
        <v>11</v>
      </c>
      <c r="C21" s="12" t="str">
        <f t="array" ref="C21">IF($V21="","",IF(INDEX(PlanTasks[Task / deliverable],$V21)="","",INDEX(PlanTasks[Task / deliverable],$V21)))</f>
        <v>Spring Security authn/authz + 401/403</v>
      </c>
      <c r="D21" s="12" t="str">
        <f t="array" ref="D21">IF($V21="","",IF(INDEX(PlanTasks[Status],$V21)="","",INDEX(PlanTasks[Status],$V21)))</f>
        <v>Not started</v>
      </c>
      <c r="E21" s="12" t="str">
        <f t="array" ref="E21">IF($V21="","",IF(INDEX(PlanTasks[Priority],$V21)="","",INDEX(PlanTasks[Priority],$V21)))</f>
        <v>P0</v>
      </c>
      <c r="F21" s="12" t="str">
        <f t="array" ref="F21">IF($V21="","",IF(INDEX(PlanTasks[Scope],$V21)="","",INDEX(PlanTasks[Scope],$V21)))</f>
        <v>Core</v>
      </c>
      <c r="G21" s="18">
        <f t="array" ref="G21">IF($V21="","",IF(INDEX(PlanTasks[Estimate (h)],$V21)="","",INDEX(PlanTasks[Estimate (h)],$V21)))</f>
        <v>1</v>
      </c>
      <c r="H21" s="18">
        <f t="array" ref="H21">IF($V21="","",IF(INDEX(PlanTasks[Actual (h)],$V21)="","",INDEX(PlanTasks[Actual (h)],$V21)))</f>
        <v>0</v>
      </c>
      <c r="I21" s="21">
        <f t="array" ref="I21">IF($V21="","",IF(INDEX(PlanTasks[Due date],$V21)="","",INDEX(PlanTasks[Due date],$V21)))</f>
        <v>46370</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Complete the timed round. Record technical and communication scores, result, evidence, and one correction before the next mock.</v>
      </c>
      <c r="M21" s="12" t="str">
        <f t="array" ref="M21">IF($V21="","",IF(INDEX(PlanTasks[Exercise / interview prompt],$V21)="","",INDEX(PlanTasks[Exercise / interview prompt],$V21)))</f>
        <v/>
      </c>
      <c r="N21" s="12" t="str">
        <f t="array" ref="N21">IF($V21="","",IF(INDEX(PlanTasks[Prerequisite IDs],$V21)="","",INDEX(PlanTasks[Prerequisite IDs],$V21)))</f>
        <v/>
      </c>
      <c r="O21" s="12" t="str">
        <f t="array" ref="O21">IF($V21="","",IF(INDEX(PlanTasks[Plan section],$V21)="","",INDEX(PlanTasks[Plan section],$V21)))</f>
        <v>Security</v>
      </c>
      <c r="P21" s="12" t="str">
        <f t="array" ref="P21">IF($V21="","",IF(INDEX(PlanTasks[Category],$V21)="","",INDEX(PlanTasks[Category],$V21)))</f>
        <v>Mock interviews</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v>
      </c>
      <c r="U21" s="12" t="str">
        <f t="array" ref="U21">IF($V21="","",IF(INDEX(PlanTasks[Source IDs],$V21)="","",INDEX(PlanTasks[Source IDs],$V21)))</f>
        <v/>
      </c>
      <c r="V21" s="27">
        <f>IF(ROW()-8&gt;$E$4,"",MATCH($C$4&amp;"|"&amp;(ROW()-8),PlanTasks[Category key],0))</f>
        <v>120</v>
      </c>
    </row>
    <row r="22" ht="58.5" customHeight="1">
      <c r="A22" s="28" t="str">
        <f t="array" ref="A22">IF($V22="","",INDEX(PlanTasks[Task ID],$V22))</f>
        <v>M14</v>
      </c>
      <c r="B22" s="29">
        <f t="array" ref="B22">IF($V22="","",IF(INDEX(PlanTasks[Start week],$V22)="","",INDEX(PlanTasks[Start week],$V22)))</f>
        <v>11</v>
      </c>
      <c r="C22" s="29" t="str">
        <f t="array" ref="C22">IF($V22="","",IF(INDEX(PlanTasks[Task / deliverable],$V22)="","",INDEX(PlanTasks[Task / deliverable],$V22)))</f>
        <v>Find tenant/auth/validation flaw</v>
      </c>
      <c r="D22" s="29" t="str">
        <f t="array" ref="D22">IF($V22="","",IF(INDEX(PlanTasks[Status],$V22)="","",INDEX(PlanTasks[Status],$V22)))</f>
        <v>Not started</v>
      </c>
      <c r="E22" s="29" t="str">
        <f t="array" ref="E22">IF($V22="","",IF(INDEX(PlanTasks[Priority],$V22)="","",INDEX(PlanTasks[Priority],$V22)))</f>
        <v>P0</v>
      </c>
      <c r="F22" s="29" t="str">
        <f t="array" ref="F22">IF($V22="","",IF(INDEX(PlanTasks[Scope],$V22)="","",INDEX(PlanTasks[Scope],$V22)))</f>
        <v>Core</v>
      </c>
      <c r="G22" s="41">
        <f t="array" ref="G22">IF($V22="","",IF(INDEX(PlanTasks[Estimate (h)],$V22)="","",INDEX(PlanTasks[Estimate (h)],$V22)))</f>
        <v>1</v>
      </c>
      <c r="H22" s="41">
        <f t="array" ref="H22">IF($V22="","",IF(INDEX(PlanTasks[Actual (h)],$V22)="","",INDEX(PlanTasks[Actual (h)],$V22)))</f>
        <v>0</v>
      </c>
      <c r="I22" s="43">
        <f t="array" ref="I22">IF($V22="","",IF(INDEX(PlanTasks[Due date],$V22)="","",INDEX(PlanTasks[Due date],$V22)))</f>
        <v>46370</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Complete the timed round. Record technical and communication scores, result, evidence, and one correction before the next mock.</v>
      </c>
      <c r="M22" s="29" t="str">
        <f t="array" ref="M22">IF($V22="","",IF(INDEX(PlanTasks[Exercise / interview prompt],$V22)="","",INDEX(PlanTasks[Exercise / interview prompt],$V22)))</f>
        <v/>
      </c>
      <c r="N22" s="29" t="str">
        <f t="array" ref="N22">IF($V22="","",IF(INDEX(PlanTasks[Prerequisite IDs],$V22)="","",INDEX(PlanTasks[Prerequisite IDs],$V22)))</f>
        <v/>
      </c>
      <c r="O22" s="29" t="str">
        <f t="array" ref="O22">IF($V22="","",IF(INDEX(PlanTasks[Plan section],$V22)="","",INDEX(PlanTasks[Plan section],$V22)))</f>
        <v>Security Code Review</v>
      </c>
      <c r="P22" s="29" t="str">
        <f t="array" ref="P22">IF($V22="","",IF(INDEX(PlanTasks[Category],$V22)="","",INDEX(PlanTasks[Category],$V22)))</f>
        <v>Mock interviews</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AI-Assisted (review)</v>
      </c>
      <c r="U22" s="29" t="str">
        <f t="array" ref="U22">IF($V22="","",IF(INDEX(PlanTasks[Source IDs],$V22)="","",INDEX(PlanTasks[Source IDs],$V22)))</f>
        <v/>
      </c>
      <c r="V22" s="55">
        <f>IF(ROW()-8&gt;$E$4,"",MATCH($C$4&amp;"|"&amp;(ROW()-8),PlanTasks[Category key],0))</f>
        <v>121</v>
      </c>
    </row>
    <row r="23" ht="58.5" customHeight="1">
      <c r="A23" s="9" t="str">
        <f t="array" ref="A23">IF($V23="","",INDEX(PlanTasks[Task ID],$V23))</f>
        <v>M15</v>
      </c>
      <c r="B23" s="12">
        <f t="array" ref="B23">IF($V23="","",IF(INDEX(PlanTasks[Start week],$V23)="","",INDEX(PlanTasks[Start week],$V23)))</f>
        <v>12</v>
      </c>
      <c r="C23" s="12" t="str">
        <f t="array" ref="C23">IF($V23="","",IF(INDEX(PlanTasks[Task / deliverable],$V23)="","",INDEX(PlanTasks[Task / deliverable],$V23)))</f>
        <v>Test strategy: unit/integration/E2E</v>
      </c>
      <c r="D23" s="12" t="str">
        <f t="array" ref="D23">IF($V23="","",IF(INDEX(PlanTasks[Status],$V23)="","",INDEX(PlanTasks[Status],$V23)))</f>
        <v>Not started</v>
      </c>
      <c r="E23" s="12" t="str">
        <f t="array" ref="E23">IF($V23="","",IF(INDEX(PlanTasks[Priority],$V23)="","",INDEX(PlanTasks[Priority],$V23)))</f>
        <v>P0</v>
      </c>
      <c r="F23" s="12" t="str">
        <f t="array" ref="F23">IF($V23="","",IF(INDEX(PlanTasks[Scope],$V23)="","",INDEX(PlanTasks[Scope],$V23)))</f>
        <v>Core</v>
      </c>
      <c r="G23" s="18">
        <f t="array" ref="G23">IF($V23="","",IF(INDEX(PlanTasks[Estimate (h)],$V23)="","",INDEX(PlanTasks[Estimate (h)],$V23)))</f>
        <v>1</v>
      </c>
      <c r="H23" s="18">
        <f t="array" ref="H23">IF($V23="","",IF(INDEX(PlanTasks[Actual (h)],$V23)="","",INDEX(PlanTasks[Actual (h)],$V23)))</f>
        <v>0</v>
      </c>
      <c r="I23" s="21">
        <f t="array" ref="I23">IF($V23="","",IF(INDEX(PlanTasks[Due date],$V23)="","",INDEX(PlanTasks[Due date],$V23)))</f>
        <v>46377</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Complete the timed round. Record technical and communication scores, result, evidence, and one correction before the next mock.</v>
      </c>
      <c r="M23" s="12" t="str">
        <f t="array" ref="M23">IF($V23="","",IF(INDEX(PlanTasks[Exercise / interview prompt],$V23)="","",INDEX(PlanTasks[Exercise / interview prompt],$V23)))</f>
        <v/>
      </c>
      <c r="N23" s="12" t="str">
        <f t="array" ref="N23">IF($V23="","",IF(INDEX(PlanTasks[Prerequisite IDs],$V23)="","",INDEX(PlanTasks[Prerequisite IDs],$V23)))</f>
        <v/>
      </c>
      <c r="O23" s="12" t="str">
        <f t="array" ref="O23">IF($V23="","",IF(INDEX(PlanTasks[Plan section],$V23)="","",INDEX(PlanTasks[Plan section],$V23)))</f>
        <v>Testing</v>
      </c>
      <c r="P23" s="12" t="str">
        <f t="array" ref="P23">IF($V23="","",IF(INDEX(PlanTasks[Category],$V23)="","",INDEX(PlanTasks[Category],$V23)))</f>
        <v>Mock interviews</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v>
      </c>
      <c r="U23" s="12" t="str">
        <f t="array" ref="U23">IF($V23="","",IF(INDEX(PlanTasks[Source IDs],$V23)="","",INDEX(PlanTasks[Source IDs],$V23)))</f>
        <v/>
      </c>
      <c r="V23" s="27">
        <f>IF(ROW()-8&gt;$E$4,"",MATCH($C$4&amp;"|"&amp;(ROW()-8),PlanTasks[Category key],0))</f>
        <v>129</v>
      </c>
    </row>
    <row r="24" ht="58.5" customHeight="1">
      <c r="A24" s="28" t="str">
        <f t="array" ref="A24">IF($V24="","",INDEX(PlanTasks[Task ID],$V24))</f>
        <v>M16</v>
      </c>
      <c r="B24" s="29">
        <f t="array" ref="B24">IF($V24="","",IF(INDEX(PlanTasks[Start week],$V24)="","",INDEX(PlanTasks[Start week],$V24)))</f>
        <v>12</v>
      </c>
      <c r="C24" s="29" t="str">
        <f t="array" ref="C24">IF($V24="","",IF(INDEX(PlanTasks[Task / deliverable],$V24)="","",INDEX(PlanTasks[Task / deliverable],$V24)))</f>
        <v>Spring DTO and TS client contract</v>
      </c>
      <c r="D24" s="29" t="str">
        <f t="array" ref="D24">IF($V24="","",IF(INDEX(PlanTasks[Status],$V24)="","",INDEX(PlanTasks[Status],$V24)))</f>
        <v>Not started</v>
      </c>
      <c r="E24" s="29" t="str">
        <f t="array" ref="E24">IF($V24="","",IF(INDEX(PlanTasks[Priority],$V24)="","",INDEX(PlanTasks[Priority],$V24)))</f>
        <v>P0</v>
      </c>
      <c r="F24" s="29" t="str">
        <f t="array" ref="F24">IF($V24="","",IF(INDEX(PlanTasks[Scope],$V24)="","",INDEX(PlanTasks[Scope],$V24)))</f>
        <v>Core</v>
      </c>
      <c r="G24" s="41">
        <f t="array" ref="G24">IF($V24="","",IF(INDEX(PlanTasks[Estimate (h)],$V24)="","",INDEX(PlanTasks[Estimate (h)],$V24)))</f>
        <v>1</v>
      </c>
      <c r="H24" s="41">
        <f t="array" ref="H24">IF($V24="","",IF(INDEX(PlanTasks[Actual (h)],$V24)="","",INDEX(PlanTasks[Actual (h)],$V24)))</f>
        <v>0</v>
      </c>
      <c r="I24" s="43">
        <f t="array" ref="I24">IF($V24="","",IF(INDEX(PlanTasks[Due date],$V24)="","",INDEX(PlanTasks[Due date],$V24)))</f>
        <v>46377</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Complete the timed round. Record technical and communication scores, result, evidence, and one correction before the next mock.</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Full-Stack Integration</v>
      </c>
      <c r="P24" s="29" t="str">
        <f t="array" ref="P24">IF($V24="","",IF(INDEX(PlanTasks[Category],$V24)="","",INDEX(PlanTasks[Category],$V24)))</f>
        <v>Mock interviews</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AI-Assisted (verify)</v>
      </c>
      <c r="U24" s="29" t="str">
        <f t="array" ref="U24">IF($V24="","",IF(INDEX(PlanTasks[Source IDs],$V24)="","",INDEX(PlanTasks[Source IDs],$V24)))</f>
        <v/>
      </c>
      <c r="V24" s="55">
        <f>IF(ROW()-8&gt;$E$4,"",MATCH($C$4&amp;"|"&amp;(ROW()-8),PlanTasks[Category key],0))</f>
        <v>130</v>
      </c>
    </row>
    <row r="25" ht="58.5" customHeight="1">
      <c r="A25" s="9" t="str">
        <f t="array" ref="A25">IF($V25="","",INDEX(PlanTasks[Task ID],$V25))</f>
        <v>M17</v>
      </c>
      <c r="B25" s="12">
        <f t="array" ref="B25">IF($V25="","",IF(INDEX(PlanTasks[Start week],$V25)="","",INDEX(PlanTasks[Start week],$V25)))</f>
        <v>13</v>
      </c>
      <c r="C25" s="12" t="str">
        <f t="array" ref="C25">IF($V25="","",IF(INDEX(PlanTasks[Task / deliverable],$V25)="","",INDEX(PlanTasks[Task / deliverable],$V25)))</f>
        <v>JUnit/MockMvc + failing test repair</v>
      </c>
      <c r="D25" s="12" t="str">
        <f t="array" ref="D25">IF($V25="","",IF(INDEX(PlanTasks[Status],$V25)="","",INDEX(PlanTasks[Status],$V25)))</f>
        <v>Not started</v>
      </c>
      <c r="E25" s="12" t="str">
        <f t="array" ref="E25">IF($V25="","",IF(INDEX(PlanTasks[Priority],$V25)="","",INDEX(PlanTasks[Priority],$V25)))</f>
        <v>P0</v>
      </c>
      <c r="F25" s="12" t="str">
        <f t="array" ref="F25">IF($V25="","",IF(INDEX(PlanTasks[Scope],$V25)="","",INDEX(PlanTasks[Scope],$V25)))</f>
        <v>Core</v>
      </c>
      <c r="G25" s="18">
        <f t="array" ref="G25">IF($V25="","",IF(INDEX(PlanTasks[Estimate (h)],$V25)="","",INDEX(PlanTasks[Estimate (h)],$V25)))</f>
        <v>1</v>
      </c>
      <c r="H25" s="18">
        <f t="array" ref="H25">IF($V25="","",IF(INDEX(PlanTasks[Actual (h)],$V25)="","",INDEX(PlanTasks[Actual (h)],$V25)))</f>
        <v>0</v>
      </c>
      <c r="I25" s="21">
        <f t="array" ref="I25">IF($V25="","",IF(INDEX(PlanTasks[Due date],$V25)="","",INDEX(PlanTasks[Due date],$V25)))</f>
        <v>46384</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Complete the timed round. Record technical and communication scores, result, evidence, and one correction before the next mock.</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Testing + Debugging</v>
      </c>
      <c r="P25" s="12" t="str">
        <f t="array" ref="P25">IF($V25="","",IF(INDEX(PlanTasks[Category],$V25)="","",INDEX(PlanTasks[Category],$V25)))</f>
        <v>Mock interviews</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AI-Free</v>
      </c>
      <c r="U25" s="12" t="str">
        <f t="array" ref="U25">IF($V25="","",IF(INDEX(PlanTasks[Source IDs],$V25)="","",INDEX(PlanTasks[Source IDs],$V25)))</f>
        <v/>
      </c>
      <c r="V25" s="27">
        <f>IF(ROW()-8&gt;$E$4,"",MATCH($C$4&amp;"|"&amp;(ROW()-8),PlanTasks[Category key],0))</f>
        <v>138</v>
      </c>
    </row>
    <row r="26" ht="58.5" customHeight="1">
      <c r="A26" s="28" t="str">
        <f t="array" ref="A26">IF($V26="","",INDEX(PlanTasks[Task ID],$V26))</f>
        <v>M18</v>
      </c>
      <c r="B26" s="29">
        <f t="array" ref="B26">IF($V26="","",IF(INDEX(PlanTasks[Start week],$V26)="","",INDEX(PlanTasks[Start week],$V26)))</f>
        <v>13</v>
      </c>
      <c r="C26" s="29" t="str">
        <f t="array" ref="C26">IF($V26="","",IF(INDEX(PlanTasks[Task / deliverable],$V26)="","",INDEX(PlanTasks[Task / deliverable],$V26)))</f>
        <v>Correctness/security/performance/test gaps</v>
      </c>
      <c r="D26" s="29" t="str">
        <f t="array" ref="D26">IF($V26="","",IF(INDEX(PlanTasks[Status],$V26)="","",INDEX(PlanTasks[Status],$V26)))</f>
        <v>Not started</v>
      </c>
      <c r="E26" s="29" t="str">
        <f t="array" ref="E26">IF($V26="","",IF(INDEX(PlanTasks[Priority],$V26)="","",INDEX(PlanTasks[Priority],$V26)))</f>
        <v>P0</v>
      </c>
      <c r="F26" s="29" t="str">
        <f t="array" ref="F26">IF($V26="","",IF(INDEX(PlanTasks[Scope],$V26)="","",INDEX(PlanTasks[Scope],$V26)))</f>
        <v>Core</v>
      </c>
      <c r="G26" s="41">
        <f t="array" ref="G26">IF($V26="","",IF(INDEX(PlanTasks[Estimate (h)],$V26)="","",INDEX(PlanTasks[Estimate (h)],$V26)))</f>
        <v>1</v>
      </c>
      <c r="H26" s="41">
        <f t="array" ref="H26">IF($V26="","",IF(INDEX(PlanTasks[Actual (h)],$V26)="","",INDEX(PlanTasks[Actual (h)],$V26)))</f>
        <v>0</v>
      </c>
      <c r="I26" s="43">
        <f t="array" ref="I26">IF($V26="","",IF(INDEX(PlanTasks[Due date],$V26)="","",INDEX(PlanTasks[Due date],$V26)))</f>
        <v>46384</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Complete the timed round. Record technical and communication scores, result, evidence, and one correction before the next mock.</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Code Review</v>
      </c>
      <c r="P26" s="29" t="str">
        <f t="array" ref="P26">IF($V26="","",IF(INDEX(PlanTasks[Category],$V26)="","",INDEX(PlanTasks[Category],$V26)))</f>
        <v>Mock interviews</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AI-Assisted (review)</v>
      </c>
      <c r="U26" s="29" t="str">
        <f t="array" ref="U26">IF($V26="","",IF(INDEX(PlanTasks[Source IDs],$V26)="","",INDEX(PlanTasks[Source IDs],$V26)))</f>
        <v/>
      </c>
      <c r="V26" s="55">
        <f>IF(ROW()-8&gt;$E$4,"",MATCH($C$4&amp;"|"&amp;(ROW()-8),PlanTasks[Category key],0))</f>
        <v>139</v>
      </c>
    </row>
    <row r="27" ht="58.5" customHeight="1">
      <c r="A27" s="9" t="str">
        <f t="array" ref="A27">IF($V27="","",INDEX(PlanTasks[Task ID],$V27))</f>
        <v>M19</v>
      </c>
      <c r="B27" s="12">
        <f t="array" ref="B27">IF($V27="","",IF(INDEX(PlanTasks[Start week],$V27)="","",INDEX(PlanTasks[Start week],$V27)))</f>
        <v>14</v>
      </c>
      <c r="C27" s="12" t="str">
        <f t="array" ref="C27">IF($V27="","",IF(INDEX(PlanTasks[Task / deliverable],$V27)="","",INDEX(PlanTasks[Task / deliverable],$V27)))</f>
        <v>Testcontainers/Docker/CI explanation</v>
      </c>
      <c r="D27" s="12" t="str">
        <f t="array" ref="D27">IF($V27="","",IF(INDEX(PlanTasks[Status],$V27)="","",INDEX(PlanTasks[Status],$V27)))</f>
        <v>Not started</v>
      </c>
      <c r="E27" s="12" t="str">
        <f t="array" ref="E27">IF($V27="","",IF(INDEX(PlanTasks[Priority],$V27)="","",INDEX(PlanTasks[Priority],$V27)))</f>
        <v>P0</v>
      </c>
      <c r="F27" s="12" t="str">
        <f t="array" ref="F27">IF($V27="","",IF(INDEX(PlanTasks[Scope],$V27)="","",INDEX(PlanTasks[Scope],$V27)))</f>
        <v>Core</v>
      </c>
      <c r="G27" s="18">
        <f t="array" ref="G27">IF($V27="","",IF(INDEX(PlanTasks[Estimate (h)],$V27)="","",INDEX(PlanTasks[Estimate (h)],$V27)))</f>
        <v>1</v>
      </c>
      <c r="H27" s="18">
        <f t="array" ref="H27">IF($V27="","",IF(INDEX(PlanTasks[Actual (h)],$V27)="","",INDEX(PlanTasks[Actual (h)],$V27)))</f>
        <v>0</v>
      </c>
      <c r="I27" s="21">
        <f t="array" ref="I27">IF($V27="","",IF(INDEX(PlanTasks[Due date],$V27)="","",INDEX(PlanTasks[Due date],$V27)))</f>
        <v>46391</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Complete the timed round. Record technical and communication scores, result, evidence, and one correction before the next mock.</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Infrastructure</v>
      </c>
      <c r="P27" s="12" t="str">
        <f t="array" ref="P27">IF($V27="","",IF(INDEX(PlanTasks[Category],$V27)="","",INDEX(PlanTasks[Category],$V27)))</f>
        <v>Mock interviews</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AI-Free</v>
      </c>
      <c r="U27" s="12" t="str">
        <f t="array" ref="U27">IF($V27="","",IF(INDEX(PlanTasks[Source IDs],$V27)="","",INDEX(PlanTasks[Source IDs],$V27)))</f>
        <v/>
      </c>
      <c r="V27" s="27">
        <f>IF(ROW()-8&gt;$E$4,"",MATCH($C$4&amp;"|"&amp;(ROW()-8),PlanTasks[Category key],0))</f>
        <v>149</v>
      </c>
    </row>
    <row r="28" ht="58.5" customHeight="1">
      <c r="A28" s="28" t="str">
        <f t="array" ref="A28">IF($V28="","",INDEX(PlanTasks[Task ID],$V28))</f>
        <v>M20</v>
      </c>
      <c r="B28" s="29">
        <f t="array" ref="B28">IF($V28="","",IF(INDEX(PlanTasks[Start week],$V28)="","",INDEX(PlanTasks[Start week],$V28)))</f>
        <v>14</v>
      </c>
      <c r="C28" s="29" t="str">
        <f t="array" ref="C28">IF($V28="","",IF(INDEX(PlanTasks[Task / deliverable],$V28)="","",INDEX(PlanTasks[Task / deliverable],$V28)))</f>
        <v>1D dynamic programming</v>
      </c>
      <c r="D28" s="29" t="str">
        <f t="array" ref="D28">IF($V28="","",IF(INDEX(PlanTasks[Status],$V28)="","",INDEX(PlanTasks[Status],$V28)))</f>
        <v>Not started</v>
      </c>
      <c r="E28" s="29" t="str">
        <f t="array" ref="E28">IF($V28="","",IF(INDEX(PlanTasks[Priority],$V28)="","",INDEX(PlanTasks[Priority],$V28)))</f>
        <v>P0</v>
      </c>
      <c r="F28" s="29" t="str">
        <f t="array" ref="F28">IF($V28="","",IF(INDEX(PlanTasks[Scope],$V28)="","",INDEX(PlanTasks[Scope],$V28)))</f>
        <v>Core</v>
      </c>
      <c r="G28" s="41">
        <f t="array" ref="G28">IF($V28="","",IF(INDEX(PlanTasks[Estimate (h)],$V28)="","",INDEX(PlanTasks[Estimate (h)],$V28)))</f>
        <v>1</v>
      </c>
      <c r="H28" s="41">
        <f t="array" ref="H28">IF($V28="","",IF(INDEX(PlanTasks[Actual (h)],$V28)="","",INDEX(PlanTasks[Actual (h)],$V28)))</f>
        <v>0</v>
      </c>
      <c r="I28" s="43">
        <f t="array" ref="I28">IF($V28="","",IF(INDEX(PlanTasks[Due date],$V28)="","",INDEX(PlanTasks[Due date],$V28)))</f>
        <v>46391</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Complete the timed round. Record technical and communication scores, result, evidence, and one correction before the next mock.</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Coding</v>
      </c>
      <c r="P28" s="29" t="str">
        <f t="array" ref="P28">IF($V28="","",IF(INDEX(PlanTasks[Category],$V28)="","",INDEX(PlanTasks[Category],$V28)))</f>
        <v>Mock interviews</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AI-Free</v>
      </c>
      <c r="U28" s="29" t="str">
        <f t="array" ref="U28">IF($V28="","",IF(INDEX(PlanTasks[Source IDs],$V28)="","",INDEX(PlanTasks[Source IDs],$V28)))</f>
        <v/>
      </c>
      <c r="V28" s="55">
        <f>IF(ROW()-8&gt;$E$4,"",MATCH($C$4&amp;"|"&amp;(ROW()-8),PlanTasks[Category key],0))</f>
        <v>150</v>
      </c>
    </row>
    <row r="29" ht="58.5" customHeight="1">
      <c r="A29" s="9" t="str">
        <f t="array" ref="A29">IF($V29="","",INDEX(PlanTasks[Task ID],$V29))</f>
        <v>M21</v>
      </c>
      <c r="B29" s="12">
        <f t="array" ref="B29">IF($V29="","",IF(INDEX(PlanTasks[Start week],$V29)="","",INDEX(PlanTasks[Start week],$V29)))</f>
        <v>15</v>
      </c>
      <c r="C29" s="12" t="str">
        <f t="array" ref="C29">IF($V29="","",IF(INDEX(PlanTasks[Task / deliverable],$V29)="","",INDEX(PlanTasks[Task / deliverable],$V29)))</f>
        <v>N+1/index/cache/observability investigation</v>
      </c>
      <c r="D29" s="12" t="str">
        <f t="array" ref="D29">IF($V29="","",IF(INDEX(PlanTasks[Status],$V29)="","",INDEX(PlanTasks[Status],$V29)))</f>
        <v>Not started</v>
      </c>
      <c r="E29" s="12" t="str">
        <f t="array" ref="E29">IF($V29="","",IF(INDEX(PlanTasks[Priority],$V29)="","",INDEX(PlanTasks[Priority],$V29)))</f>
        <v>P0</v>
      </c>
      <c r="F29" s="12" t="str">
        <f t="array" ref="F29">IF($V29="","",IF(INDEX(PlanTasks[Scope],$V29)="","",INDEX(PlanTasks[Scope],$V29)))</f>
        <v>Core</v>
      </c>
      <c r="G29" s="18">
        <f t="array" ref="G29">IF($V29="","",IF(INDEX(PlanTasks[Estimate (h)],$V29)="","",INDEX(PlanTasks[Estimate (h)],$V29)))</f>
        <v>1</v>
      </c>
      <c r="H29" s="18">
        <f t="array" ref="H29">IF($V29="","",IF(INDEX(PlanTasks[Actual (h)],$V29)="","",INDEX(PlanTasks[Actual (h)],$V29)))</f>
        <v>0</v>
      </c>
      <c r="I29" s="21">
        <f t="array" ref="I29">IF($V29="","",IF(INDEX(PlanTasks[Due date],$V29)="","",INDEX(PlanTasks[Due date],$V29)))</f>
        <v>46398</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Complete the timed round. Record technical and communication scores, result, evidence, and one correction before the next mock.</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Performance</v>
      </c>
      <c r="P29" s="12" t="str">
        <f t="array" ref="P29">IF($V29="","",IF(INDEX(PlanTasks[Category],$V29)="","",INDEX(PlanTasks[Category],$V29)))</f>
        <v>Mock interviews</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AI-Free</v>
      </c>
      <c r="U29" s="12" t="str">
        <f t="array" ref="U29">IF($V29="","",IF(INDEX(PlanTasks[Source IDs],$V29)="","",INDEX(PlanTasks[Source IDs],$V29)))</f>
        <v/>
      </c>
      <c r="V29" s="27">
        <f>IF(ROW()-8&gt;$E$4,"",MATCH($C$4&amp;"|"&amp;(ROW()-8),PlanTasks[Category key],0))</f>
        <v>158</v>
      </c>
    </row>
    <row r="30" ht="58.5" customHeight="1">
      <c r="A30" s="28" t="str">
        <f t="array" ref="A30">IF($V30="","",INDEX(PlanTasks[Task ID],$V30))</f>
        <v>M22</v>
      </c>
      <c r="B30" s="29">
        <f t="array" ref="B30">IF($V30="","",IF(INDEX(PlanTasks[Start week],$V30)="","",INDEX(PlanTasks[Start week],$V30)))</f>
        <v>15</v>
      </c>
      <c r="C30" s="29" t="str">
        <f t="array" ref="C30">IF($V30="","",IF(INDEX(PlanTasks[Task / deliverable],$V30)="","",INDEX(PlanTasks[Task / deliverable],$V30)))</f>
        <v>2D dynamic programming</v>
      </c>
      <c r="D30" s="29" t="str">
        <f t="array" ref="D30">IF($V30="","",IF(INDEX(PlanTasks[Status],$V30)="","",INDEX(PlanTasks[Status],$V30)))</f>
        <v>Not started</v>
      </c>
      <c r="E30" s="29" t="str">
        <f t="array" ref="E30">IF($V30="","",IF(INDEX(PlanTasks[Priority],$V30)="","",INDEX(PlanTasks[Priority],$V30)))</f>
        <v>P0</v>
      </c>
      <c r="F30" s="29" t="str">
        <f t="array" ref="F30">IF($V30="","",IF(INDEX(PlanTasks[Scope],$V30)="","",INDEX(PlanTasks[Scope],$V30)))</f>
        <v>Core</v>
      </c>
      <c r="G30" s="41">
        <f t="array" ref="G30">IF($V30="","",IF(INDEX(PlanTasks[Estimate (h)],$V30)="","",INDEX(PlanTasks[Estimate (h)],$V30)))</f>
        <v>1</v>
      </c>
      <c r="H30" s="41">
        <f t="array" ref="H30">IF($V30="","",IF(INDEX(PlanTasks[Actual (h)],$V30)="","",INDEX(PlanTasks[Actual (h)],$V30)))</f>
        <v>0</v>
      </c>
      <c r="I30" s="43">
        <f t="array" ref="I30">IF($V30="","",IF(INDEX(PlanTasks[Due date],$V30)="","",INDEX(PlanTasks[Due date],$V30)))</f>
        <v>46398</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Complete the timed round. Record technical and communication scores, result, evidence, and one correction before the next mock.</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Coding</v>
      </c>
      <c r="P30" s="29" t="str">
        <f t="array" ref="P30">IF($V30="","",IF(INDEX(PlanTasks[Category],$V30)="","",INDEX(PlanTasks[Category],$V30)))</f>
        <v>Mock interviews</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AI-Free</v>
      </c>
      <c r="U30" s="29" t="str">
        <f t="array" ref="U30">IF($V30="","",IF(INDEX(PlanTasks[Source IDs],$V30)="","",INDEX(PlanTasks[Source IDs],$V30)))</f>
        <v/>
      </c>
      <c r="V30" s="55">
        <f>IF(ROW()-8&gt;$E$4,"",MATCH($C$4&amp;"|"&amp;(ROW()-8),PlanTasks[Category key],0))</f>
        <v>159</v>
      </c>
    </row>
    <row r="31" ht="58.5" customHeight="1">
      <c r="A31" s="9" t="str">
        <f t="array" ref="A31">IF($V31="","",INDEX(PlanTasks[Task ID],$V31))</f>
        <v>M23</v>
      </c>
      <c r="B31" s="12">
        <f t="array" ref="B31">IF($V31="","",IF(INDEX(PlanTasks[Start week],$V31)="","",INDEX(PlanTasks[Start week],$V31)))</f>
        <v>16</v>
      </c>
      <c r="C31" s="12" t="str">
        <f t="array" ref="C31">IF($V31="","",IF(INDEX(PlanTasks[Task / deliverable],$V31)="","",INDEX(PlanTasks[Task / deliverable],$V31)))</f>
        <v>Bounded bug/feature with diff/tests/security review</v>
      </c>
      <c r="D31" s="12" t="str">
        <f t="array" ref="D31">IF($V31="","",IF(INDEX(PlanTasks[Status],$V31)="","",INDEX(PlanTasks[Status],$V31)))</f>
        <v>Not started</v>
      </c>
      <c r="E31" s="12" t="str">
        <f t="array" ref="E31">IF($V31="","",IF(INDEX(PlanTasks[Priority],$V31)="","",INDEX(PlanTasks[Priority],$V31)))</f>
        <v>P0</v>
      </c>
      <c r="F31" s="12" t="str">
        <f t="array" ref="F31">IF($V31="","",IF(INDEX(PlanTasks[Scope],$V31)="","",INDEX(PlanTasks[Scope],$V31)))</f>
        <v>Core</v>
      </c>
      <c r="G31" s="18">
        <f t="array" ref="G31">IF($V31="","",IF(INDEX(PlanTasks[Estimate (h)],$V31)="","",INDEX(PlanTasks[Estimate (h)],$V31)))</f>
        <v>1</v>
      </c>
      <c r="H31" s="18">
        <f t="array" ref="H31">IF($V31="","",IF(INDEX(PlanTasks[Actual (h)],$V31)="","",INDEX(PlanTasks[Actual (h)],$V31)))</f>
        <v>0</v>
      </c>
      <c r="I31" s="21">
        <f t="array" ref="I31">IF($V31="","",IF(INDEX(PlanTasks[Due date],$V31)="","",INDEX(PlanTasks[Due date],$V31)))</f>
        <v>46405</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Complete the timed round. Record technical and communication scores, result, evidence, and one correction before the next mock.</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Agentic Repository Task</v>
      </c>
      <c r="P31" s="12" t="str">
        <f t="array" ref="P31">IF($V31="","",IF(INDEX(PlanTasks[Category],$V31)="","",INDEX(PlanTasks[Category],$V31)))</f>
        <v>Mock interviews</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AI-Assisted</v>
      </c>
      <c r="U31" s="12" t="str">
        <f t="array" ref="U31">IF($V31="","",IF(INDEX(PlanTasks[Source IDs],$V31)="","",INDEX(PlanTasks[Source IDs],$V31)))</f>
        <v/>
      </c>
      <c r="V31" s="27">
        <f>IF(ROW()-8&gt;$E$4,"",MATCH($C$4&amp;"|"&amp;(ROW()-8),PlanTasks[Category key],0))</f>
        <v>175</v>
      </c>
    </row>
    <row r="32" ht="58.5" customHeight="1">
      <c r="A32" s="28" t="str">
        <f t="array" ref="A32">IF($V32="","",INDEX(PlanTasks[Task ID],$V32))</f>
        <v>M24</v>
      </c>
      <c r="B32" s="29">
        <f t="array" ref="B32">IF($V32="","",IF(INDEX(PlanTasks[Start week],$V32)="","",INDEX(PlanTasks[Start week],$V32)))</f>
        <v>16</v>
      </c>
      <c r="C32" s="29" t="str">
        <f t="array" ref="C32">IF($V32="","",IF(INDEX(PlanTasks[Task / deliverable],$V32)="","",INDEX(PlanTasks[Task / deliverable],$V32)))</f>
        <v>Scaling/load balancing/replication/rate limiting</v>
      </c>
      <c r="D32" s="29" t="str">
        <f t="array" ref="D32">IF($V32="","",IF(INDEX(PlanTasks[Status],$V32)="","",INDEX(PlanTasks[Status],$V32)))</f>
        <v>Not started</v>
      </c>
      <c r="E32" s="29" t="str">
        <f t="array" ref="E32">IF($V32="","",IF(INDEX(PlanTasks[Priority],$V32)="","",INDEX(PlanTasks[Priority],$V32)))</f>
        <v>P0</v>
      </c>
      <c r="F32" s="29" t="str">
        <f t="array" ref="F32">IF($V32="","",IF(INDEX(PlanTasks[Scope],$V32)="","",INDEX(PlanTasks[Scope],$V32)))</f>
        <v>Core</v>
      </c>
      <c r="G32" s="41">
        <f t="array" ref="G32">IF($V32="","",IF(INDEX(PlanTasks[Estimate (h)],$V32)="","",INDEX(PlanTasks[Estimate (h)],$V32)))</f>
        <v>1</v>
      </c>
      <c r="H32" s="41">
        <f t="array" ref="H32">IF($V32="","",IF(INDEX(PlanTasks[Actual (h)],$V32)="","",INDEX(PlanTasks[Actual (h)],$V32)))</f>
        <v>0</v>
      </c>
      <c r="I32" s="43">
        <f t="array" ref="I32">IF($V32="","",IF(INDEX(PlanTasks[Due date],$V32)="","",INDEX(PlanTasks[Due date],$V32)))</f>
        <v>46405</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Complete the timed round. Record technical and communication scores, result, evidence, and one correction before the next mock.</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System Design</v>
      </c>
      <c r="P32" s="29" t="str">
        <f t="array" ref="P32">IF($V32="","",IF(INDEX(PlanTasks[Category],$V32)="","",INDEX(PlanTasks[Category],$V32)))</f>
        <v>Mock interviews</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AI-Free</v>
      </c>
      <c r="U32" s="29" t="str">
        <f t="array" ref="U32">IF($V32="","",IF(INDEX(PlanTasks[Source IDs],$V32)="","",INDEX(PlanTasks[Source IDs],$V32)))</f>
        <v/>
      </c>
      <c r="V32" s="55">
        <f>IF(ROW()-8&gt;$E$4,"",MATCH($C$4&amp;"|"&amp;(ROW()-8),PlanTasks[Category key],0))</f>
        <v>176</v>
      </c>
    </row>
    <row r="33" ht="58.5" customHeight="1">
      <c r="A33" s="9" t="str">
        <f t="array" ref="A33">IF($V33="","",INDEX(PlanTasks[Task ID],$V33))</f>
        <v>M25</v>
      </c>
      <c r="B33" s="12">
        <f t="array" ref="B33">IF($V33="","",IF(INDEX(PlanTasks[Start week],$V33)="","",INDEX(PlanTasks[Start week],$V33)))</f>
        <v>17</v>
      </c>
      <c r="C33" s="12" t="str">
        <f t="array" ref="C33">IF($V33="","",IF(INDEX(PlanTasks[Task / deliverable],$V33)="","",INDEX(PlanTasks[Task / deliverable],$V33)))</f>
        <v>Capstone requirements/API/data model</v>
      </c>
      <c r="D33" s="12" t="str">
        <f t="array" ref="D33">IF($V33="","",IF(INDEX(PlanTasks[Status],$V33)="","",INDEX(PlanTasks[Status],$V33)))</f>
        <v>Not started</v>
      </c>
      <c r="E33" s="12" t="str">
        <f t="array" ref="E33">IF($V33="","",IF(INDEX(PlanTasks[Priority],$V33)="","",INDEX(PlanTasks[Priority],$V33)))</f>
        <v>P0</v>
      </c>
      <c r="F33" s="12" t="str">
        <f t="array" ref="F33">IF($V33="","",IF(INDEX(PlanTasks[Scope],$V33)="","",INDEX(PlanTasks[Scope],$V33)))</f>
        <v>Core</v>
      </c>
      <c r="G33" s="18">
        <f t="array" ref="G33">IF($V33="","",IF(INDEX(PlanTasks[Estimate (h)],$V33)="","",INDEX(PlanTasks[Estimate (h)],$V33)))</f>
        <v>1</v>
      </c>
      <c r="H33" s="18">
        <f t="array" ref="H33">IF($V33="","",IF(INDEX(PlanTasks[Actual (h)],$V33)="","",INDEX(PlanTasks[Actual (h)],$V33)))</f>
        <v>0</v>
      </c>
      <c r="I33" s="21">
        <f t="array" ref="I33">IF($V33="","",IF(INDEX(PlanTasks[Due date],$V33)="","",INDEX(PlanTasks[Due date],$V33)))</f>
        <v>46412</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Complete the timed round. Record technical and communication scores, result, evidence, and one correction before the next mock.</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System Design</v>
      </c>
      <c r="P33" s="12" t="str">
        <f t="array" ref="P33">IF($V33="","",IF(INDEX(PlanTasks[Category],$V33)="","",INDEX(PlanTasks[Category],$V33)))</f>
        <v>Mock interviews</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AI-Free</v>
      </c>
      <c r="U33" s="12" t="str">
        <f t="array" ref="U33">IF($V33="","",IF(INDEX(PlanTasks[Source IDs],$V33)="","",INDEX(PlanTasks[Source IDs],$V33)))</f>
        <v/>
      </c>
      <c r="V33" s="27">
        <f>IF(ROW()-8&gt;$E$4,"",MATCH($C$4&amp;"|"&amp;(ROW()-8),PlanTasks[Category key],0))</f>
        <v>180</v>
      </c>
    </row>
    <row r="34" ht="58.5" customHeight="1">
      <c r="A34" s="28" t="str">
        <f t="array" ref="A34">IF($V34="","",INDEX(PlanTasks[Task ID],$V34))</f>
        <v>M26</v>
      </c>
      <c r="B34" s="29">
        <f t="array" ref="B34">IF($V34="","",IF(INDEX(PlanTasks[Start week],$V34)="","",INDEX(PlanTasks[Start week],$V34)))</f>
        <v>17</v>
      </c>
      <c r="C34" s="29" t="str">
        <f t="array" ref="C34">IF($V34="","",IF(INDEX(PlanTasks[Task / deliverable],$V34)="","",INDEX(PlanTasks[Task / deliverable],$V34)))</f>
        <v>Java mixed DSA under time</v>
      </c>
      <c r="D34" s="29" t="str">
        <f t="array" ref="D34">IF($V34="","",IF(INDEX(PlanTasks[Status],$V34)="","",INDEX(PlanTasks[Status],$V34)))</f>
        <v>Not started</v>
      </c>
      <c r="E34" s="29" t="str">
        <f t="array" ref="E34">IF($V34="","",IF(INDEX(PlanTasks[Priority],$V34)="","",INDEX(PlanTasks[Priority],$V34)))</f>
        <v>P0</v>
      </c>
      <c r="F34" s="29" t="str">
        <f t="array" ref="F34">IF($V34="","",IF(INDEX(PlanTasks[Scope],$V34)="","",INDEX(PlanTasks[Scope],$V34)))</f>
        <v>Core</v>
      </c>
      <c r="G34" s="41">
        <f t="array" ref="G34">IF($V34="","",IF(INDEX(PlanTasks[Estimate (h)],$V34)="","",INDEX(PlanTasks[Estimate (h)],$V34)))</f>
        <v>1</v>
      </c>
      <c r="H34" s="41">
        <f t="array" ref="H34">IF($V34="","",IF(INDEX(PlanTasks[Actual (h)],$V34)="","",INDEX(PlanTasks[Actual (h)],$V34)))</f>
        <v>0</v>
      </c>
      <c r="I34" s="43">
        <f t="array" ref="I34">IF($V34="","",IF(INDEX(PlanTasks[Due date],$V34)="","",INDEX(PlanTasks[Due date],$V34)))</f>
        <v>46412</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Complete the timed round. Record technical and communication scores, result, evidence, and one correction before the next mock.</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Mixed Coding</v>
      </c>
      <c r="P34" s="29" t="str">
        <f t="array" ref="P34">IF($V34="","",IF(INDEX(PlanTasks[Category],$V34)="","",INDEX(PlanTasks[Category],$V34)))</f>
        <v>Mock interviews</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AI-Free</v>
      </c>
      <c r="U34" s="29" t="str">
        <f t="array" ref="U34">IF($V34="","",IF(INDEX(PlanTasks[Source IDs],$V34)="","",INDEX(PlanTasks[Source IDs],$V34)))</f>
        <v/>
      </c>
      <c r="V34" s="55">
        <f>IF(ROW()-8&gt;$E$4,"",MATCH($C$4&amp;"|"&amp;(ROW()-8),PlanTasks[Category key],0))</f>
        <v>181</v>
      </c>
    </row>
    <row r="35" ht="58.5" customHeight="1">
      <c r="A35" s="9" t="str">
        <f t="array" ref="A35">IF($V35="","",INDEX(PlanTasks[Task ID],$V35))</f>
        <v>M27</v>
      </c>
      <c r="B35" s="12">
        <f t="array" ref="B35">IF($V35="","",IF(INDEX(PlanTasks[Start week],$V35)="","",INDEX(PlanTasks[Start week],$V35)))</f>
        <v>18</v>
      </c>
      <c r="C35" s="12" t="str">
        <f t="array" ref="C35">IF($V35="","",IF(INDEX(PlanTasks[Task / deliverable],$V35)="","",INDEX(PlanTasks[Task / deliverable],$V35)))</f>
        <v>Implement scoped Spring + TS feature</v>
      </c>
      <c r="D35" s="12" t="str">
        <f t="array" ref="D35">IF($V35="","",IF(INDEX(PlanTasks[Status],$V35)="","",INDEX(PlanTasks[Status],$V35)))</f>
        <v>Not started</v>
      </c>
      <c r="E35" s="12" t="str">
        <f t="array" ref="E35">IF($V35="","",IF(INDEX(PlanTasks[Priority],$V35)="","",INDEX(PlanTasks[Priority],$V35)))</f>
        <v>P0</v>
      </c>
      <c r="F35" s="12" t="str">
        <f t="array" ref="F35">IF($V35="","",IF(INDEX(PlanTasks[Scope],$V35)="","",INDEX(PlanTasks[Scope],$V35)))</f>
        <v>Core</v>
      </c>
      <c r="G35" s="18">
        <f t="array" ref="G35">IF($V35="","",IF(INDEX(PlanTasks[Estimate (h)],$V35)="","",INDEX(PlanTasks[Estimate (h)],$V35)))</f>
        <v>1</v>
      </c>
      <c r="H35" s="18">
        <f t="array" ref="H35">IF($V35="","",IF(INDEX(PlanTasks[Actual (h)],$V35)="","",INDEX(PlanTasks[Actual (h)],$V35)))</f>
        <v>0</v>
      </c>
      <c r="I35" s="21">
        <f t="array" ref="I35">IF($V35="","",IF(INDEX(PlanTasks[Due date],$V35)="","",INDEX(PlanTasks[Due date],$V35)))</f>
        <v>46419</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Complete the timed round. Record technical and communication scores, result, evidence, and one correction before the next mock.</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Repository Feature</v>
      </c>
      <c r="P35" s="12" t="str">
        <f t="array" ref="P35">IF($V35="","",IF(INDEX(PlanTasks[Category],$V35)="","",INDEX(PlanTasks[Category],$V35)))</f>
        <v>Mock interviews</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AI-Assisted</v>
      </c>
      <c r="U35" s="12" t="str">
        <f t="array" ref="U35">IF($V35="","",IF(INDEX(PlanTasks[Source IDs],$V35)="","",INDEX(PlanTasks[Source IDs],$V35)))</f>
        <v/>
      </c>
      <c r="V35" s="27">
        <f>IF(ROW()-8&gt;$E$4,"",MATCH($C$4&amp;"|"&amp;(ROW()-8),PlanTasks[Category key],0))</f>
        <v>187</v>
      </c>
    </row>
    <row r="36" ht="58.5" customHeight="1">
      <c r="A36" s="28" t="str">
        <f t="array" ref="A36">IF($V36="","",INDEX(PlanTasks[Task ID],$V36))</f>
        <v>M28</v>
      </c>
      <c r="B36" s="29">
        <f t="array" ref="B36">IF($V36="","",IF(INDEX(PlanTasks[Start week],$V36)="","",INDEX(PlanTasks[Start week],$V36)))</f>
        <v>18</v>
      </c>
      <c r="C36" s="29" t="str">
        <f t="array" ref="C36">IF($V36="","",IF(INDEX(PlanTasks[Task / deliverable],$V36)="","",INDEX(PlanTasks[Task / deliverable],$V36)))</f>
        <v>Trace UI to API to DB failure</v>
      </c>
      <c r="D36" s="29" t="str">
        <f t="array" ref="D36">IF($V36="","",IF(INDEX(PlanTasks[Status],$V36)="","",INDEX(PlanTasks[Status],$V36)))</f>
        <v>Not started</v>
      </c>
      <c r="E36" s="29" t="str">
        <f t="array" ref="E36">IF($V36="","",IF(INDEX(PlanTasks[Priority],$V36)="","",INDEX(PlanTasks[Priority],$V36)))</f>
        <v>P0</v>
      </c>
      <c r="F36" s="29" t="str">
        <f t="array" ref="F36">IF($V36="","",IF(INDEX(PlanTasks[Scope],$V36)="","",INDEX(PlanTasks[Scope],$V36)))</f>
        <v>Core</v>
      </c>
      <c r="G36" s="41">
        <f t="array" ref="G36">IF($V36="","",IF(INDEX(PlanTasks[Estimate (h)],$V36)="","",INDEX(PlanTasks[Estimate (h)],$V36)))</f>
        <v>1</v>
      </c>
      <c r="H36" s="41">
        <f t="array" ref="H36">IF($V36="","",IF(INDEX(PlanTasks[Actual (h)],$V36)="","",INDEX(PlanTasks[Actual (h)],$V36)))</f>
        <v>0</v>
      </c>
      <c r="I36" s="43">
        <f t="array" ref="I36">IF($V36="","",IF(INDEX(PlanTasks[Due date],$V36)="","",INDEX(PlanTasks[Due date],$V36)))</f>
        <v>46419</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Complete the timed round. Record technical and communication scores, result, evidence, and one correction before the next mock.</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Integration Debugging</v>
      </c>
      <c r="P36" s="29" t="str">
        <f t="array" ref="P36">IF($V36="","",IF(INDEX(PlanTasks[Category],$V36)="","",INDEX(PlanTasks[Category],$V36)))</f>
        <v>Mock interviews</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AI-Free</v>
      </c>
      <c r="U36" s="29" t="str">
        <f t="array" ref="U36">IF($V36="","",IF(INDEX(PlanTasks[Source IDs],$V36)="","",INDEX(PlanTasks[Source IDs],$V36)))</f>
        <v/>
      </c>
      <c r="V36" s="55">
        <f>IF(ROW()-8&gt;$E$4,"",MATCH($C$4&amp;"|"&amp;(ROW()-8),PlanTasks[Category key],0))</f>
        <v>188</v>
      </c>
    </row>
    <row r="37" ht="58.5" customHeight="1">
      <c r="A37" s="9" t="str">
        <f t="array" ref="A37">IF($V37="","",INDEX(PlanTasks[Task ID],$V37))</f>
        <v>M29</v>
      </c>
      <c r="B37" s="12">
        <f t="array" ref="B37">IF($V37="","",IF(INDEX(PlanTasks[Start week],$V37)="","",INDEX(PlanTasks[Start week],$V37)))</f>
        <v>19</v>
      </c>
      <c r="C37" s="12" t="str">
        <f t="array" ref="C37">IF($V37="","",IF(INDEX(PlanTasks[Task / deliverable],$V37)="","",INDEX(PlanTasks[Task / deliverable],$V37)))</f>
        <v>Queues/retries/idempotency/offline sync</v>
      </c>
      <c r="D37" s="12" t="str">
        <f t="array" ref="D37">IF($V37="","",IF(INDEX(PlanTasks[Status],$V37)="","",INDEX(PlanTasks[Status],$V37)))</f>
        <v>Not started</v>
      </c>
      <c r="E37" s="12" t="str">
        <f t="array" ref="E37">IF($V37="","",IF(INDEX(PlanTasks[Priority],$V37)="","",INDEX(PlanTasks[Priority],$V37)))</f>
        <v>P0</v>
      </c>
      <c r="F37" s="12" t="str">
        <f t="array" ref="F37">IF($V37="","",IF(INDEX(PlanTasks[Scope],$V37)="","",INDEX(PlanTasks[Scope],$V37)))</f>
        <v>Core</v>
      </c>
      <c r="G37" s="18">
        <f t="array" ref="G37">IF($V37="","",IF(INDEX(PlanTasks[Estimate (h)],$V37)="","",INDEX(PlanTasks[Estimate (h)],$V37)))</f>
        <v>1</v>
      </c>
      <c r="H37" s="18">
        <f t="array" ref="H37">IF($V37="","",IF(INDEX(PlanTasks[Actual (h)],$V37)="","",INDEX(PlanTasks[Actual (h)],$V37)))</f>
        <v>0</v>
      </c>
      <c r="I37" s="21">
        <f t="array" ref="I37">IF($V37="","",IF(INDEX(PlanTasks[Due date],$V37)="","",INDEX(PlanTasks[Due date],$V37)))</f>
        <v>46426</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Complete the timed round. Record technical and communication scores, result, evidence, and one correction before the next mock.</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Reliability Design</v>
      </c>
      <c r="P37" s="12" t="str">
        <f t="array" ref="P37">IF($V37="","",IF(INDEX(PlanTasks[Category],$V37)="","",INDEX(PlanTasks[Category],$V37)))</f>
        <v>Mock interviews</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AI-Free</v>
      </c>
      <c r="U37" s="12" t="str">
        <f t="array" ref="U37">IF($V37="","",IF(INDEX(PlanTasks[Source IDs],$V37)="","",INDEX(PlanTasks[Source IDs],$V37)))</f>
        <v/>
      </c>
      <c r="V37" s="27">
        <f>IF(ROW()-8&gt;$E$4,"",MATCH($C$4&amp;"|"&amp;(ROW()-8),PlanTasks[Category key],0))</f>
        <v>195</v>
      </c>
    </row>
    <row r="38" ht="58.5" customHeight="1">
      <c r="A38" s="28" t="str">
        <f t="array" ref="A38">IF($V38="","",INDEX(PlanTasks[Task ID],$V38))</f>
        <v>M30</v>
      </c>
      <c r="B38" s="29">
        <f t="array" ref="B38">IF($V38="","",IF(INDEX(PlanTasks[Start week],$V38)="","",INDEX(PlanTasks[Start week],$V38)))</f>
        <v>19</v>
      </c>
      <c r="C38" s="29" t="str">
        <f t="array" ref="C38">IF($V38="","",IF(INDEX(PlanTasks[Task / deliverable],$V38)="","",INDEX(PlanTasks[Task / deliverable],$V38)))</f>
        <v>Reject/fix an almost-right generated change</v>
      </c>
      <c r="D38" s="29" t="str">
        <f t="array" ref="D38">IF($V38="","",IF(INDEX(PlanTasks[Status],$V38)="","",INDEX(PlanTasks[Status],$V38)))</f>
        <v>Not started</v>
      </c>
      <c r="E38" s="29" t="str">
        <f t="array" ref="E38">IF($V38="","",IF(INDEX(PlanTasks[Priority],$V38)="","",INDEX(PlanTasks[Priority],$V38)))</f>
        <v>P0</v>
      </c>
      <c r="F38" s="29" t="str">
        <f t="array" ref="F38">IF($V38="","",IF(INDEX(PlanTasks[Scope],$V38)="","",INDEX(PlanTasks[Scope],$V38)))</f>
        <v>Core</v>
      </c>
      <c r="G38" s="41">
        <f t="array" ref="G38">IF($V38="","",IF(INDEX(PlanTasks[Estimate (h)],$V38)="","",INDEX(PlanTasks[Estimate (h)],$V38)))</f>
        <v>1</v>
      </c>
      <c r="H38" s="41">
        <f t="array" ref="H38">IF($V38="","",IF(INDEX(PlanTasks[Actual (h)],$V38)="","",INDEX(PlanTasks[Actual (h)],$V38)))</f>
        <v>0</v>
      </c>
      <c r="I38" s="43">
        <f t="array" ref="I38">IF($V38="","",IF(INDEX(PlanTasks[Due date],$V38)="","",INDEX(PlanTasks[Due date],$V38)))</f>
        <v>46426</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Complete the timed round. Record technical and communication scores, result, evidence, and one correction before the next mock.</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AI Verification</v>
      </c>
      <c r="P38" s="29" t="str">
        <f t="array" ref="P38">IF($V38="","",IF(INDEX(PlanTasks[Category],$V38)="","",INDEX(PlanTasks[Category],$V38)))</f>
        <v>Mock interviews</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AI-Assisted</v>
      </c>
      <c r="U38" s="29" t="str">
        <f t="array" ref="U38">IF($V38="","",IF(INDEX(PlanTasks[Source IDs],$V38)="","",INDEX(PlanTasks[Source IDs],$V38)))</f>
        <v/>
      </c>
      <c r="V38" s="55">
        <f>IF(ROW()-8&gt;$E$4,"",MATCH($C$4&amp;"|"&amp;(ROW()-8),PlanTasks[Category key],0))</f>
        <v>196</v>
      </c>
    </row>
    <row r="39" ht="58.5" customHeight="1">
      <c r="A39" s="9" t="str">
        <f t="array" ref="A39">IF($V39="","",INDEX(PlanTasks[Task ID],$V39))</f>
        <v>M31</v>
      </c>
      <c r="B39" s="12">
        <f t="array" ref="B39">IF($V39="","",IF(INDEX(PlanTasks[Start week],$V39)="","",INDEX(PlanTasks[Start week],$V39)))</f>
        <v>20</v>
      </c>
      <c r="C39" s="12" t="str">
        <f t="array" ref="C39">IF($V39="","",IF(INDEX(PlanTasks[Task / deliverable],$V39)="","",INDEX(PlanTasks[Task / deliverable],$V39)))</f>
        <v>Architecture/trade-offs/security/testing/story</v>
      </c>
      <c r="D39" s="12" t="str">
        <f t="array" ref="D39">IF($V39="","",IF(INDEX(PlanTasks[Status],$V39)="","",INDEX(PlanTasks[Status],$V39)))</f>
        <v>Not started</v>
      </c>
      <c r="E39" s="12" t="str">
        <f t="array" ref="E39">IF($V39="","",IF(INDEX(PlanTasks[Priority],$V39)="","",INDEX(PlanTasks[Priority],$V39)))</f>
        <v>P0</v>
      </c>
      <c r="F39" s="12" t="str">
        <f t="array" ref="F39">IF($V39="","",IF(INDEX(PlanTasks[Scope],$V39)="","",INDEX(PlanTasks[Scope],$V39)))</f>
        <v>Core</v>
      </c>
      <c r="G39" s="18">
        <f t="array" ref="G39">IF($V39="","",IF(INDEX(PlanTasks[Estimate (h)],$V39)="","",INDEX(PlanTasks[Estimate (h)],$V39)))</f>
        <v>1</v>
      </c>
      <c r="H39" s="18">
        <f t="array" ref="H39">IF($V39="","",IF(INDEX(PlanTasks[Actual (h)],$V39)="","",INDEX(PlanTasks[Actual (h)],$V39)))</f>
        <v>0</v>
      </c>
      <c r="I39" s="21">
        <f t="array" ref="I39">IF($V39="","",IF(INDEX(PlanTasks[Due date],$V39)="","",INDEX(PlanTasks[Due date],$V39)))</f>
        <v>46433</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Complete the timed round. Record technical and communication scores, result, evidence, and one correction before the next mock.</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Project Deep Dive</v>
      </c>
      <c r="P39" s="12" t="str">
        <f t="array" ref="P39">IF($V39="","",IF(INDEX(PlanTasks[Category],$V39)="","",INDEX(PlanTasks[Category],$V39)))</f>
        <v>Mock interviews</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AI-Free</v>
      </c>
      <c r="U39" s="12" t="str">
        <f t="array" ref="U39">IF($V39="","",IF(INDEX(PlanTasks[Source IDs],$V39)="","",INDEX(PlanTasks[Source IDs],$V39)))</f>
        <v/>
      </c>
      <c r="V39" s="27">
        <f>IF(ROW()-8&gt;$E$4,"",MATCH($C$4&amp;"|"&amp;(ROW()-8),PlanTasks[Category key],0))</f>
        <v>202</v>
      </c>
    </row>
    <row r="40" ht="58.5" customHeight="1">
      <c r="A40" s="28" t="str">
        <f t="array" ref="A40">IF($V40="","",INDEX(PlanTasks[Task ID],$V40))</f>
        <v>M32</v>
      </c>
      <c r="B40" s="29">
        <f t="array" ref="B40">IF($V40="","",IF(INDEX(PlanTasks[Start week],$V40)="","",INDEX(PlanTasks[Start week],$V40)))</f>
        <v>20</v>
      </c>
      <c r="C40" s="29" t="str">
        <f t="array" ref="C40">IF($V40="","",IF(INDEX(PlanTasks[Task / deliverable],$V40)="","",INDEX(PlanTasks[Task / deliverable],$V40)))</f>
        <v>Logs/metrics/query/app failure investigation</v>
      </c>
      <c r="D40" s="29" t="str">
        <f t="array" ref="D40">IF($V40="","",IF(INDEX(PlanTasks[Status],$V40)="","",INDEX(PlanTasks[Status],$V40)))</f>
        <v>Not started</v>
      </c>
      <c r="E40" s="29" t="str">
        <f t="array" ref="E40">IF($V40="","",IF(INDEX(PlanTasks[Priority],$V40)="","",INDEX(PlanTasks[Priority],$V40)))</f>
        <v>P0</v>
      </c>
      <c r="F40" s="29" t="str">
        <f t="array" ref="F40">IF($V40="","",IF(INDEX(PlanTasks[Scope],$V40)="","",INDEX(PlanTasks[Scope],$V40)))</f>
        <v>Core</v>
      </c>
      <c r="G40" s="41">
        <f t="array" ref="G40">IF($V40="","",IF(INDEX(PlanTasks[Estimate (h)],$V40)="","",INDEX(PlanTasks[Estimate (h)],$V40)))</f>
        <v>1</v>
      </c>
      <c r="H40" s="41">
        <f t="array" ref="H40">IF($V40="","",IF(INDEX(PlanTasks[Actual (h)],$V40)="","",INDEX(PlanTasks[Actual (h)],$V40)))</f>
        <v>0</v>
      </c>
      <c r="I40" s="43">
        <f t="array" ref="I40">IF($V40="","",IF(INDEX(PlanTasks[Due date],$V40)="","",INDEX(PlanTasks[Due date],$V40)))</f>
        <v>46433</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Complete the timed round. Record technical and communication scores, result, evidence, and one correction before the next mock.</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Production Debugging</v>
      </c>
      <c r="P40" s="29" t="str">
        <f t="array" ref="P40">IF($V40="","",IF(INDEX(PlanTasks[Category],$V40)="","",INDEX(PlanTasks[Category],$V40)))</f>
        <v>Mock interviews</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Both</v>
      </c>
      <c r="U40" s="29" t="str">
        <f t="array" ref="U40">IF($V40="","",IF(INDEX(PlanTasks[Source IDs],$V40)="","",INDEX(PlanTasks[Source IDs],$V40)))</f>
        <v/>
      </c>
      <c r="V40" s="55">
        <f>IF(ROW()-8&gt;$E$4,"",MATCH($C$4&amp;"|"&amp;(ROW()-8),PlanTasks[Category key],0))</f>
        <v>203</v>
      </c>
    </row>
    <row r="41" ht="58.5" customHeight="1">
      <c r="A41" s="9" t="str">
        <f t="array" ref="A41">IF($V41="","",INDEX(PlanTasks[Task ID],$V41))</f>
        <v>M33</v>
      </c>
      <c r="B41" s="12">
        <f t="array" ref="B41">IF($V41="","",IF(INDEX(PlanTasks[Start week],$V41)="","",INDEX(PlanTasks[Start week],$V41)))</f>
        <v>21</v>
      </c>
      <c r="C41" s="12" t="str">
        <f t="array" ref="C41">IF($V41="","",IF(INDEX(PlanTasks[Task / deliverable],$V41)="","",INDEX(PlanTasks[Task / deliverable],$V41)))</f>
        <v>Company-style timed Java DSA</v>
      </c>
      <c r="D41" s="12" t="str">
        <f t="array" ref="D41">IF($V41="","",IF(INDEX(PlanTasks[Status],$V41)="","",INDEX(PlanTasks[Status],$V41)))</f>
        <v>Not started</v>
      </c>
      <c r="E41" s="12" t="str">
        <f t="array" ref="E41">IF($V41="","",IF(INDEX(PlanTasks[Priority],$V41)="","",INDEX(PlanTasks[Priority],$V41)))</f>
        <v>P0</v>
      </c>
      <c r="F41" s="12" t="str">
        <f t="array" ref="F41">IF($V41="","",IF(INDEX(PlanTasks[Scope],$V41)="","",INDEX(PlanTasks[Scope],$V41)))</f>
        <v>Core</v>
      </c>
      <c r="G41" s="18">
        <f t="array" ref="G41">IF($V41="","",IF(INDEX(PlanTasks[Estimate (h)],$V41)="","",INDEX(PlanTasks[Estimate (h)],$V41)))</f>
        <v>1</v>
      </c>
      <c r="H41" s="18">
        <f t="array" ref="H41">IF($V41="","",IF(INDEX(PlanTasks[Actual (h)],$V41)="","",INDEX(PlanTasks[Actual (h)],$V41)))</f>
        <v>0</v>
      </c>
      <c r="I41" s="21">
        <f t="array" ref="I41">IF($V41="","",IF(INDEX(PlanTasks[Due date],$V41)="","",INDEX(PlanTasks[Due date],$V41)))</f>
        <v>46440</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Complete the timed round. Record technical and communication scores, result, evidence, and one correction before the next mock.</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Java Coding</v>
      </c>
      <c r="P41" s="12" t="str">
        <f t="array" ref="P41">IF($V41="","",IF(INDEX(PlanTasks[Category],$V41)="","",INDEX(PlanTasks[Category],$V41)))</f>
        <v>Mock interviews</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AI-Free</v>
      </c>
      <c r="U41" s="12" t="str">
        <f t="array" ref="U41">IF($V41="","",IF(INDEX(PlanTasks[Source IDs],$V41)="","",INDEX(PlanTasks[Source IDs],$V41)))</f>
        <v/>
      </c>
      <c r="V41" s="27">
        <f>IF(ROW()-8&gt;$E$4,"",MATCH($C$4&amp;"|"&amp;(ROW()-8),PlanTasks[Category key],0))</f>
        <v>213</v>
      </c>
    </row>
    <row r="42" ht="58.5" customHeight="1">
      <c r="A42" s="28" t="str">
        <f t="array" ref="A42">IF($V42="","",INDEX(PlanTasks[Task ID],$V42))</f>
        <v>M34</v>
      </c>
      <c r="B42" s="29">
        <f t="array" ref="B42">IF($V42="","",IF(INDEX(PlanTasks[Start week],$V42)="","",INDEX(PlanTasks[Start week],$V42)))</f>
        <v>21</v>
      </c>
      <c r="C42" s="29" t="str">
        <f t="array" ref="C42">IF($V42="","",IF(INDEX(PlanTasks[Task / deliverable],$V42)="","",INDEX(PlanTasks[Task / deliverable],$V42)))</f>
        <v>DBMS/OS/networking/SQL rapid interview</v>
      </c>
      <c r="D42" s="29" t="str">
        <f t="array" ref="D42">IF($V42="","",IF(INDEX(PlanTasks[Status],$V42)="","",INDEX(PlanTasks[Status],$V42)))</f>
        <v>Not started</v>
      </c>
      <c r="E42" s="29" t="str">
        <f t="array" ref="E42">IF($V42="","",IF(INDEX(PlanTasks[Priority],$V42)="","",INDEX(PlanTasks[Priority],$V42)))</f>
        <v>P0</v>
      </c>
      <c r="F42" s="29" t="str">
        <f t="array" ref="F42">IF($V42="","",IF(INDEX(PlanTasks[Scope],$V42)="","",INDEX(PlanTasks[Scope],$V42)))</f>
        <v>Core</v>
      </c>
      <c r="G42" s="41">
        <f t="array" ref="G42">IF($V42="","",IF(INDEX(PlanTasks[Estimate (h)],$V42)="","",INDEX(PlanTasks[Estimate (h)],$V42)))</f>
        <v>1</v>
      </c>
      <c r="H42" s="41">
        <f t="array" ref="H42">IF($V42="","",IF(INDEX(PlanTasks[Actual (h)],$V42)="","",INDEX(PlanTasks[Actual (h)],$V42)))</f>
        <v>0</v>
      </c>
      <c r="I42" s="43">
        <f t="array" ref="I42">IF($V42="","",IF(INDEX(PlanTasks[Due date],$V42)="","",INDEX(PlanTasks[Due date],$V42)))</f>
        <v>46440</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Complete the timed round. Record technical and communication scores, result, evidence, and one correction before the next mock.</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CS + SQL</v>
      </c>
      <c r="P42" s="29" t="str">
        <f t="array" ref="P42">IF($V42="","",IF(INDEX(PlanTasks[Category],$V42)="","",INDEX(PlanTasks[Category],$V42)))</f>
        <v>Mock interviews</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AI-Free</v>
      </c>
      <c r="U42" s="29" t="str">
        <f t="array" ref="U42">IF($V42="","",IF(INDEX(PlanTasks[Source IDs],$V42)="","",INDEX(PlanTasks[Source IDs],$V42)))</f>
        <v/>
      </c>
      <c r="V42" s="55">
        <f>IF(ROW()-8&gt;$E$4,"",MATCH($C$4&amp;"|"&amp;(ROW()-8),PlanTasks[Category key],0))</f>
        <v>214</v>
      </c>
    </row>
    <row r="43" ht="58.5" customHeight="1">
      <c r="A43" s="9" t="str">
        <f t="array" ref="A43">IF($V43="","",INDEX(PlanTasks[Task ID],$V43))</f>
        <v>M35</v>
      </c>
      <c r="B43" s="12">
        <f t="array" ref="B43">IF($V43="","",IF(INDEX(PlanTasks[Start week],$V43)="","",INDEX(PlanTasks[Start week],$V43)))</f>
        <v>21</v>
      </c>
      <c r="C43" s="12" t="str">
        <f t="array" ref="C43">IF($V43="","",IF(INDEX(PlanTasks[Task / deliverable],$V43)="","",INDEX(PlanTasks[Task / deliverable],$V43)))</f>
        <v>STAR + project ownership/trade-offs</v>
      </c>
      <c r="D43" s="12" t="str">
        <f t="array" ref="D43">IF($V43="","",IF(INDEX(PlanTasks[Status],$V43)="","",INDEX(PlanTasks[Status],$V43)))</f>
        <v>Not started</v>
      </c>
      <c r="E43" s="12" t="str">
        <f t="array" ref="E43">IF($V43="","",IF(INDEX(PlanTasks[Priority],$V43)="","",INDEX(PlanTasks[Priority],$V43)))</f>
        <v>P0</v>
      </c>
      <c r="F43" s="12" t="str">
        <f t="array" ref="F43">IF($V43="","",IF(INDEX(PlanTasks[Scope],$V43)="","",INDEX(PlanTasks[Scope],$V43)))</f>
        <v>Core</v>
      </c>
      <c r="G43" s="18">
        <f t="array" ref="G43">IF($V43="","",IF(INDEX(PlanTasks[Estimate (h)],$V43)="","",INDEX(PlanTasks[Estimate (h)],$V43)))</f>
        <v>1</v>
      </c>
      <c r="H43" s="18">
        <f t="array" ref="H43">IF($V43="","",IF(INDEX(PlanTasks[Actual (h)],$V43)="","",INDEX(PlanTasks[Actual (h)],$V43)))</f>
        <v>0</v>
      </c>
      <c r="I43" s="21">
        <f t="array" ref="I43">IF($V43="","",IF(INDEX(PlanTasks[Due date],$V43)="","",INDEX(PlanTasks[Due date],$V43)))</f>
        <v>46440</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Complete the timed round. Record technical and communication scores, result, evidence, and one correction before the next mock.</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Behavioral + Project</v>
      </c>
      <c r="P43" s="12" t="str">
        <f t="array" ref="P43">IF($V43="","",IF(INDEX(PlanTasks[Category],$V43)="","",INDEX(PlanTasks[Category],$V43)))</f>
        <v>Mock interviews</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AI-Free</v>
      </c>
      <c r="U43" s="12" t="str">
        <f t="array" ref="U43">IF($V43="","",IF(INDEX(PlanTasks[Source IDs],$V43)="","",INDEX(PlanTasks[Source IDs],$V43)))</f>
        <v/>
      </c>
      <c r="V43" s="27">
        <f>IF(ROW()-8&gt;$E$4,"",MATCH($C$4&amp;"|"&amp;(ROW()-8),PlanTasks[Category key],0))</f>
        <v>215</v>
      </c>
    </row>
    <row r="44" ht="58.5" customHeight="1">
      <c r="A44" s="28" t="str">
        <f t="array" ref="A44">IF($V44="","",INDEX(PlanTasks[Task ID],$V44))</f>
        <v>M36</v>
      </c>
      <c r="B44" s="29">
        <f t="array" ref="B44">IF($V44="","",IF(INDEX(PlanTasks[Start week],$V44)="","",INDEX(PlanTasks[Start week],$V44)))</f>
        <v>22</v>
      </c>
      <c r="C44" s="29" t="str">
        <f t="array" ref="C44">IF($V44="","",IF(INDEX(PlanTasks[Task / deliverable],$V44)="","",INDEX(PlanTasks[Task / deliverable],$V44)))</f>
        <v>Timed AI-assisted repo task</v>
      </c>
      <c r="D44" s="29" t="str">
        <f t="array" ref="D44">IF($V44="","",IF(INDEX(PlanTasks[Status],$V44)="","",INDEX(PlanTasks[Status],$V44)))</f>
        <v>Not started</v>
      </c>
      <c r="E44" s="29" t="str">
        <f t="array" ref="E44">IF($V44="","",IF(INDEX(PlanTasks[Priority],$V44)="","",INDEX(PlanTasks[Priority],$V44)))</f>
        <v>P0</v>
      </c>
      <c r="F44" s="29" t="str">
        <f t="array" ref="F44">IF($V44="","",IF(INDEX(PlanTasks[Scope],$V44)="","",INDEX(PlanTasks[Scope],$V44)))</f>
        <v>Core</v>
      </c>
      <c r="G44" s="41">
        <f t="array" ref="G44">IF($V44="","",IF(INDEX(PlanTasks[Estimate (h)],$V44)="","",INDEX(PlanTasks[Estimate (h)],$V44)))</f>
        <v>1</v>
      </c>
      <c r="H44" s="41">
        <f t="array" ref="H44">IF($V44="","",IF(INDEX(PlanTasks[Actual (h)],$V44)="","",INDEX(PlanTasks[Actual (h)],$V44)))</f>
        <v>0</v>
      </c>
      <c r="I44" s="43">
        <f t="array" ref="I44">IF($V44="","",IF(INDEX(PlanTasks[Due date],$V44)="","",INDEX(PlanTasks[Due date],$V44)))</f>
        <v>46447</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Complete the timed round. Record technical and communication scores, result, evidence, and one correction before the next mock.</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Agentic Repository</v>
      </c>
      <c r="P44" s="29" t="str">
        <f t="array" ref="P44">IF($V44="","",IF(INDEX(PlanTasks[Category],$V44)="","",INDEX(PlanTasks[Category],$V44)))</f>
        <v>Mock interviews</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AI-Assisted</v>
      </c>
      <c r="U44" s="29" t="str">
        <f t="array" ref="U44">IF($V44="","",IF(INDEX(PlanTasks[Source IDs],$V44)="","",INDEX(PlanTasks[Source IDs],$V44)))</f>
        <v/>
      </c>
      <c r="V44" s="55">
        <f>IF(ROW()-8&gt;$E$4,"",MATCH($C$4&amp;"|"&amp;(ROW()-8),PlanTasks[Category key],0))</f>
        <v>220</v>
      </c>
    </row>
    <row r="45" ht="58.5" customHeight="1">
      <c r="A45" s="9" t="str">
        <f t="array" ref="A45">IF($V45="","",INDEX(PlanTasks[Task ID],$V45))</f>
        <v>M37</v>
      </c>
      <c r="B45" s="12">
        <f t="array" ref="B45">IF($V45="","",IF(INDEX(PlanTasks[Start week],$V45)="","",INDEX(PlanTasks[Start week],$V45)))</f>
        <v>22</v>
      </c>
      <c r="C45" s="12" t="str">
        <f t="array" ref="C45">IF($V45="","",IF(INDEX(PlanTasks[Task / deliverable],$V45)="","",INDEX(PlanTasks[Task / deliverable],$V45)))</f>
        <v>Unfamiliar repo bug fix</v>
      </c>
      <c r="D45" s="12" t="str">
        <f t="array" ref="D45">IF($V45="","",IF(INDEX(PlanTasks[Status],$V45)="","",INDEX(PlanTasks[Status],$V45)))</f>
        <v>Not started</v>
      </c>
      <c r="E45" s="12" t="str">
        <f t="array" ref="E45">IF($V45="","",IF(INDEX(PlanTasks[Priority],$V45)="","",INDEX(PlanTasks[Priority],$V45)))</f>
        <v>P0</v>
      </c>
      <c r="F45" s="12" t="str">
        <f t="array" ref="F45">IF($V45="","",IF(INDEX(PlanTasks[Scope],$V45)="","",INDEX(PlanTasks[Scope],$V45)))</f>
        <v>Core</v>
      </c>
      <c r="G45" s="18">
        <f t="array" ref="G45">IF($V45="","",IF(INDEX(PlanTasks[Estimate (h)],$V45)="","",INDEX(PlanTasks[Estimate (h)],$V45)))</f>
        <v>1</v>
      </c>
      <c r="H45" s="18">
        <f t="array" ref="H45">IF($V45="","",IF(INDEX(PlanTasks[Actual (h)],$V45)="","",INDEX(PlanTasks[Actual (h)],$V45)))</f>
        <v>0</v>
      </c>
      <c r="I45" s="21">
        <f t="array" ref="I45">IF($V45="","",IF(INDEX(PlanTasks[Due date],$V45)="","",INDEX(PlanTasks[Due date],$V45)))</f>
        <v>46447</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Complete the timed round. Record technical and communication scores, result, evidence, and one correction before the next mock.</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No-AI Debugging</v>
      </c>
      <c r="P45" s="12" t="str">
        <f t="array" ref="P45">IF($V45="","",IF(INDEX(PlanTasks[Category],$V45)="","",INDEX(PlanTasks[Category],$V45)))</f>
        <v>Mock interviews</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AI-Free</v>
      </c>
      <c r="U45" s="12" t="str">
        <f t="array" ref="U45">IF($V45="","",IF(INDEX(PlanTasks[Source IDs],$V45)="","",INDEX(PlanTasks[Source IDs],$V45)))</f>
        <v/>
      </c>
      <c r="V45" s="27">
        <f>IF(ROW()-8&gt;$E$4,"",MATCH($C$4&amp;"|"&amp;(ROW()-8),PlanTasks[Category key],0))</f>
        <v>221</v>
      </c>
    </row>
    <row r="46" ht="58.5" customHeight="1">
      <c r="A46" s="28" t="str">
        <f t="array" ref="A46">IF($V46="","",INDEX(PlanTasks[Task ID],$V46))</f>
        <v>M38</v>
      </c>
      <c r="B46" s="29">
        <f t="array" ref="B46">IF($V46="","",IF(INDEX(PlanTasks[Start week],$V46)="","",INDEX(PlanTasks[Start week],$V46)))</f>
        <v>22</v>
      </c>
      <c r="C46" s="29" t="str">
        <f t="array" ref="C46">IF($V46="","",IF(INDEX(PlanTasks[Task / deliverable],$V46)="","",INDEX(PlanTasks[Task / deliverable],$V46)))</f>
        <v>Booking/commerce timed design</v>
      </c>
      <c r="D46" s="29" t="str">
        <f t="array" ref="D46">IF($V46="","",IF(INDEX(PlanTasks[Status],$V46)="","",INDEX(PlanTasks[Status],$V46)))</f>
        <v>Not started</v>
      </c>
      <c r="E46" s="29" t="str">
        <f t="array" ref="E46">IF($V46="","",IF(INDEX(PlanTasks[Priority],$V46)="","",INDEX(PlanTasks[Priority],$V46)))</f>
        <v>P0</v>
      </c>
      <c r="F46" s="29" t="str">
        <f t="array" ref="F46">IF($V46="","",IF(INDEX(PlanTasks[Scope],$V46)="","",INDEX(PlanTasks[Scope],$V46)))</f>
        <v>Core</v>
      </c>
      <c r="G46" s="41">
        <f t="array" ref="G46">IF($V46="","",IF(INDEX(PlanTasks[Estimate (h)],$V46)="","",INDEX(PlanTasks[Estimate (h)],$V46)))</f>
        <v>1</v>
      </c>
      <c r="H46" s="41">
        <f t="array" ref="H46">IF($V46="","",IF(INDEX(PlanTasks[Actual (h)],$V46)="","",INDEX(PlanTasks[Actual (h)],$V46)))</f>
        <v>0</v>
      </c>
      <c r="I46" s="43">
        <f t="array" ref="I46">IF($V46="","",IF(INDEX(PlanTasks[Due date],$V46)="","",INDEX(PlanTasks[Due date],$V46)))</f>
        <v>46447</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Complete the timed round. Record technical and communication scores, result, evidence, and one correction before the next mock.</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System Design</v>
      </c>
      <c r="P46" s="29" t="str">
        <f t="array" ref="P46">IF($V46="","",IF(INDEX(PlanTasks[Category],$V46)="","",INDEX(PlanTasks[Category],$V46)))</f>
        <v>Mock interviews</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AI-Free</v>
      </c>
      <c r="U46" s="29" t="str">
        <f t="array" ref="U46">IF($V46="","",IF(INDEX(PlanTasks[Source IDs],$V46)="","",INDEX(PlanTasks[Source IDs],$V46)))</f>
        <v/>
      </c>
      <c r="V46" s="55">
        <f>IF(ROW()-8&gt;$E$4,"",MATCH($C$4&amp;"|"&amp;(ROW()-8),PlanTasks[Category key],0))</f>
        <v>222</v>
      </c>
    </row>
    <row r="47" ht="58.5" customHeight="1">
      <c r="A47" s="9" t="str">
        <f t="array" ref="A47">IF($V47="","",INDEX(PlanTasks[Task ID],$V47))</f>
        <v>M39</v>
      </c>
      <c r="B47" s="12">
        <f t="array" ref="B47">IF($V47="","",IF(INDEX(PlanTasks[Start week],$V47)="","",INDEX(PlanTasks[Start week],$V47)))</f>
        <v>23</v>
      </c>
      <c r="C47" s="12" t="str">
        <f t="array" ref="C47">IF($V47="","",IF(INDEX(PlanTasks[Task / deliverable],$V47)="","",INDEX(PlanTasks[Task / deliverable],$V47)))</f>
        <v>Spring/JPA/security/testing deep dive</v>
      </c>
      <c r="D47" s="12" t="str">
        <f t="array" ref="D47">IF($V47="","",IF(INDEX(PlanTasks[Status],$V47)="","",INDEX(PlanTasks[Status],$V47)))</f>
        <v>Not started</v>
      </c>
      <c r="E47" s="12" t="str">
        <f t="array" ref="E47">IF($V47="","",IF(INDEX(PlanTasks[Priority],$V47)="","",INDEX(PlanTasks[Priority],$V47)))</f>
        <v>P0</v>
      </c>
      <c r="F47" s="12" t="str">
        <f t="array" ref="F47">IF($V47="","",IF(INDEX(PlanTasks[Scope],$V47)="","",INDEX(PlanTasks[Scope],$V47)))</f>
        <v>Core</v>
      </c>
      <c r="G47" s="18">
        <f t="array" ref="G47">IF($V47="","",IF(INDEX(PlanTasks[Estimate (h)],$V47)="","",INDEX(PlanTasks[Estimate (h)],$V47)))</f>
        <v>1</v>
      </c>
      <c r="H47" s="18">
        <f t="array" ref="H47">IF($V47="","",IF(INDEX(PlanTasks[Actual (h)],$V47)="","",INDEX(PlanTasks[Actual (h)],$V47)))</f>
        <v>0</v>
      </c>
      <c r="I47" s="21">
        <f t="array" ref="I47">IF($V47="","",IF(INDEX(PlanTasks[Due date],$V47)="","",INDEX(PlanTasks[Due date],$V47)))</f>
        <v>46454</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Complete the timed round. Record technical and communication scores, result, evidence, and one correction before the next mock.</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Spring Boot Technical</v>
      </c>
      <c r="P47" s="12" t="str">
        <f t="array" ref="P47">IF($V47="","",IF(INDEX(PlanTasks[Category],$V47)="","",INDEX(PlanTasks[Category],$V47)))</f>
        <v>Mock interviews</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AI-Free</v>
      </c>
      <c r="U47" s="12" t="str">
        <f t="array" ref="U47">IF($V47="","",IF(INDEX(PlanTasks[Source IDs],$V47)="","",INDEX(PlanTasks[Source IDs],$V47)))</f>
        <v/>
      </c>
      <c r="V47" s="27">
        <f>IF(ROW()-8&gt;$E$4,"",MATCH($C$4&amp;"|"&amp;(ROW()-8),PlanTasks[Category key],0))</f>
        <v>227</v>
      </c>
    </row>
    <row r="48" ht="58.5" customHeight="1">
      <c r="A48" s="28" t="str">
        <f t="array" ref="A48">IF($V48="","",INDEX(PlanTasks[Task ID],$V48))</f>
        <v>M40</v>
      </c>
      <c r="B48" s="29">
        <f t="array" ref="B48">IF($V48="","",IF(INDEX(PlanTasks[Start week],$V48)="","",INDEX(PlanTasks[Start week],$V48)))</f>
        <v>23</v>
      </c>
      <c r="C48" s="29" t="str">
        <f t="array" ref="C48">IF($V48="","",IF(INDEX(PlanTasks[Task / deliverable],$V48)="","",INDEX(PlanTasks[Task / deliverable],$V48)))</f>
        <v>TS runtime/types/React/Next deep dive</v>
      </c>
      <c r="D48" s="29" t="str">
        <f t="array" ref="D48">IF($V48="","",IF(INDEX(PlanTasks[Status],$V48)="","",INDEX(PlanTasks[Status],$V48)))</f>
        <v>Not started</v>
      </c>
      <c r="E48" s="29" t="str">
        <f t="array" ref="E48">IF($V48="","",IF(INDEX(PlanTasks[Priority],$V48)="","",INDEX(PlanTasks[Priority],$V48)))</f>
        <v>P0</v>
      </c>
      <c r="F48" s="29" t="str">
        <f t="array" ref="F48">IF($V48="","",IF(INDEX(PlanTasks[Scope],$V48)="","",INDEX(PlanTasks[Scope],$V48)))</f>
        <v>Core</v>
      </c>
      <c r="G48" s="41">
        <f t="array" ref="G48">IF($V48="","",IF(INDEX(PlanTasks[Estimate (h)],$V48)="","",INDEX(PlanTasks[Estimate (h)],$V48)))</f>
        <v>1</v>
      </c>
      <c r="H48" s="41">
        <f t="array" ref="H48">IF($V48="","",IF(INDEX(PlanTasks[Actual (h)],$V48)="","",INDEX(PlanTasks[Actual (h)],$V48)))</f>
        <v>0</v>
      </c>
      <c r="I48" s="43">
        <f t="array" ref="I48">IF($V48="","",IF(INDEX(PlanTasks[Due date],$V48)="","",INDEX(PlanTasks[Due date],$V48)))</f>
        <v>46454</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Complete the timed round. Record technical and communication scores, result, evidence, and one correction before the next mock.</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TypeScript/React Technical</v>
      </c>
      <c r="P48" s="29" t="str">
        <f t="array" ref="P48">IF($V48="","",IF(INDEX(PlanTasks[Category],$V48)="","",INDEX(PlanTasks[Category],$V48)))</f>
        <v>Mock interviews</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AI-Free</v>
      </c>
      <c r="U48" s="29" t="str">
        <f t="array" ref="U48">IF($V48="","",IF(INDEX(PlanTasks[Source IDs],$V48)="","",INDEX(PlanTasks[Source IDs],$V48)))</f>
        <v/>
      </c>
      <c r="V48" s="55">
        <f>IF(ROW()-8&gt;$E$4,"",MATCH($C$4&amp;"|"&amp;(ROW()-8),PlanTasks[Category key],0))</f>
        <v>228</v>
      </c>
    </row>
    <row r="49" ht="58.5" customHeight="1">
      <c r="A49" s="9" t="str">
        <f t="array" ref="A49">IF($V49="","",INDEX(PlanTasks[Task ID],$V49))</f>
        <v>M41</v>
      </c>
      <c r="B49" s="12">
        <f t="array" ref="B49">IF($V49="","",IF(INDEX(PlanTasks[Start week],$V49)="","",INDEX(PlanTasks[Start week],$V49)))</f>
        <v>23</v>
      </c>
      <c r="C49" s="12" t="str">
        <f t="array" ref="C49">IF($V49="","",IF(INDEX(PlanTasks[Task / deliverable],$V49)="","",INDEX(PlanTasks[Task / deliverable],$V49)))</f>
        <v>Browser to Spring to DB + behavioral</v>
      </c>
      <c r="D49" s="12" t="str">
        <f t="array" ref="D49">IF($V49="","",IF(INDEX(PlanTasks[Status],$V49)="","",INDEX(PlanTasks[Status],$V49)))</f>
        <v>Not started</v>
      </c>
      <c r="E49" s="12" t="str">
        <f t="array" ref="E49">IF($V49="","",IF(INDEX(PlanTasks[Priority],$V49)="","",INDEX(PlanTasks[Priority],$V49)))</f>
        <v>P0</v>
      </c>
      <c r="F49" s="12" t="str">
        <f t="array" ref="F49">IF($V49="","",IF(INDEX(PlanTasks[Scope],$V49)="","",INDEX(PlanTasks[Scope],$V49)))</f>
        <v>Core</v>
      </c>
      <c r="G49" s="18">
        <f t="array" ref="G49">IF($V49="","",IF(INDEX(PlanTasks[Estimate (h)],$V49)="","",INDEX(PlanTasks[Estimate (h)],$V49)))</f>
        <v>1</v>
      </c>
      <c r="H49" s="18">
        <f t="array" ref="H49">IF($V49="","",IF(INDEX(PlanTasks[Actual (h)],$V49)="","",INDEX(PlanTasks[Actual (h)],$V49)))</f>
        <v>0</v>
      </c>
      <c r="I49" s="21">
        <f t="array" ref="I49">IF($V49="","",IF(INDEX(PlanTasks[Due date],$V49)="","",INDEX(PlanTasks[Due date],$V49)))</f>
        <v>46454</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Complete the timed round. Record technical and communication scores, result, evidence, and one correction before the next mock.</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Full-Stack Project</v>
      </c>
      <c r="P49" s="12" t="str">
        <f t="array" ref="P49">IF($V49="","",IF(INDEX(PlanTasks[Category],$V49)="","",INDEX(PlanTasks[Category],$V49)))</f>
        <v>Mock interviews</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Both</v>
      </c>
      <c r="U49" s="12" t="str">
        <f t="array" ref="U49">IF($V49="","",IF(INDEX(PlanTasks[Source IDs],$V49)="","",INDEX(PlanTasks[Source IDs],$V49)))</f>
        <v/>
      </c>
      <c r="V49" s="27">
        <f>IF(ROW()-8&gt;$E$4,"",MATCH($C$4&amp;"|"&amp;(ROW()-8),PlanTasks[Category key],0))</f>
        <v>229</v>
      </c>
    </row>
    <row r="50" ht="58.5" customHeight="1">
      <c r="A50" s="28" t="str">
        <f t="array" ref="A50">IF($V50="","",INDEX(PlanTasks[Task ID],$V50))</f>
        <v>M42</v>
      </c>
      <c r="B50" s="29">
        <f t="array" ref="B50">IF($V50="","",IF(INDEX(PlanTasks[Start week],$V50)="","",INDEX(PlanTasks[Start week],$V50)))</f>
        <v>24</v>
      </c>
      <c r="C50" s="29" t="str">
        <f t="array" ref="C50">IF($V50="","",IF(INDEX(PlanTasks[Task / deliverable],$V50)="","",INDEX(PlanTasks[Task / deliverable],$V50)))</f>
        <v>Coding + CS + project</v>
      </c>
      <c r="D50" s="29" t="str">
        <f t="array" ref="D50">IF($V50="","",IF(INDEX(PlanTasks[Status],$V50)="","",INDEX(PlanTasks[Status],$V50)))</f>
        <v>Not started</v>
      </c>
      <c r="E50" s="29" t="str">
        <f t="array" ref="E50">IF($V50="","",IF(INDEX(PlanTasks[Priority],$V50)="","",INDEX(PlanTasks[Priority],$V50)))</f>
        <v>P0</v>
      </c>
      <c r="F50" s="29" t="str">
        <f t="array" ref="F50">IF($V50="","",IF(INDEX(PlanTasks[Scope],$V50)="","",INDEX(PlanTasks[Scope],$V50)))</f>
        <v>Core</v>
      </c>
      <c r="G50" s="41">
        <f t="array" ref="G50">IF($V50="","",IF(INDEX(PlanTasks[Estimate (h)],$V50)="","",INDEX(PlanTasks[Estimate (h)],$V50)))</f>
        <v>1</v>
      </c>
      <c r="H50" s="41">
        <f t="array" ref="H50">IF($V50="","",IF(INDEX(PlanTasks[Actual (h)],$V50)="","",INDEX(PlanTasks[Actual (h)],$V50)))</f>
        <v>0</v>
      </c>
      <c r="I50" s="43">
        <f t="array" ref="I50">IF($V50="","",IF(INDEX(PlanTasks[Due date],$V50)="","",INDEX(PlanTasks[Due date],$V50)))</f>
        <v>46461</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Complete the timed round. Record technical and communication scores, result, evidence, and one correction before the next mock.</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Full Simulation</v>
      </c>
      <c r="P50" s="29" t="str">
        <f t="array" ref="P50">IF($V50="","",IF(INDEX(PlanTasks[Category],$V50)="","",INDEX(PlanTasks[Category],$V50)))</f>
        <v>Mock interviews</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AI-Free</v>
      </c>
      <c r="U50" s="29" t="str">
        <f t="array" ref="U50">IF($V50="","",IF(INDEX(PlanTasks[Source IDs],$V50)="","",INDEX(PlanTasks[Source IDs],$V50)))</f>
        <v/>
      </c>
      <c r="V50" s="55">
        <f>IF(ROW()-8&gt;$E$4,"",MATCH($C$4&amp;"|"&amp;(ROW()-8),PlanTasks[Category key],0))</f>
        <v>233</v>
      </c>
    </row>
    <row r="51" ht="58.5" customHeight="1">
      <c r="A51" s="9" t="str">
        <f t="array" ref="A51">IF($V51="","",INDEX(PlanTasks[Task ID],$V51))</f>
        <v>M43</v>
      </c>
      <c r="B51" s="12">
        <f t="array" ref="B51">IF($V51="","",IF(INDEX(PlanTasks[Start week],$V51)="","",INDEX(PlanTasks[Start week],$V51)))</f>
        <v>24</v>
      </c>
      <c r="C51" s="12" t="str">
        <f t="array" ref="C51">IF($V51="","",IF(INDEX(PlanTasks[Task / deliverable],$V51)="","",INDEX(PlanTasks[Task / deliverable],$V51)))</f>
        <v>Repo task + verification</v>
      </c>
      <c r="D51" s="12" t="str">
        <f t="array" ref="D51">IF($V51="","",IF(INDEX(PlanTasks[Status],$V51)="","",INDEX(PlanTasks[Status],$V51)))</f>
        <v>Not started</v>
      </c>
      <c r="E51" s="12" t="str">
        <f t="array" ref="E51">IF($V51="","",IF(INDEX(PlanTasks[Priority],$V51)="","",INDEX(PlanTasks[Priority],$V51)))</f>
        <v>P0</v>
      </c>
      <c r="F51" s="12" t="str">
        <f t="array" ref="F51">IF($V51="","",IF(INDEX(PlanTasks[Scope],$V51)="","",INDEX(PlanTasks[Scope],$V51)))</f>
        <v>Core</v>
      </c>
      <c r="G51" s="18">
        <f t="array" ref="G51">IF($V51="","",IF(INDEX(PlanTasks[Estimate (h)],$V51)="","",INDEX(PlanTasks[Estimate (h)],$V51)))</f>
        <v>1</v>
      </c>
      <c r="H51" s="18">
        <f t="array" ref="H51">IF($V51="","",IF(INDEX(PlanTasks[Actual (h)],$V51)="","",INDEX(PlanTasks[Actual (h)],$V51)))</f>
        <v>0</v>
      </c>
      <c r="I51" s="21">
        <f t="array" ref="I51">IF($V51="","",IF(INDEX(PlanTasks[Due date],$V51)="","",INDEX(PlanTasks[Due date],$V51)))</f>
        <v>46461</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Complete the timed round. Record technical and communication scores, result, evidence, and one correction before the next mock.</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Full Simulation</v>
      </c>
      <c r="P51" s="12" t="str">
        <f t="array" ref="P51">IF($V51="","",IF(INDEX(PlanTasks[Category],$V51)="","",INDEX(PlanTasks[Category],$V51)))</f>
        <v>Mock interviews</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AI-Assisted</v>
      </c>
      <c r="U51" s="12" t="str">
        <f t="array" ref="U51">IF($V51="","",IF(INDEX(PlanTasks[Source IDs],$V51)="","",INDEX(PlanTasks[Source IDs],$V51)))</f>
        <v/>
      </c>
      <c r="V51" s="27">
        <f>IF(ROW()-8&gt;$E$4,"",MATCH($C$4&amp;"|"&amp;(ROW()-8),PlanTasks[Category key],0))</f>
        <v>234</v>
      </c>
    </row>
    <row r="52" ht="58.5" customHeight="1">
      <c r="A52" s="28" t="str">
        <f t="array" ref="A52">IF($V52="","",INDEX(PlanTasks[Task ID],$V52))</f>
        <v>M44</v>
      </c>
      <c r="B52" s="29">
        <f t="array" ref="B52">IF($V52="","",IF(INDEX(PlanTasks[Start week],$V52)="","",INDEX(PlanTasks[Start week],$V52)))</f>
        <v>24</v>
      </c>
      <c r="C52" s="29" t="str">
        <f t="array" ref="C52">IF($V52="","",IF(INDEX(PlanTasks[Task / deliverable],$V52)="","",INDEX(PlanTasks[Task / deliverable],$V52)))</f>
        <v>System design + trade-offs + STAR</v>
      </c>
      <c r="D52" s="29" t="str">
        <f t="array" ref="D52">IF($V52="","",IF(INDEX(PlanTasks[Status],$V52)="","",INDEX(PlanTasks[Status],$V52)))</f>
        <v>Not started</v>
      </c>
      <c r="E52" s="29" t="str">
        <f t="array" ref="E52">IF($V52="","",IF(INDEX(PlanTasks[Priority],$V52)="","",INDEX(PlanTasks[Priority],$V52)))</f>
        <v>P0</v>
      </c>
      <c r="F52" s="29" t="str">
        <f t="array" ref="F52">IF($V52="","",IF(INDEX(PlanTasks[Scope],$V52)="","",INDEX(PlanTasks[Scope],$V52)))</f>
        <v>Core</v>
      </c>
      <c r="G52" s="41">
        <f t="array" ref="G52">IF($V52="","",IF(INDEX(PlanTasks[Estimate (h)],$V52)="","",INDEX(PlanTasks[Estimate (h)],$V52)))</f>
        <v>1</v>
      </c>
      <c r="H52" s="41">
        <f t="array" ref="H52">IF($V52="","",IF(INDEX(PlanTasks[Actual (h)],$V52)="","",INDEX(PlanTasks[Actual (h)],$V52)))</f>
        <v>0</v>
      </c>
      <c r="I52" s="43">
        <f t="array" ref="I52">IF($V52="","",IF(INDEX(PlanTasks[Due date],$V52)="","",INDEX(PlanTasks[Due date],$V52)))</f>
        <v>46461</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Complete the timed round. Record technical and communication scores, result, evidence, and one correction before the next mock.</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Final Design + Behavioral</v>
      </c>
      <c r="P52" s="29" t="str">
        <f t="array" ref="P52">IF($V52="","",IF(INDEX(PlanTasks[Category],$V52)="","",INDEX(PlanTasks[Category],$V52)))</f>
        <v>Mock interviews</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AI-Free</v>
      </c>
      <c r="U52" s="29" t="str">
        <f t="array" ref="U52">IF($V52="","",IF(INDEX(PlanTasks[Source IDs],$V52)="","",INDEX(PlanTasks[Source IDs],$V52)))</f>
        <v/>
      </c>
      <c r="V52" s="55">
        <f>IF(ROW()-8&gt;$E$4,"",MATCH($C$4&amp;"|"&amp;(ROW()-8),PlanTasks[Category key],0))</f>
        <v>235</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EFEF"/>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1877</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44</v>
      </c>
      <c r="D4" s="1" t="s">
        <v>5</v>
      </c>
      <c r="E4" s="1">
        <f>COUNTIFS(PlanTasks[Category],$C$4)</f>
        <v>25</v>
      </c>
      <c r="F4" s="1" t="s">
        <v>10</v>
      </c>
      <c r="G4" s="1">
        <f>COUNTIFS(PlanTasks[Category],$C$4,PlanTasks[Completion check],"Complete")</f>
        <v>1</v>
      </c>
      <c r="H4" s="1" t="s">
        <v>11</v>
      </c>
      <c r="I4" s="7">
        <f>IF(E4=0,"",G4/E4)</f>
        <v>0.04</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18" t="s">
        <v>9</v>
      </c>
      <c r="B8" s="118" t="s">
        <v>12</v>
      </c>
      <c r="C8" s="118" t="s">
        <v>14</v>
      </c>
      <c r="D8" s="118" t="s">
        <v>16</v>
      </c>
      <c r="E8" s="118" t="s">
        <v>15</v>
      </c>
      <c r="F8" s="118" t="s">
        <v>21</v>
      </c>
      <c r="G8" s="118" t="s">
        <v>22</v>
      </c>
      <c r="H8" s="118" t="s">
        <v>23</v>
      </c>
      <c r="I8" s="118" t="s">
        <v>19</v>
      </c>
      <c r="J8" s="118" t="s">
        <v>34</v>
      </c>
      <c r="K8" s="118" t="s">
        <v>18</v>
      </c>
      <c r="L8" s="118" t="s">
        <v>25</v>
      </c>
      <c r="M8" s="118" t="s">
        <v>26</v>
      </c>
      <c r="N8" s="118" t="s">
        <v>27</v>
      </c>
      <c r="O8" s="118" t="s">
        <v>35</v>
      </c>
      <c r="P8" s="118" t="s">
        <v>3</v>
      </c>
      <c r="Q8" s="118" t="s">
        <v>17</v>
      </c>
      <c r="R8" s="118" t="s">
        <v>28</v>
      </c>
      <c r="S8" s="118" t="s">
        <v>29</v>
      </c>
      <c r="T8" s="118" t="s">
        <v>30</v>
      </c>
      <c r="U8" s="118" t="s">
        <v>33</v>
      </c>
      <c r="V8" s="118" t="s">
        <v>37</v>
      </c>
    </row>
    <row r="9" ht="58.5" customHeight="1">
      <c r="A9" s="9" t="str">
        <f t="array" ref="A9">IF($V9="","",INDEX(PlanTasks[Task ID],$V9))</f>
        <v>G01</v>
      </c>
      <c r="B9" s="12">
        <f t="array" ref="B9">IF($V9="","",IF(INDEX(PlanTasks[Start week],$V9)="","",INDEX(PlanTasks[Start week],$V9)))</f>
        <v>1</v>
      </c>
      <c r="C9" s="12" t="str">
        <f t="array" ref="C9">IF($V9="","",IF(INDEX(PlanTasks[Task / deliverable],$V9)="","",INDEX(PlanTasks[Task / deliverable],$V9)))</f>
        <v>Set the target role, baseline and weekly time budget</v>
      </c>
      <c r="D9" s="12" t="str">
        <f t="array" ref="D9">IF($V9="","",IF(INDEX(PlanTasks[Status],$V9)="","",INDEX(PlanTasks[Status],$V9)))</f>
        <v>Done</v>
      </c>
      <c r="E9" s="12" t="str">
        <f t="array" ref="E9">IF($V9="","",IF(INDEX(PlanTasks[Priority],$V9)="","",INDEX(PlanTasks[Priority],$V9)))</f>
        <v>P0</v>
      </c>
      <c r="F9" s="12" t="str">
        <f t="array" ref="F9">IF($V9="","",IF(INDEX(PlanTasks[Scope],$V9)="","",INDEX(PlanTasks[Scope],$V9)))</f>
        <v>Core</v>
      </c>
      <c r="G9" s="18">
        <f t="array" ref="G9">IF($V9="","",IF(INDEX(PlanTasks[Estimate (h)],$V9)="","",INDEX(PlanTasks[Estimate (h)],$V9)))</f>
        <v>1</v>
      </c>
      <c r="H9" s="18">
        <f t="array" ref="H9">IF($V9="","",IF(INDEX(PlanTasks[Actual (h)],$V9)="","",INDEX(PlanTasks[Actual (h)],$V9)))</f>
        <v>0.25</v>
      </c>
      <c r="I9" s="21">
        <f t="array" ref="I9">IF($V9="","",IF(INDEX(PlanTasks[Due date],$V9)="","",INDEX(PlanTasks[Due date],$V9)))</f>
        <v>46300</v>
      </c>
      <c r="J9" s="12" t="str">
        <f t="array" ref="J9">IF($V9="","",IF(INDEX(PlanTasks[Completion check],$V9)="","",INDEX(PlanTasks[Completion check],$V9)))</f>
        <v>Complete</v>
      </c>
      <c r="K9" s="12" t="str">
        <f t="array" ref="K9">IF($V9="","",IF(INDEX(PlanTasks[Next action / blocker],$V9)="","",INDEX(PlanTasks[Next action / blocker],$V9)))</f>
        <v/>
      </c>
      <c r="L9" s="12" t="str">
        <f t="array" ref="L9">IF($V9="","",IF(INDEX(PlanTasks[Done when],$V9)="","",INDEX(PlanTasks[Done when],$V9)))</f>
        <v>Record target roles, start date, available weekly hours and current Java/TS/SQL baseline. Review the proposed task estimates and optional scope.</v>
      </c>
      <c r="M9" s="12" t="str">
        <f t="array" ref="M9">IF($V9="","",IF(INDEX(PlanTasks[Exercise / interview prompt],$V9)="","",INDEX(PlanTasks[Exercise / interview prompt],$V9)))</f>
        <v/>
      </c>
      <c r="N9" s="12" t="str">
        <f t="array" ref="N9">IF($V9="","",IF(INDEX(PlanTasks[Prerequisite IDs],$V9)="","",INDEX(PlanTasks[Prerequisite IDs],$V9)))</f>
        <v/>
      </c>
      <c r="O9" s="12" t="str">
        <f t="array" ref="O9">IF($V9="","",IF(INDEX(PlanTasks[Plan section],$V9)="","",INDEX(PlanTasks[Plan section],$V9)))</f>
        <v>Gap closure</v>
      </c>
      <c r="P9" s="12" t="str">
        <f t="array" ref="P9">IF($V9="","",IF(INDEX(PlanTasks[Category],$V9)="","",INDEX(PlanTasks[Category],$V9)))</f>
        <v>Review</v>
      </c>
      <c r="Q9" s="12" t="str">
        <f t="array" ref="Q9">IF($V9="","",IF(INDEX(PlanTasks[Evidence / result],$V9)="","",INDEX(PlanTasks[Evidence / result],$V9)))</f>
        <v>java --version, javac --version, npm --version, nvm --version</v>
      </c>
      <c r="R9" s="21">
        <f t="array" ref="R9">IF($V9="","",IF(INDEX(PlanTasks[Completed on],$V9)="","",INDEX(PlanTasks[Completed on],$V9)))</f>
        <v>46294</v>
      </c>
      <c r="S9" s="21">
        <f t="array" ref="S9">IF($V9="","",IF(INDEX(PlanTasks[Review due],$V9)="","",INDEX(PlanTasks[Review due],$V9)))</f>
        <v>46301</v>
      </c>
      <c r="T9" s="12" t="str">
        <f t="array" ref="T9">IF($V9="","",IF(INDEX(PlanTasks[AI practice mode],$V9)="","",INDEX(PlanTasks[AI practice mode],$V9)))</f>
        <v>AI-free first</v>
      </c>
      <c r="U9" s="12" t="str">
        <f t="array" ref="U9">IF($V9="","",IF(INDEX(PlanTasks[Source IDs],$V9)="","",INDEX(PlanTasks[Source IDs],$V9)))</f>
        <v/>
      </c>
      <c r="V9" s="27">
        <f>IF(ROW()-8&gt;$E$4,"",MATCH($C$4&amp;"|"&amp;(ROW()-8),PlanTasks[Category key],0))</f>
        <v>1</v>
      </c>
    </row>
    <row r="10" ht="58.5" customHeight="1">
      <c r="A10" s="28" t="str">
        <f t="array" ref="A10">IF($V10="","",INDEX(PlanTasks[Task ID],$V10))</f>
        <v>RV01</v>
      </c>
      <c r="B10" s="29">
        <f t="array" ref="B10">IF($V10="","",IF(INDEX(PlanTasks[Start week],$V10)="","",INDEX(PlanTasks[Start week],$V10)))</f>
        <v>1</v>
      </c>
      <c r="C10" s="29" t="str">
        <f t="array" ref="C10">IF($V10="","",IF(INDEX(PlanTasks[Task / deliverable],$V10)="","",INDEX(PlanTasks[Task / deliverable],$V10)))</f>
        <v>Review evidence, questions and next-week capacity</v>
      </c>
      <c r="D10" s="29" t="str">
        <f t="array" ref="D10">IF($V10="","",IF(INDEX(PlanTasks[Status],$V10)="","",INDEX(PlanTasks[Status],$V10)))</f>
        <v>Not started</v>
      </c>
      <c r="E10" s="29" t="str">
        <f t="array" ref="E10">IF($V10="","",IF(INDEX(PlanTasks[Priority],$V10)="","",INDEX(PlanTasks[Priority],$V10)))</f>
        <v>P1</v>
      </c>
      <c r="F10" s="29" t="str">
        <f t="array" ref="F10">IF($V10="","",IF(INDEX(PlanTasks[Scope],$V10)="","",INDEX(PlanTasks[Scope],$V10)))</f>
        <v>Core</v>
      </c>
      <c r="G10" s="41">
        <f t="array" ref="G10">IF($V10="","",IF(INDEX(PlanTasks[Estimate (h)],$V10)="","",INDEX(PlanTasks[Estimate (h)],$V10)))</f>
        <v>0.5</v>
      </c>
      <c r="H10" s="41">
        <f t="array" ref="H10">IF($V10="","",IF(INDEX(PlanTasks[Actual (h)],$V10)="","",INDEX(PlanTasks[Actual (h)],$V10)))</f>
        <v>0</v>
      </c>
      <c r="I10" s="43">
        <f t="array" ref="I10">IF($V10="","",IF(INDEX(PlanTasks[Due date],$V10)="","",INDEX(PlanTasks[Due date],$V10)))</f>
        <v>46300</v>
      </c>
      <c r="J10" s="29" t="str">
        <f t="array" ref="J10">IF($V10="","",IF(INDEX(PlanTasks[Completion check],$V10)="","",INDEX(PlanTasks[Completion check],$V10)))</f>
        <v/>
      </c>
      <c r="K10" s="29" t="str">
        <f t="array" ref="K10">IF($V10="","",IF(INDEX(PlanTasks[Next action / blocker],$V10)="","",INDEX(PlanTasks[Next action / blocker],$V10)))</f>
        <v>Record weakest concept and the next practice date.</v>
      </c>
      <c r="L10" s="29" t="str">
        <f t="array" ref="L10">IF($V10="","",IF(INDEX(PlanTasks[Done when],$V10)="","",INDEX(PlanTasks[Done when],$V10)))</f>
        <v>Revisit due topics, practice the questions introduced this week, capture mock feedback, and choose the next three priorities. Update Weekly Review outcome and adjustment.</v>
      </c>
      <c r="M10" s="29" t="str">
        <f t="array" ref="M10">IF($V10="","",IF(INDEX(PlanTasks[Exercise / interview prompt],$V10)="","",INDEX(PlanTasks[Exercise / interview prompt],$V10)))</f>
        <v/>
      </c>
      <c r="N10" s="29" t="str">
        <f t="array" ref="N10">IF($V10="","",IF(INDEX(PlanTasks[Prerequisite IDs],$V10)="","",INDEX(PlanTasks[Prerequisite IDs],$V10)))</f>
        <v/>
      </c>
      <c r="O10" s="29" t="str">
        <f t="array" ref="O10">IF($V10="","",IF(INDEX(PlanTasks[Plan section],$V10)="","",INDEX(PlanTasks[Plan section],$V10)))</f>
        <v>Weekly review</v>
      </c>
      <c r="P10" s="29" t="str">
        <f t="array" ref="P10">IF($V10="","",IF(INDEX(PlanTasks[Category],$V10)="","",INDEX(PlanTasks[Category],$V10)))</f>
        <v>Review</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
      </c>
      <c r="V10" s="55">
        <f>IF(ROW()-8&gt;$E$4,"",MATCH($C$4&amp;"|"&amp;(ROW()-8),PlanTasks[Category key],0))</f>
        <v>15</v>
      </c>
    </row>
    <row r="11" ht="58.5" customHeight="1">
      <c r="A11" s="9" t="str">
        <f t="array" ref="A11">IF($V11="","",INDEX(PlanTasks[Task ID],$V11))</f>
        <v>RV02</v>
      </c>
      <c r="B11" s="12">
        <f t="array" ref="B11">IF($V11="","",IF(INDEX(PlanTasks[Start week],$V11)="","",INDEX(PlanTasks[Start week],$V11)))</f>
        <v>2</v>
      </c>
      <c r="C11" s="12" t="str">
        <f t="array" ref="C11">IF($V11="","",IF(INDEX(PlanTasks[Task / deliverable],$V11)="","",INDEX(PlanTasks[Task / deliverable],$V11)))</f>
        <v>Review evidence, questions and next-week capacity</v>
      </c>
      <c r="D11" s="12" t="str">
        <f t="array" ref="D11">IF($V11="","",IF(INDEX(PlanTasks[Status],$V11)="","",INDEX(PlanTasks[Status],$V11)))</f>
        <v>Not started</v>
      </c>
      <c r="E11" s="12" t="str">
        <f t="array" ref="E11">IF($V11="","",IF(INDEX(PlanTasks[Priority],$V11)="","",INDEX(PlanTasks[Priority],$V11)))</f>
        <v>P1</v>
      </c>
      <c r="F11" s="12" t="str">
        <f t="array" ref="F11">IF($V11="","",IF(INDEX(PlanTasks[Scope],$V11)="","",INDEX(PlanTasks[Scope],$V11)))</f>
        <v>Core</v>
      </c>
      <c r="G11" s="18">
        <f t="array" ref="G11">IF($V11="","",IF(INDEX(PlanTasks[Estimate (h)],$V11)="","",INDEX(PlanTasks[Estimate (h)],$V11)))</f>
        <v>0.5</v>
      </c>
      <c r="H11" s="18">
        <f t="array" ref="H11">IF($V11="","",IF(INDEX(PlanTasks[Actual (h)],$V11)="","",INDEX(PlanTasks[Actual (h)],$V11)))</f>
        <v>0</v>
      </c>
      <c r="I11" s="21">
        <f t="array" ref="I11">IF($V11="","",IF(INDEX(PlanTasks[Due date],$V11)="","",INDEX(PlanTasks[Due date],$V11)))</f>
        <v>46307</v>
      </c>
      <c r="J11" s="12" t="str">
        <f t="array" ref="J11">IF($V11="","",IF(INDEX(PlanTasks[Completion check],$V11)="","",INDEX(PlanTasks[Completion check],$V11)))</f>
        <v/>
      </c>
      <c r="K11" s="12" t="str">
        <f t="array" ref="K11">IF($V11="","",IF(INDEX(PlanTasks[Next action / blocker],$V11)="","",INDEX(PlanTasks[Next action / blocker],$V11)))</f>
        <v>Record weakest concept and the next practice date.</v>
      </c>
      <c r="L11" s="12" t="str">
        <f t="array" ref="L11">IF($V11="","",IF(INDEX(PlanTasks[Done when],$V11)="","",INDEX(PlanTasks[Done when],$V11)))</f>
        <v>Revisit due topics, practice the questions introduced this week, capture mock feedback, and choose the next three priorities. Update Weekly Review outcome and adjustment.</v>
      </c>
      <c r="M11" s="12" t="str">
        <f t="array" ref="M11">IF($V11="","",IF(INDEX(PlanTasks[Exercise / interview prompt],$V11)="","",INDEX(PlanTasks[Exercise / interview prompt],$V11)))</f>
        <v/>
      </c>
      <c r="N11" s="12" t="str">
        <f t="array" ref="N11">IF($V11="","",IF(INDEX(PlanTasks[Prerequisite IDs],$V11)="","",INDEX(PlanTasks[Prerequisite IDs],$V11)))</f>
        <v/>
      </c>
      <c r="O11" s="12" t="str">
        <f t="array" ref="O11">IF($V11="","",IF(INDEX(PlanTasks[Plan section],$V11)="","",INDEX(PlanTasks[Plan section],$V11)))</f>
        <v>Weekly review</v>
      </c>
      <c r="P11" s="12" t="str">
        <f t="array" ref="P11">IF($V11="","",IF(INDEX(PlanTasks[Category],$V11)="","",INDEX(PlanTasks[Category],$V11)))</f>
        <v>Review</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
      </c>
      <c r="V11" s="27">
        <f>IF(ROW()-8&gt;$E$4,"",MATCH($C$4&amp;"|"&amp;(ROW()-8),PlanTasks[Category key],0))</f>
        <v>25</v>
      </c>
    </row>
    <row r="12" ht="58.5" customHeight="1">
      <c r="A12" s="28" t="str">
        <f t="array" ref="A12">IF($V12="","",INDEX(PlanTasks[Task ID],$V12))</f>
        <v>RV03</v>
      </c>
      <c r="B12" s="29">
        <f t="array" ref="B12">IF($V12="","",IF(INDEX(PlanTasks[Start week],$V12)="","",INDEX(PlanTasks[Start week],$V12)))</f>
        <v>3</v>
      </c>
      <c r="C12" s="29" t="str">
        <f t="array" ref="C12">IF($V12="","",IF(INDEX(PlanTasks[Task / deliverable],$V12)="","",INDEX(PlanTasks[Task / deliverable],$V12)))</f>
        <v>Review evidence, questions and next-week capacity</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0.5</v>
      </c>
      <c r="H12" s="41">
        <f t="array" ref="H12">IF($V12="","",IF(INDEX(PlanTasks[Actual (h)],$V12)="","",INDEX(PlanTasks[Actual (h)],$V12)))</f>
        <v>0</v>
      </c>
      <c r="I12" s="43">
        <f t="array" ref="I12">IF($V12="","",IF(INDEX(PlanTasks[Due date],$V12)="","",INDEX(PlanTasks[Due date],$V12)))</f>
        <v>46314</v>
      </c>
      <c r="J12" s="29" t="str">
        <f t="array" ref="J12">IF($V12="","",IF(INDEX(PlanTasks[Completion check],$V12)="","",INDEX(PlanTasks[Completion check],$V12)))</f>
        <v/>
      </c>
      <c r="K12" s="29" t="str">
        <f t="array" ref="K12">IF($V12="","",IF(INDEX(PlanTasks[Next action / blocker],$V12)="","",INDEX(PlanTasks[Next action / blocker],$V12)))</f>
        <v>Record weakest concept and the next practice date.</v>
      </c>
      <c r="L12" s="29" t="str">
        <f t="array" ref="L12">IF($V12="","",IF(INDEX(PlanTasks[Done when],$V12)="","",INDEX(PlanTasks[Done when],$V12)))</f>
        <v>Revisit due topics, practice the questions introduced this week, capture mock feedback, and choose the next three priorities. Update Weekly Review outcome and adjustment.</v>
      </c>
      <c r="M12" s="29" t="str">
        <f t="array" ref="M12">IF($V12="","",IF(INDEX(PlanTasks[Exercise / interview prompt],$V12)="","",INDEX(PlanTasks[Exercise / interview prompt],$V12)))</f>
        <v/>
      </c>
      <c r="N12" s="29" t="str">
        <f t="array" ref="N12">IF($V12="","",IF(INDEX(PlanTasks[Prerequisite IDs],$V12)="","",INDEX(PlanTasks[Prerequisite IDs],$V12)))</f>
        <v/>
      </c>
      <c r="O12" s="29" t="str">
        <f t="array" ref="O12">IF($V12="","",IF(INDEX(PlanTasks[Plan section],$V12)="","",INDEX(PlanTasks[Plan section],$V12)))</f>
        <v>Weekly review</v>
      </c>
      <c r="P12" s="29" t="str">
        <f t="array" ref="P12">IF($V12="","",IF(INDEX(PlanTasks[Category],$V12)="","",INDEX(PlanTasks[Category],$V12)))</f>
        <v>Review</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
      </c>
      <c r="V12" s="55">
        <f>IF(ROW()-8&gt;$E$4,"",MATCH($C$4&amp;"|"&amp;(ROW()-8),PlanTasks[Category key],0))</f>
        <v>36</v>
      </c>
    </row>
    <row r="13" ht="58.5" customHeight="1">
      <c r="A13" s="9" t="str">
        <f t="array" ref="A13">IF($V13="","",INDEX(PlanTasks[Task ID],$V13))</f>
        <v>RV04</v>
      </c>
      <c r="B13" s="12">
        <f t="array" ref="B13">IF($V13="","",IF(INDEX(PlanTasks[Start week],$V13)="","",INDEX(PlanTasks[Start week],$V13)))</f>
        <v>4</v>
      </c>
      <c r="C13" s="12" t="str">
        <f t="array" ref="C13">IF($V13="","",IF(INDEX(PlanTasks[Task / deliverable],$V13)="","",INDEX(PlanTasks[Task / deliverable],$V13)))</f>
        <v>Review evidence, questions and next-week capacity</v>
      </c>
      <c r="D13" s="12" t="str">
        <f t="array" ref="D13">IF($V13="","",IF(INDEX(PlanTasks[Status],$V13)="","",INDEX(PlanTasks[Status],$V13)))</f>
        <v>Not started</v>
      </c>
      <c r="E13" s="12" t="str">
        <f t="array" ref="E13">IF($V13="","",IF(INDEX(PlanTasks[Priority],$V13)="","",INDEX(PlanTasks[Priority],$V13)))</f>
        <v>P1</v>
      </c>
      <c r="F13" s="12" t="str">
        <f t="array" ref="F13">IF($V13="","",IF(INDEX(PlanTasks[Scope],$V13)="","",INDEX(PlanTasks[Scope],$V13)))</f>
        <v>Core</v>
      </c>
      <c r="G13" s="18">
        <f t="array" ref="G13">IF($V13="","",IF(INDEX(PlanTasks[Estimate (h)],$V13)="","",INDEX(PlanTasks[Estimate (h)],$V13)))</f>
        <v>0.5</v>
      </c>
      <c r="H13" s="18">
        <f t="array" ref="H13">IF($V13="","",IF(INDEX(PlanTasks[Actual (h)],$V13)="","",INDEX(PlanTasks[Actual (h)],$V13)))</f>
        <v>0</v>
      </c>
      <c r="I13" s="21">
        <f t="array" ref="I13">IF($V13="","",IF(INDEX(PlanTasks[Due date],$V13)="","",INDEX(PlanTasks[Due date],$V13)))</f>
        <v>46321</v>
      </c>
      <c r="J13" s="12" t="str">
        <f t="array" ref="J13">IF($V13="","",IF(INDEX(PlanTasks[Completion check],$V13)="","",INDEX(PlanTasks[Completion check],$V13)))</f>
        <v/>
      </c>
      <c r="K13" s="12" t="str">
        <f t="array" ref="K13">IF($V13="","",IF(INDEX(PlanTasks[Next action / blocker],$V13)="","",INDEX(PlanTasks[Next action / blocker],$V13)))</f>
        <v>Record weakest concept and the next practice date.</v>
      </c>
      <c r="L13" s="12" t="str">
        <f t="array" ref="L13">IF($V13="","",IF(INDEX(PlanTasks[Done when],$V13)="","",INDEX(PlanTasks[Done when],$V13)))</f>
        <v>Revisit due topics, practice the questions introduced this week, capture mock feedback, and choose the next three priorities. Update Weekly Review outcome and adjustment.</v>
      </c>
      <c r="M13" s="12" t="str">
        <f t="array" ref="M13">IF($V13="","",IF(INDEX(PlanTasks[Exercise / interview prompt],$V13)="","",INDEX(PlanTasks[Exercise / interview prompt],$V13)))</f>
        <v/>
      </c>
      <c r="N13" s="12" t="str">
        <f t="array" ref="N13">IF($V13="","",IF(INDEX(PlanTasks[Prerequisite IDs],$V13)="","",INDEX(PlanTasks[Prerequisite IDs],$V13)))</f>
        <v/>
      </c>
      <c r="O13" s="12" t="str">
        <f t="array" ref="O13">IF($V13="","",IF(INDEX(PlanTasks[Plan section],$V13)="","",INDEX(PlanTasks[Plan section],$V13)))</f>
        <v>Weekly review</v>
      </c>
      <c r="P13" s="12" t="str">
        <f t="array" ref="P13">IF($V13="","",IF(INDEX(PlanTasks[Category],$V13)="","",INDEX(PlanTasks[Category],$V13)))</f>
        <v>Review</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
      </c>
      <c r="V13" s="27">
        <f>IF(ROW()-8&gt;$E$4,"",MATCH($C$4&amp;"|"&amp;(ROW()-8),PlanTasks[Category key],0))</f>
        <v>49</v>
      </c>
    </row>
    <row r="14" ht="58.5" customHeight="1">
      <c r="A14" s="28" t="str">
        <f t="array" ref="A14">IF($V14="","",INDEX(PlanTasks[Task ID],$V14))</f>
        <v>RV05</v>
      </c>
      <c r="B14" s="29">
        <f t="array" ref="B14">IF($V14="","",IF(INDEX(PlanTasks[Start week],$V14)="","",INDEX(PlanTasks[Start week],$V14)))</f>
        <v>5</v>
      </c>
      <c r="C14" s="29" t="str">
        <f t="array" ref="C14">IF($V14="","",IF(INDEX(PlanTasks[Task / deliverable],$V14)="","",INDEX(PlanTasks[Task / deliverable],$V14)))</f>
        <v>Review evidence, questions and next-week capacity</v>
      </c>
      <c r="D14" s="29" t="str">
        <f t="array" ref="D14">IF($V14="","",IF(INDEX(PlanTasks[Status],$V14)="","",INDEX(PlanTasks[Status],$V14)))</f>
        <v>Not started</v>
      </c>
      <c r="E14" s="29" t="str">
        <f t="array" ref="E14">IF($V14="","",IF(INDEX(PlanTasks[Priority],$V14)="","",INDEX(PlanTasks[Priority],$V14)))</f>
        <v>P1</v>
      </c>
      <c r="F14" s="29" t="str">
        <f t="array" ref="F14">IF($V14="","",IF(INDEX(PlanTasks[Scope],$V14)="","",INDEX(PlanTasks[Scope],$V14)))</f>
        <v>Core</v>
      </c>
      <c r="G14" s="41">
        <f t="array" ref="G14">IF($V14="","",IF(INDEX(PlanTasks[Estimate (h)],$V14)="","",INDEX(PlanTasks[Estimate (h)],$V14)))</f>
        <v>0.5</v>
      </c>
      <c r="H14" s="41">
        <f t="array" ref="H14">IF($V14="","",IF(INDEX(PlanTasks[Actual (h)],$V14)="","",INDEX(PlanTasks[Actual (h)],$V14)))</f>
        <v>0</v>
      </c>
      <c r="I14" s="43">
        <f t="array" ref="I14">IF($V14="","",IF(INDEX(PlanTasks[Due date],$V14)="","",INDEX(PlanTasks[Due date],$V14)))</f>
        <v>46328</v>
      </c>
      <c r="J14" s="29" t="str">
        <f t="array" ref="J14">IF($V14="","",IF(INDEX(PlanTasks[Completion check],$V14)="","",INDEX(PlanTasks[Completion check],$V14)))</f>
        <v/>
      </c>
      <c r="K14" s="29" t="str">
        <f t="array" ref="K14">IF($V14="","",IF(INDEX(PlanTasks[Next action / blocker],$V14)="","",INDEX(PlanTasks[Next action / blocker],$V14)))</f>
        <v>Record weakest concept and the next practice date.</v>
      </c>
      <c r="L14" s="29" t="str">
        <f t="array" ref="L14">IF($V14="","",IF(INDEX(PlanTasks[Done when],$V14)="","",INDEX(PlanTasks[Done when],$V14)))</f>
        <v>Revisit due topics, practice the questions introduced this week, capture mock feedback, and choose the next three priorities. Update Weekly Review outcome and adjustment.</v>
      </c>
      <c r="M14" s="29" t="str">
        <f t="array" ref="M14">IF($V14="","",IF(INDEX(PlanTasks[Exercise / interview prompt],$V14)="","",INDEX(PlanTasks[Exercise / interview prompt],$V14)))</f>
        <v/>
      </c>
      <c r="N14" s="29" t="str">
        <f t="array" ref="N14">IF($V14="","",IF(INDEX(PlanTasks[Prerequisite IDs],$V14)="","",INDEX(PlanTasks[Prerequisite IDs],$V14)))</f>
        <v/>
      </c>
      <c r="O14" s="29" t="str">
        <f t="array" ref="O14">IF($V14="","",IF(INDEX(PlanTasks[Plan section],$V14)="","",INDEX(PlanTasks[Plan section],$V14)))</f>
        <v>Weekly review</v>
      </c>
      <c r="P14" s="29" t="str">
        <f t="array" ref="P14">IF($V14="","",IF(INDEX(PlanTasks[Category],$V14)="","",INDEX(PlanTasks[Category],$V14)))</f>
        <v>Review</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
      </c>
      <c r="V14" s="55">
        <f>IF(ROW()-8&gt;$E$4,"",MATCH($C$4&amp;"|"&amp;(ROW()-8),PlanTasks[Category key],0))</f>
        <v>64</v>
      </c>
    </row>
    <row r="15" ht="58.5" customHeight="1">
      <c r="A15" s="9" t="str">
        <f t="array" ref="A15">IF($V15="","",INDEX(PlanTasks[Task ID],$V15))</f>
        <v>RV06</v>
      </c>
      <c r="B15" s="12">
        <f t="array" ref="B15">IF($V15="","",IF(INDEX(PlanTasks[Start week],$V15)="","",INDEX(PlanTasks[Start week],$V15)))</f>
        <v>6</v>
      </c>
      <c r="C15" s="12" t="str">
        <f t="array" ref="C15">IF($V15="","",IF(INDEX(PlanTasks[Task / deliverable],$V15)="","",INDEX(PlanTasks[Task / deliverable],$V15)))</f>
        <v>Review evidence, questions and next-week capacity</v>
      </c>
      <c r="D15" s="12" t="str">
        <f t="array" ref="D15">IF($V15="","",IF(INDEX(PlanTasks[Status],$V15)="","",INDEX(PlanTasks[Status],$V15)))</f>
        <v>Not started</v>
      </c>
      <c r="E15" s="12" t="str">
        <f t="array" ref="E15">IF($V15="","",IF(INDEX(PlanTasks[Priority],$V15)="","",INDEX(PlanTasks[Priority],$V15)))</f>
        <v>P1</v>
      </c>
      <c r="F15" s="12" t="str">
        <f t="array" ref="F15">IF($V15="","",IF(INDEX(PlanTasks[Scope],$V15)="","",INDEX(PlanTasks[Scope],$V15)))</f>
        <v>Core</v>
      </c>
      <c r="G15" s="18">
        <f t="array" ref="G15">IF($V15="","",IF(INDEX(PlanTasks[Estimate (h)],$V15)="","",INDEX(PlanTasks[Estimate (h)],$V15)))</f>
        <v>0.5</v>
      </c>
      <c r="H15" s="18">
        <f t="array" ref="H15">IF($V15="","",IF(INDEX(PlanTasks[Actual (h)],$V15)="","",INDEX(PlanTasks[Actual (h)],$V15)))</f>
        <v>0</v>
      </c>
      <c r="I15" s="21">
        <f t="array" ref="I15">IF($V15="","",IF(INDEX(PlanTasks[Due date],$V15)="","",INDEX(PlanTasks[Due date],$V15)))</f>
        <v>46335</v>
      </c>
      <c r="J15" s="12" t="str">
        <f t="array" ref="J15">IF($V15="","",IF(INDEX(PlanTasks[Completion check],$V15)="","",INDEX(PlanTasks[Completion check],$V15)))</f>
        <v/>
      </c>
      <c r="K15" s="12" t="str">
        <f t="array" ref="K15">IF($V15="","",IF(INDEX(PlanTasks[Next action / blocker],$V15)="","",INDEX(PlanTasks[Next action / blocker],$V15)))</f>
        <v>Record weakest concept and the next practice date.</v>
      </c>
      <c r="L15" s="12" t="str">
        <f t="array" ref="L15">IF($V15="","",IF(INDEX(PlanTasks[Done when],$V15)="","",INDEX(PlanTasks[Done when],$V15)))</f>
        <v>Revisit due topics, practice the questions introduced this week, capture mock feedback, and choose the next three priorities. Update Weekly Review outcome and adjustment.</v>
      </c>
      <c r="M15" s="12" t="str">
        <f t="array" ref="M15">IF($V15="","",IF(INDEX(PlanTasks[Exercise / interview prompt],$V15)="","",INDEX(PlanTasks[Exercise / interview prompt],$V15)))</f>
        <v/>
      </c>
      <c r="N15" s="12" t="str">
        <f t="array" ref="N15">IF($V15="","",IF(INDEX(PlanTasks[Prerequisite IDs],$V15)="","",INDEX(PlanTasks[Prerequisite IDs],$V15)))</f>
        <v/>
      </c>
      <c r="O15" s="12" t="str">
        <f t="array" ref="O15">IF($V15="","",IF(INDEX(PlanTasks[Plan section],$V15)="","",INDEX(PlanTasks[Plan section],$V15)))</f>
        <v>Weekly review</v>
      </c>
      <c r="P15" s="12" t="str">
        <f t="array" ref="P15">IF($V15="","",IF(INDEX(PlanTasks[Category],$V15)="","",INDEX(PlanTasks[Category],$V15)))</f>
        <v>Review</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AI-free first</v>
      </c>
      <c r="U15" s="12" t="str">
        <f t="array" ref="U15">IF($V15="","",IF(INDEX(PlanTasks[Source IDs],$V15)="","",INDEX(PlanTasks[Source IDs],$V15)))</f>
        <v/>
      </c>
      <c r="V15" s="27">
        <f>IF(ROW()-8&gt;$E$4,"",MATCH($C$4&amp;"|"&amp;(ROW()-8),PlanTasks[Category key],0))</f>
        <v>74</v>
      </c>
    </row>
    <row r="16" ht="58.5" customHeight="1">
      <c r="A16" s="28" t="str">
        <f t="array" ref="A16">IF($V16="","",INDEX(PlanTasks[Task ID],$V16))</f>
        <v>RV07</v>
      </c>
      <c r="B16" s="29">
        <f t="array" ref="B16">IF($V16="","",IF(INDEX(PlanTasks[Start week],$V16)="","",INDEX(PlanTasks[Start week],$V16)))</f>
        <v>7</v>
      </c>
      <c r="C16" s="29" t="str">
        <f t="array" ref="C16">IF($V16="","",IF(INDEX(PlanTasks[Task / deliverable],$V16)="","",INDEX(PlanTasks[Task / deliverable],$V16)))</f>
        <v>Review evidence, questions and next-week capacity</v>
      </c>
      <c r="D16" s="29" t="str">
        <f t="array" ref="D16">IF($V16="","",IF(INDEX(PlanTasks[Status],$V16)="","",INDEX(PlanTasks[Status],$V16)))</f>
        <v>Not started</v>
      </c>
      <c r="E16" s="29" t="str">
        <f t="array" ref="E16">IF($V16="","",IF(INDEX(PlanTasks[Priority],$V16)="","",INDEX(PlanTasks[Priority],$V16)))</f>
        <v>P1</v>
      </c>
      <c r="F16" s="29" t="str">
        <f t="array" ref="F16">IF($V16="","",IF(INDEX(PlanTasks[Scope],$V16)="","",INDEX(PlanTasks[Scope],$V16)))</f>
        <v>Core</v>
      </c>
      <c r="G16" s="41">
        <f t="array" ref="G16">IF($V16="","",IF(INDEX(PlanTasks[Estimate (h)],$V16)="","",INDEX(PlanTasks[Estimate (h)],$V16)))</f>
        <v>0.5</v>
      </c>
      <c r="H16" s="41">
        <f t="array" ref="H16">IF($V16="","",IF(INDEX(PlanTasks[Actual (h)],$V16)="","",INDEX(PlanTasks[Actual (h)],$V16)))</f>
        <v>0</v>
      </c>
      <c r="I16" s="43">
        <f t="array" ref="I16">IF($V16="","",IF(INDEX(PlanTasks[Due date],$V16)="","",INDEX(PlanTasks[Due date],$V16)))</f>
        <v>46342</v>
      </c>
      <c r="J16" s="29" t="str">
        <f t="array" ref="J16">IF($V16="","",IF(INDEX(PlanTasks[Completion check],$V16)="","",INDEX(PlanTasks[Completion check],$V16)))</f>
        <v/>
      </c>
      <c r="K16" s="29" t="str">
        <f t="array" ref="K16">IF($V16="","",IF(INDEX(PlanTasks[Next action / blocker],$V16)="","",INDEX(PlanTasks[Next action / blocker],$V16)))</f>
        <v>Record weakest concept and the next practice date.</v>
      </c>
      <c r="L16" s="29" t="str">
        <f t="array" ref="L16">IF($V16="","",IF(INDEX(PlanTasks[Done when],$V16)="","",INDEX(PlanTasks[Done when],$V16)))</f>
        <v>Revisit due topics, practice the questions introduced this week, capture mock feedback, and choose the next three priorities. Update Weekly Review outcome and adjustment.</v>
      </c>
      <c r="M16" s="29" t="str">
        <f t="array" ref="M16">IF($V16="","",IF(INDEX(PlanTasks[Exercise / interview prompt],$V16)="","",INDEX(PlanTasks[Exercise / interview prompt],$V16)))</f>
        <v/>
      </c>
      <c r="N16" s="29" t="str">
        <f t="array" ref="N16">IF($V16="","",IF(INDEX(PlanTasks[Prerequisite IDs],$V16)="","",INDEX(PlanTasks[Prerequisite IDs],$V16)))</f>
        <v/>
      </c>
      <c r="O16" s="29" t="str">
        <f t="array" ref="O16">IF($V16="","",IF(INDEX(PlanTasks[Plan section],$V16)="","",INDEX(PlanTasks[Plan section],$V16)))</f>
        <v>Weekly review</v>
      </c>
      <c r="P16" s="29" t="str">
        <f t="array" ref="P16">IF($V16="","",IF(INDEX(PlanTasks[Category],$V16)="","",INDEX(PlanTasks[Category],$V16)))</f>
        <v>Review</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AI-free first</v>
      </c>
      <c r="U16" s="29" t="str">
        <f t="array" ref="U16">IF($V16="","",IF(INDEX(PlanTasks[Source IDs],$V16)="","",INDEX(PlanTasks[Source IDs],$V16)))</f>
        <v/>
      </c>
      <c r="V16" s="55">
        <f>IF(ROW()-8&gt;$E$4,"",MATCH($C$4&amp;"|"&amp;(ROW()-8),PlanTasks[Category key],0))</f>
        <v>84</v>
      </c>
    </row>
    <row r="17" ht="58.5" customHeight="1">
      <c r="A17" s="9" t="str">
        <f t="array" ref="A17">IF($V17="","",INDEX(PlanTasks[Task ID],$V17))</f>
        <v>RV08</v>
      </c>
      <c r="B17" s="12">
        <f t="array" ref="B17">IF($V17="","",IF(INDEX(PlanTasks[Start week],$V17)="","",INDEX(PlanTasks[Start week],$V17)))</f>
        <v>8</v>
      </c>
      <c r="C17" s="12" t="str">
        <f t="array" ref="C17">IF($V17="","",IF(INDEX(PlanTasks[Task / deliverable],$V17)="","",INDEX(PlanTasks[Task / deliverable],$V17)))</f>
        <v>Review evidence, questions and next-week capacity</v>
      </c>
      <c r="D17" s="12" t="str">
        <f t="array" ref="D17">IF($V17="","",IF(INDEX(PlanTasks[Status],$V17)="","",INDEX(PlanTasks[Status],$V17)))</f>
        <v>Not started</v>
      </c>
      <c r="E17" s="12" t="str">
        <f t="array" ref="E17">IF($V17="","",IF(INDEX(PlanTasks[Priority],$V17)="","",INDEX(PlanTasks[Priority],$V17)))</f>
        <v>P1</v>
      </c>
      <c r="F17" s="12" t="str">
        <f t="array" ref="F17">IF($V17="","",IF(INDEX(PlanTasks[Scope],$V17)="","",INDEX(PlanTasks[Scope],$V17)))</f>
        <v>Core</v>
      </c>
      <c r="G17" s="18">
        <f t="array" ref="G17">IF($V17="","",IF(INDEX(PlanTasks[Estimate (h)],$V17)="","",INDEX(PlanTasks[Estimate (h)],$V17)))</f>
        <v>0.5</v>
      </c>
      <c r="H17" s="18">
        <f t="array" ref="H17">IF($V17="","",IF(INDEX(PlanTasks[Actual (h)],$V17)="","",INDEX(PlanTasks[Actual (h)],$V17)))</f>
        <v>0</v>
      </c>
      <c r="I17" s="21">
        <f t="array" ref="I17">IF($V17="","",IF(INDEX(PlanTasks[Due date],$V17)="","",INDEX(PlanTasks[Due date],$V17)))</f>
        <v>46349</v>
      </c>
      <c r="J17" s="12" t="str">
        <f t="array" ref="J17">IF($V17="","",IF(INDEX(PlanTasks[Completion check],$V17)="","",INDEX(PlanTasks[Completion check],$V17)))</f>
        <v/>
      </c>
      <c r="K17" s="12" t="str">
        <f t="array" ref="K17">IF($V17="","",IF(INDEX(PlanTasks[Next action / blocker],$V17)="","",INDEX(PlanTasks[Next action / blocker],$V17)))</f>
        <v>Record weakest concept and the next practice date.</v>
      </c>
      <c r="L17" s="12" t="str">
        <f t="array" ref="L17">IF($V17="","",IF(INDEX(PlanTasks[Done when],$V17)="","",INDEX(PlanTasks[Done when],$V17)))</f>
        <v>Revisit due topics, practice the questions introduced this week, capture mock feedback, and choose the next three priorities. Update Weekly Review outcome and adjustment.</v>
      </c>
      <c r="M17" s="12" t="str">
        <f t="array" ref="M17">IF($V17="","",IF(INDEX(PlanTasks[Exercise / interview prompt],$V17)="","",INDEX(PlanTasks[Exercise / interview prompt],$V17)))</f>
        <v/>
      </c>
      <c r="N17" s="12" t="str">
        <f t="array" ref="N17">IF($V17="","",IF(INDEX(PlanTasks[Prerequisite IDs],$V17)="","",INDEX(PlanTasks[Prerequisite IDs],$V17)))</f>
        <v/>
      </c>
      <c r="O17" s="12" t="str">
        <f t="array" ref="O17">IF($V17="","",IF(INDEX(PlanTasks[Plan section],$V17)="","",INDEX(PlanTasks[Plan section],$V17)))</f>
        <v>Weekly review</v>
      </c>
      <c r="P17" s="12" t="str">
        <f t="array" ref="P17">IF($V17="","",IF(INDEX(PlanTasks[Category],$V17)="","",INDEX(PlanTasks[Category],$V17)))</f>
        <v>Review</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AI-free first</v>
      </c>
      <c r="U17" s="12" t="str">
        <f t="array" ref="U17">IF($V17="","",IF(INDEX(PlanTasks[Source IDs],$V17)="","",INDEX(PlanTasks[Source IDs],$V17)))</f>
        <v/>
      </c>
      <c r="V17" s="27">
        <f>IF(ROW()-8&gt;$E$4,"",MATCH($C$4&amp;"|"&amp;(ROW()-8),PlanTasks[Category key],0))</f>
        <v>93</v>
      </c>
    </row>
    <row r="18" ht="58.5" customHeight="1">
      <c r="A18" s="28" t="str">
        <f t="array" ref="A18">IF($V18="","",INDEX(PlanTasks[Task ID],$V18))</f>
        <v>RV09</v>
      </c>
      <c r="B18" s="29">
        <f t="array" ref="B18">IF($V18="","",IF(INDEX(PlanTasks[Start week],$V18)="","",INDEX(PlanTasks[Start week],$V18)))</f>
        <v>9</v>
      </c>
      <c r="C18" s="29" t="str">
        <f t="array" ref="C18">IF($V18="","",IF(INDEX(PlanTasks[Task / deliverable],$V18)="","",INDEX(PlanTasks[Task / deliverable],$V18)))</f>
        <v>Review evidence, questions and next-week capacity</v>
      </c>
      <c r="D18" s="29" t="str">
        <f t="array" ref="D18">IF($V18="","",IF(INDEX(PlanTasks[Status],$V18)="","",INDEX(PlanTasks[Status],$V18)))</f>
        <v>Not started</v>
      </c>
      <c r="E18" s="29" t="str">
        <f t="array" ref="E18">IF($V18="","",IF(INDEX(PlanTasks[Priority],$V18)="","",INDEX(PlanTasks[Priority],$V18)))</f>
        <v>P1</v>
      </c>
      <c r="F18" s="29" t="str">
        <f t="array" ref="F18">IF($V18="","",IF(INDEX(PlanTasks[Scope],$V18)="","",INDEX(PlanTasks[Scope],$V18)))</f>
        <v>Core</v>
      </c>
      <c r="G18" s="41">
        <f t="array" ref="G18">IF($V18="","",IF(INDEX(PlanTasks[Estimate (h)],$V18)="","",INDEX(PlanTasks[Estimate (h)],$V18)))</f>
        <v>0.5</v>
      </c>
      <c r="H18" s="41">
        <f t="array" ref="H18">IF($V18="","",IF(INDEX(PlanTasks[Actual (h)],$V18)="","",INDEX(PlanTasks[Actual (h)],$V18)))</f>
        <v>0</v>
      </c>
      <c r="I18" s="43">
        <f t="array" ref="I18">IF($V18="","",IF(INDEX(PlanTasks[Due date],$V18)="","",INDEX(PlanTasks[Due date],$V18)))</f>
        <v>46356</v>
      </c>
      <c r="J18" s="29" t="str">
        <f t="array" ref="J18">IF($V18="","",IF(INDEX(PlanTasks[Completion check],$V18)="","",INDEX(PlanTasks[Completion check],$V18)))</f>
        <v/>
      </c>
      <c r="K18" s="29" t="str">
        <f t="array" ref="K18">IF($V18="","",IF(INDEX(PlanTasks[Next action / blocker],$V18)="","",INDEX(PlanTasks[Next action / blocker],$V18)))</f>
        <v>Record weakest concept and the next practice date.</v>
      </c>
      <c r="L18" s="29" t="str">
        <f t="array" ref="L18">IF($V18="","",IF(INDEX(PlanTasks[Done when],$V18)="","",INDEX(PlanTasks[Done when],$V18)))</f>
        <v>Revisit due topics, practice the questions introduced this week, capture mock feedback, and choose the next three priorities. Update Weekly Review outcome and adjustment.</v>
      </c>
      <c r="M18" s="29" t="str">
        <f t="array" ref="M18">IF($V18="","",IF(INDEX(PlanTasks[Exercise / interview prompt],$V18)="","",INDEX(PlanTasks[Exercise / interview prompt],$V18)))</f>
        <v/>
      </c>
      <c r="N18" s="29" t="str">
        <f t="array" ref="N18">IF($V18="","",IF(INDEX(PlanTasks[Prerequisite IDs],$V18)="","",INDEX(PlanTasks[Prerequisite IDs],$V18)))</f>
        <v/>
      </c>
      <c r="O18" s="29" t="str">
        <f t="array" ref="O18">IF($V18="","",IF(INDEX(PlanTasks[Plan section],$V18)="","",INDEX(PlanTasks[Plan section],$V18)))</f>
        <v>Weekly review</v>
      </c>
      <c r="P18" s="29" t="str">
        <f t="array" ref="P18">IF($V18="","",IF(INDEX(PlanTasks[Category],$V18)="","",INDEX(PlanTasks[Category],$V18)))</f>
        <v>Review</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AI-free first</v>
      </c>
      <c r="U18" s="29" t="str">
        <f t="array" ref="U18">IF($V18="","",IF(INDEX(PlanTasks[Source IDs],$V18)="","",INDEX(PlanTasks[Source IDs],$V18)))</f>
        <v/>
      </c>
      <c r="V18" s="55">
        <f>IF(ROW()-8&gt;$E$4,"",MATCH($C$4&amp;"|"&amp;(ROW()-8),PlanTasks[Category key],0))</f>
        <v>102</v>
      </c>
    </row>
    <row r="19" ht="58.5" customHeight="1">
      <c r="A19" s="9" t="str">
        <f t="array" ref="A19">IF($V19="","",INDEX(PlanTasks[Task ID],$V19))</f>
        <v>RV10</v>
      </c>
      <c r="B19" s="12">
        <f t="array" ref="B19">IF($V19="","",IF(INDEX(PlanTasks[Start week],$V19)="","",INDEX(PlanTasks[Start week],$V19)))</f>
        <v>10</v>
      </c>
      <c r="C19" s="12" t="str">
        <f t="array" ref="C19">IF($V19="","",IF(INDEX(PlanTasks[Task / deliverable],$V19)="","",INDEX(PlanTasks[Task / deliverable],$V19)))</f>
        <v>Review evidence, questions and next-week capacity</v>
      </c>
      <c r="D19" s="12" t="str">
        <f t="array" ref="D19">IF($V19="","",IF(INDEX(PlanTasks[Status],$V19)="","",INDEX(PlanTasks[Status],$V19)))</f>
        <v>Not started</v>
      </c>
      <c r="E19" s="12" t="str">
        <f t="array" ref="E19">IF($V19="","",IF(INDEX(PlanTasks[Priority],$V19)="","",INDEX(PlanTasks[Priority],$V19)))</f>
        <v>P1</v>
      </c>
      <c r="F19" s="12" t="str">
        <f t="array" ref="F19">IF($V19="","",IF(INDEX(PlanTasks[Scope],$V19)="","",INDEX(PlanTasks[Scope],$V19)))</f>
        <v>Core</v>
      </c>
      <c r="G19" s="18">
        <f t="array" ref="G19">IF($V19="","",IF(INDEX(PlanTasks[Estimate (h)],$V19)="","",INDEX(PlanTasks[Estimate (h)],$V19)))</f>
        <v>0.5</v>
      </c>
      <c r="H19" s="18">
        <f t="array" ref="H19">IF($V19="","",IF(INDEX(PlanTasks[Actual (h)],$V19)="","",INDEX(PlanTasks[Actual (h)],$V19)))</f>
        <v>0</v>
      </c>
      <c r="I19" s="21">
        <f t="array" ref="I19">IF($V19="","",IF(INDEX(PlanTasks[Due date],$V19)="","",INDEX(PlanTasks[Due date],$V19)))</f>
        <v>46363</v>
      </c>
      <c r="J19" s="12" t="str">
        <f t="array" ref="J19">IF($V19="","",IF(INDEX(PlanTasks[Completion check],$V19)="","",INDEX(PlanTasks[Completion check],$V19)))</f>
        <v/>
      </c>
      <c r="K19" s="12" t="str">
        <f t="array" ref="K19">IF($V19="","",IF(INDEX(PlanTasks[Next action / blocker],$V19)="","",INDEX(PlanTasks[Next action / blocker],$V19)))</f>
        <v>Record weakest concept and the next practice date.</v>
      </c>
      <c r="L19" s="12" t="str">
        <f t="array" ref="L19">IF($V19="","",IF(INDEX(PlanTasks[Done when],$V19)="","",INDEX(PlanTasks[Done when],$V19)))</f>
        <v>Revisit due topics, practice the questions introduced this week, capture mock feedback, and choose the next three priorities. Update Weekly Review outcome and adjustment.</v>
      </c>
      <c r="M19" s="12" t="str">
        <f t="array" ref="M19">IF($V19="","",IF(INDEX(PlanTasks[Exercise / interview prompt],$V19)="","",INDEX(PlanTasks[Exercise / interview prompt],$V19)))</f>
        <v/>
      </c>
      <c r="N19" s="12" t="str">
        <f t="array" ref="N19">IF($V19="","",IF(INDEX(PlanTasks[Prerequisite IDs],$V19)="","",INDEX(PlanTasks[Prerequisite IDs],$V19)))</f>
        <v/>
      </c>
      <c r="O19" s="12" t="str">
        <f t="array" ref="O19">IF($V19="","",IF(INDEX(PlanTasks[Plan section],$V19)="","",INDEX(PlanTasks[Plan section],$V19)))</f>
        <v>Weekly review</v>
      </c>
      <c r="P19" s="12" t="str">
        <f t="array" ref="P19">IF($V19="","",IF(INDEX(PlanTasks[Category],$V19)="","",INDEX(PlanTasks[Category],$V19)))</f>
        <v>Review</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AI-free first</v>
      </c>
      <c r="U19" s="12" t="str">
        <f t="array" ref="U19">IF($V19="","",IF(INDEX(PlanTasks[Source IDs],$V19)="","",INDEX(PlanTasks[Source IDs],$V19)))</f>
        <v/>
      </c>
      <c r="V19" s="27">
        <f>IF(ROW()-8&gt;$E$4,"",MATCH($C$4&amp;"|"&amp;(ROW()-8),PlanTasks[Category key],0))</f>
        <v>112</v>
      </c>
    </row>
    <row r="20" ht="58.5" customHeight="1">
      <c r="A20" s="28" t="str">
        <f t="array" ref="A20">IF($V20="","",INDEX(PlanTasks[Task ID],$V20))</f>
        <v>RV11</v>
      </c>
      <c r="B20" s="29">
        <f t="array" ref="B20">IF($V20="","",IF(INDEX(PlanTasks[Start week],$V20)="","",INDEX(PlanTasks[Start week],$V20)))</f>
        <v>11</v>
      </c>
      <c r="C20" s="29" t="str">
        <f t="array" ref="C20">IF($V20="","",IF(INDEX(PlanTasks[Task / deliverable],$V20)="","",INDEX(PlanTasks[Task / deliverable],$V20)))</f>
        <v>Review evidence, questions and next-week capacity</v>
      </c>
      <c r="D20" s="29" t="str">
        <f t="array" ref="D20">IF($V20="","",IF(INDEX(PlanTasks[Status],$V20)="","",INDEX(PlanTasks[Status],$V20)))</f>
        <v>Not started</v>
      </c>
      <c r="E20" s="29" t="str">
        <f t="array" ref="E20">IF($V20="","",IF(INDEX(PlanTasks[Priority],$V20)="","",INDEX(PlanTasks[Priority],$V20)))</f>
        <v>P1</v>
      </c>
      <c r="F20" s="29" t="str">
        <f t="array" ref="F20">IF($V20="","",IF(INDEX(PlanTasks[Scope],$V20)="","",INDEX(PlanTasks[Scope],$V20)))</f>
        <v>Core</v>
      </c>
      <c r="G20" s="41">
        <f t="array" ref="G20">IF($V20="","",IF(INDEX(PlanTasks[Estimate (h)],$V20)="","",INDEX(PlanTasks[Estimate (h)],$V20)))</f>
        <v>0.5</v>
      </c>
      <c r="H20" s="41">
        <f t="array" ref="H20">IF($V20="","",IF(INDEX(PlanTasks[Actual (h)],$V20)="","",INDEX(PlanTasks[Actual (h)],$V20)))</f>
        <v>0</v>
      </c>
      <c r="I20" s="43">
        <f t="array" ref="I20">IF($V20="","",IF(INDEX(PlanTasks[Due date],$V20)="","",INDEX(PlanTasks[Due date],$V20)))</f>
        <v>46370</v>
      </c>
      <c r="J20" s="29" t="str">
        <f t="array" ref="J20">IF($V20="","",IF(INDEX(PlanTasks[Completion check],$V20)="","",INDEX(PlanTasks[Completion check],$V20)))</f>
        <v/>
      </c>
      <c r="K20" s="29" t="str">
        <f t="array" ref="K20">IF($V20="","",IF(INDEX(PlanTasks[Next action / blocker],$V20)="","",INDEX(PlanTasks[Next action / blocker],$V20)))</f>
        <v>Record weakest concept and the next practice date.</v>
      </c>
      <c r="L20" s="29" t="str">
        <f t="array" ref="L20">IF($V20="","",IF(INDEX(PlanTasks[Done when],$V20)="","",INDEX(PlanTasks[Done when],$V20)))</f>
        <v>Revisit due topics, practice the questions introduced this week, capture mock feedback, and choose the next three priorities. Update Weekly Review outcome and adjustment.</v>
      </c>
      <c r="M20" s="29" t="str">
        <f t="array" ref="M20">IF($V20="","",IF(INDEX(PlanTasks[Exercise / interview prompt],$V20)="","",INDEX(PlanTasks[Exercise / interview prompt],$V20)))</f>
        <v/>
      </c>
      <c r="N20" s="29" t="str">
        <f t="array" ref="N20">IF($V20="","",IF(INDEX(PlanTasks[Prerequisite IDs],$V20)="","",INDEX(PlanTasks[Prerequisite IDs],$V20)))</f>
        <v/>
      </c>
      <c r="O20" s="29" t="str">
        <f t="array" ref="O20">IF($V20="","",IF(INDEX(PlanTasks[Plan section],$V20)="","",INDEX(PlanTasks[Plan section],$V20)))</f>
        <v>Weekly review</v>
      </c>
      <c r="P20" s="29" t="str">
        <f t="array" ref="P20">IF($V20="","",IF(INDEX(PlanTasks[Category],$V20)="","",INDEX(PlanTasks[Category],$V20)))</f>
        <v>Review</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AI-free first</v>
      </c>
      <c r="U20" s="29" t="str">
        <f t="array" ref="U20">IF($V20="","",IF(INDEX(PlanTasks[Source IDs],$V20)="","",INDEX(PlanTasks[Source IDs],$V20)))</f>
        <v/>
      </c>
      <c r="V20" s="55">
        <f>IF(ROW()-8&gt;$E$4,"",MATCH($C$4&amp;"|"&amp;(ROW()-8),PlanTasks[Category key],0))</f>
        <v>122</v>
      </c>
    </row>
    <row r="21" ht="58.5" customHeight="1">
      <c r="A21" s="9" t="str">
        <f t="array" ref="A21">IF($V21="","",INDEX(PlanTasks[Task ID],$V21))</f>
        <v>RV12</v>
      </c>
      <c r="B21" s="12">
        <f t="array" ref="B21">IF($V21="","",IF(INDEX(PlanTasks[Start week],$V21)="","",INDEX(PlanTasks[Start week],$V21)))</f>
        <v>12</v>
      </c>
      <c r="C21" s="12" t="str">
        <f t="array" ref="C21">IF($V21="","",IF(INDEX(PlanTasks[Task / deliverable],$V21)="","",INDEX(PlanTasks[Task / deliverable],$V21)))</f>
        <v>Review evidence, questions and next-week capacity</v>
      </c>
      <c r="D21" s="12" t="str">
        <f t="array" ref="D21">IF($V21="","",IF(INDEX(PlanTasks[Status],$V21)="","",INDEX(PlanTasks[Status],$V21)))</f>
        <v>Not started</v>
      </c>
      <c r="E21" s="12" t="str">
        <f t="array" ref="E21">IF($V21="","",IF(INDEX(PlanTasks[Priority],$V21)="","",INDEX(PlanTasks[Priority],$V21)))</f>
        <v>P1</v>
      </c>
      <c r="F21" s="12" t="str">
        <f t="array" ref="F21">IF($V21="","",IF(INDEX(PlanTasks[Scope],$V21)="","",INDEX(PlanTasks[Scope],$V21)))</f>
        <v>Core</v>
      </c>
      <c r="G21" s="18">
        <f t="array" ref="G21">IF($V21="","",IF(INDEX(PlanTasks[Estimate (h)],$V21)="","",INDEX(PlanTasks[Estimate (h)],$V21)))</f>
        <v>0.5</v>
      </c>
      <c r="H21" s="18">
        <f t="array" ref="H21">IF($V21="","",IF(INDEX(PlanTasks[Actual (h)],$V21)="","",INDEX(PlanTasks[Actual (h)],$V21)))</f>
        <v>0</v>
      </c>
      <c r="I21" s="21">
        <f t="array" ref="I21">IF($V21="","",IF(INDEX(PlanTasks[Due date],$V21)="","",INDEX(PlanTasks[Due date],$V21)))</f>
        <v>46377</v>
      </c>
      <c r="J21" s="12" t="str">
        <f t="array" ref="J21">IF($V21="","",IF(INDEX(PlanTasks[Completion check],$V21)="","",INDEX(PlanTasks[Completion check],$V21)))</f>
        <v/>
      </c>
      <c r="K21" s="12" t="str">
        <f t="array" ref="K21">IF($V21="","",IF(INDEX(PlanTasks[Next action / blocker],$V21)="","",INDEX(PlanTasks[Next action / blocker],$V21)))</f>
        <v>Record weakest concept and the next practice date.</v>
      </c>
      <c r="L21" s="12" t="str">
        <f t="array" ref="L21">IF($V21="","",IF(INDEX(PlanTasks[Done when],$V21)="","",INDEX(PlanTasks[Done when],$V21)))</f>
        <v>Revisit due topics, practice the questions introduced this week, capture mock feedback, and choose the next three priorities. Update Weekly Review outcome and adjustment.</v>
      </c>
      <c r="M21" s="12" t="str">
        <f t="array" ref="M21">IF($V21="","",IF(INDEX(PlanTasks[Exercise / interview prompt],$V21)="","",INDEX(PlanTasks[Exercise / interview prompt],$V21)))</f>
        <v/>
      </c>
      <c r="N21" s="12" t="str">
        <f t="array" ref="N21">IF($V21="","",IF(INDEX(PlanTasks[Prerequisite IDs],$V21)="","",INDEX(PlanTasks[Prerequisite IDs],$V21)))</f>
        <v/>
      </c>
      <c r="O21" s="12" t="str">
        <f t="array" ref="O21">IF($V21="","",IF(INDEX(PlanTasks[Plan section],$V21)="","",INDEX(PlanTasks[Plan section],$V21)))</f>
        <v>Weekly review</v>
      </c>
      <c r="P21" s="12" t="str">
        <f t="array" ref="P21">IF($V21="","",IF(INDEX(PlanTasks[Category],$V21)="","",INDEX(PlanTasks[Category],$V21)))</f>
        <v>Review</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AI-free first</v>
      </c>
      <c r="U21" s="12" t="str">
        <f t="array" ref="U21">IF($V21="","",IF(INDEX(PlanTasks[Source IDs],$V21)="","",INDEX(PlanTasks[Source IDs],$V21)))</f>
        <v/>
      </c>
      <c r="V21" s="27">
        <f>IF(ROW()-8&gt;$E$4,"",MATCH($C$4&amp;"|"&amp;(ROW()-8),PlanTasks[Category key],0))</f>
        <v>132</v>
      </c>
    </row>
    <row r="22" ht="71.25" customHeight="1">
      <c r="A22" s="28" t="str">
        <f t="array" ref="A22">IF($V22="","",INDEX(PlanTasks[Task ID],$V22))</f>
        <v>RV13</v>
      </c>
      <c r="B22" s="29">
        <f t="array" ref="B22">IF($V22="","",IF(INDEX(PlanTasks[Start week],$V22)="","",INDEX(PlanTasks[Start week],$V22)))</f>
        <v>13</v>
      </c>
      <c r="C22" s="29" t="str">
        <f t="array" ref="C22">IF($V22="","",IF(INDEX(PlanTasks[Task / deliverable],$V22)="","",INDEX(PlanTasks[Task / deliverable],$V22)))</f>
        <v>Review evidence, questions and next-week capacity</v>
      </c>
      <c r="D22" s="29" t="str">
        <f t="array" ref="D22">IF($V22="","",IF(INDEX(PlanTasks[Status],$V22)="","",INDEX(PlanTasks[Status],$V22)))</f>
        <v>Not started</v>
      </c>
      <c r="E22" s="29" t="str">
        <f t="array" ref="E22">IF($V22="","",IF(INDEX(PlanTasks[Priority],$V22)="","",INDEX(PlanTasks[Priority],$V22)))</f>
        <v>P1</v>
      </c>
      <c r="F22" s="29" t="str">
        <f t="array" ref="F22">IF($V22="","",IF(INDEX(PlanTasks[Scope],$V22)="","",INDEX(PlanTasks[Scope],$V22)))</f>
        <v>Core</v>
      </c>
      <c r="G22" s="41">
        <f t="array" ref="G22">IF($V22="","",IF(INDEX(PlanTasks[Estimate (h)],$V22)="","",INDEX(PlanTasks[Estimate (h)],$V22)))</f>
        <v>0.5</v>
      </c>
      <c r="H22" s="41">
        <f t="array" ref="H22">IF($V22="","",IF(INDEX(PlanTasks[Actual (h)],$V22)="","",INDEX(PlanTasks[Actual (h)],$V22)))</f>
        <v>0</v>
      </c>
      <c r="I22" s="43">
        <f t="array" ref="I22">IF($V22="","",IF(INDEX(PlanTasks[Due date],$V22)="","",INDEX(PlanTasks[Due date],$V22)))</f>
        <v>46384</v>
      </c>
      <c r="J22" s="29" t="str">
        <f t="array" ref="J22">IF($V22="","",IF(INDEX(PlanTasks[Completion check],$V22)="","",INDEX(PlanTasks[Completion check],$V22)))</f>
        <v/>
      </c>
      <c r="K22" s="29" t="str">
        <f t="array" ref="K22">IF($V22="","",IF(INDEX(PlanTasks[Next action / blocker],$V22)="","",INDEX(PlanTasks[Next action / blocker],$V22)))</f>
        <v>Record weakest concept and the next practice date.</v>
      </c>
      <c r="L22" s="29" t="str">
        <f t="array" ref="L22">IF($V22="","",IF(INDEX(PlanTasks[Done when],$V22)="","",INDEX(PlanTasks[Done when],$V22)))</f>
        <v>Revisit due topics, practice the questions introduced this week, capture mock feedback, and choose the next three priorities. Update Weekly Review outcome and adjustment.
Review application stages and follow-up dates. Adapt next week to upcoming interviews.</v>
      </c>
      <c r="M22" s="29" t="str">
        <f t="array" ref="M22">IF($V22="","",IF(INDEX(PlanTasks[Exercise / interview prompt],$V22)="","",INDEX(PlanTasks[Exercise / interview prompt],$V22)))</f>
        <v/>
      </c>
      <c r="N22" s="29" t="str">
        <f t="array" ref="N22">IF($V22="","",IF(INDEX(PlanTasks[Prerequisite IDs],$V22)="","",INDEX(PlanTasks[Prerequisite IDs],$V22)))</f>
        <v/>
      </c>
      <c r="O22" s="29" t="str">
        <f t="array" ref="O22">IF($V22="","",IF(INDEX(PlanTasks[Plan section],$V22)="","",INDEX(PlanTasks[Plan section],$V22)))</f>
        <v>Weekly review</v>
      </c>
      <c r="P22" s="29" t="str">
        <f t="array" ref="P22">IF($V22="","",IF(INDEX(PlanTasks[Category],$V22)="","",INDEX(PlanTasks[Category],$V22)))</f>
        <v>Review</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AI-free first</v>
      </c>
      <c r="U22" s="29" t="str">
        <f t="array" ref="U22">IF($V22="","",IF(INDEX(PlanTasks[Source IDs],$V22)="","",INDEX(PlanTasks[Source IDs],$V22)))</f>
        <v/>
      </c>
      <c r="V22" s="55">
        <f>IF(ROW()-8&gt;$E$4,"",MATCH($C$4&amp;"|"&amp;(ROW()-8),PlanTasks[Category key],0))</f>
        <v>140</v>
      </c>
    </row>
    <row r="23" ht="71.25" customHeight="1">
      <c r="A23" s="9" t="str">
        <f t="array" ref="A23">IF($V23="","",INDEX(PlanTasks[Task ID],$V23))</f>
        <v>RV14</v>
      </c>
      <c r="B23" s="12">
        <f t="array" ref="B23">IF($V23="","",IF(INDEX(PlanTasks[Start week],$V23)="","",INDEX(PlanTasks[Start week],$V23)))</f>
        <v>14</v>
      </c>
      <c r="C23" s="12" t="str">
        <f t="array" ref="C23">IF($V23="","",IF(INDEX(PlanTasks[Task / deliverable],$V23)="","",INDEX(PlanTasks[Task / deliverable],$V23)))</f>
        <v>Review evidence, questions and next-week capacity</v>
      </c>
      <c r="D23" s="12" t="str">
        <f t="array" ref="D23">IF($V23="","",IF(INDEX(PlanTasks[Status],$V23)="","",INDEX(PlanTasks[Status],$V23)))</f>
        <v>Not started</v>
      </c>
      <c r="E23" s="12" t="str">
        <f t="array" ref="E23">IF($V23="","",IF(INDEX(PlanTasks[Priority],$V23)="","",INDEX(PlanTasks[Priority],$V23)))</f>
        <v>P1</v>
      </c>
      <c r="F23" s="12" t="str">
        <f t="array" ref="F23">IF($V23="","",IF(INDEX(PlanTasks[Scope],$V23)="","",INDEX(PlanTasks[Scope],$V23)))</f>
        <v>Core</v>
      </c>
      <c r="G23" s="18">
        <f t="array" ref="G23">IF($V23="","",IF(INDEX(PlanTasks[Estimate (h)],$V23)="","",INDEX(PlanTasks[Estimate (h)],$V23)))</f>
        <v>0.5</v>
      </c>
      <c r="H23" s="18">
        <f t="array" ref="H23">IF($V23="","",IF(INDEX(PlanTasks[Actual (h)],$V23)="","",INDEX(PlanTasks[Actual (h)],$V23)))</f>
        <v>0</v>
      </c>
      <c r="I23" s="21">
        <f t="array" ref="I23">IF($V23="","",IF(INDEX(PlanTasks[Due date],$V23)="","",INDEX(PlanTasks[Due date],$V23)))</f>
        <v>46391</v>
      </c>
      <c r="J23" s="12" t="str">
        <f t="array" ref="J23">IF($V23="","",IF(INDEX(PlanTasks[Completion check],$V23)="","",INDEX(PlanTasks[Completion check],$V23)))</f>
        <v/>
      </c>
      <c r="K23" s="12" t="str">
        <f t="array" ref="K23">IF($V23="","",IF(INDEX(PlanTasks[Next action / blocker],$V23)="","",INDEX(PlanTasks[Next action / blocker],$V23)))</f>
        <v>Record weakest concept and the next practice date.</v>
      </c>
      <c r="L23" s="12" t="str">
        <f t="array" ref="L23">IF($V23="","",IF(INDEX(PlanTasks[Done when],$V23)="","",INDEX(PlanTasks[Done when],$V23)))</f>
        <v>Revisit due topics, practice the questions introduced this week, capture mock feedback, and choose the next three priorities. Update Weekly Review outcome and adjustment.
Review application stages and follow-up dates. Adapt next week to upcoming interviews.</v>
      </c>
      <c r="M23" s="12" t="str">
        <f t="array" ref="M23">IF($V23="","",IF(INDEX(PlanTasks[Exercise / interview prompt],$V23)="","",INDEX(PlanTasks[Exercise / interview prompt],$V23)))</f>
        <v/>
      </c>
      <c r="N23" s="12" t="str">
        <f t="array" ref="N23">IF($V23="","",IF(INDEX(PlanTasks[Prerequisite IDs],$V23)="","",INDEX(PlanTasks[Prerequisite IDs],$V23)))</f>
        <v/>
      </c>
      <c r="O23" s="12" t="str">
        <f t="array" ref="O23">IF($V23="","",IF(INDEX(PlanTasks[Plan section],$V23)="","",INDEX(PlanTasks[Plan section],$V23)))</f>
        <v>Weekly review</v>
      </c>
      <c r="P23" s="12" t="str">
        <f t="array" ref="P23">IF($V23="","",IF(INDEX(PlanTasks[Category],$V23)="","",INDEX(PlanTasks[Category],$V23)))</f>
        <v>Review</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AI-free first</v>
      </c>
      <c r="U23" s="12" t="str">
        <f t="array" ref="U23">IF($V23="","",IF(INDEX(PlanTasks[Source IDs],$V23)="","",INDEX(PlanTasks[Source IDs],$V23)))</f>
        <v/>
      </c>
      <c r="V23" s="27">
        <f>IF(ROW()-8&gt;$E$4,"",MATCH($C$4&amp;"|"&amp;(ROW()-8),PlanTasks[Category key],0))</f>
        <v>151</v>
      </c>
    </row>
    <row r="24" ht="71.25" customHeight="1">
      <c r="A24" s="28" t="str">
        <f t="array" ref="A24">IF($V24="","",INDEX(PlanTasks[Task ID],$V24))</f>
        <v>RV15</v>
      </c>
      <c r="B24" s="29">
        <f t="array" ref="B24">IF($V24="","",IF(INDEX(PlanTasks[Start week],$V24)="","",INDEX(PlanTasks[Start week],$V24)))</f>
        <v>15</v>
      </c>
      <c r="C24" s="29" t="str">
        <f t="array" ref="C24">IF($V24="","",IF(INDEX(PlanTasks[Task / deliverable],$V24)="","",INDEX(PlanTasks[Task / deliverable],$V24)))</f>
        <v>Review evidence, questions and next-week capacity</v>
      </c>
      <c r="D24" s="29" t="str">
        <f t="array" ref="D24">IF($V24="","",IF(INDEX(PlanTasks[Status],$V24)="","",INDEX(PlanTasks[Status],$V24)))</f>
        <v>Not started</v>
      </c>
      <c r="E24" s="29" t="str">
        <f t="array" ref="E24">IF($V24="","",IF(INDEX(PlanTasks[Priority],$V24)="","",INDEX(PlanTasks[Priority],$V24)))</f>
        <v>P1</v>
      </c>
      <c r="F24" s="29" t="str">
        <f t="array" ref="F24">IF($V24="","",IF(INDEX(PlanTasks[Scope],$V24)="","",INDEX(PlanTasks[Scope],$V24)))</f>
        <v>Core</v>
      </c>
      <c r="G24" s="41">
        <f t="array" ref="G24">IF($V24="","",IF(INDEX(PlanTasks[Estimate (h)],$V24)="","",INDEX(PlanTasks[Estimate (h)],$V24)))</f>
        <v>0.5</v>
      </c>
      <c r="H24" s="41">
        <f t="array" ref="H24">IF($V24="","",IF(INDEX(PlanTasks[Actual (h)],$V24)="","",INDEX(PlanTasks[Actual (h)],$V24)))</f>
        <v>0</v>
      </c>
      <c r="I24" s="43">
        <f t="array" ref="I24">IF($V24="","",IF(INDEX(PlanTasks[Due date],$V24)="","",INDEX(PlanTasks[Due date],$V24)))</f>
        <v>46398</v>
      </c>
      <c r="J24" s="29" t="str">
        <f t="array" ref="J24">IF($V24="","",IF(INDEX(PlanTasks[Completion check],$V24)="","",INDEX(PlanTasks[Completion check],$V24)))</f>
        <v/>
      </c>
      <c r="K24" s="29" t="str">
        <f t="array" ref="K24">IF($V24="","",IF(INDEX(PlanTasks[Next action / blocker],$V24)="","",INDEX(PlanTasks[Next action / blocker],$V24)))</f>
        <v>Record weakest concept and the next practice date.</v>
      </c>
      <c r="L24" s="29" t="str">
        <f t="array" ref="L24">IF($V24="","",IF(INDEX(PlanTasks[Done when],$V24)="","",INDEX(PlanTasks[Done when],$V24)))</f>
        <v>Revisit due topics, practice the questions introduced this week, capture mock feedback, and choose the next three priorities. Update Weekly Review outcome and adjustment.
Review application stages and follow-up dates. Adapt next week to upcoming interviews.</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Weekly review</v>
      </c>
      <c r="P24" s="29" t="str">
        <f t="array" ref="P24">IF($V24="","",IF(INDEX(PlanTasks[Category],$V24)="","",INDEX(PlanTasks[Category],$V24)))</f>
        <v>Review</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AI-free first</v>
      </c>
      <c r="U24" s="29" t="str">
        <f t="array" ref="U24">IF($V24="","",IF(INDEX(PlanTasks[Source IDs],$V24)="","",INDEX(PlanTasks[Source IDs],$V24)))</f>
        <v/>
      </c>
      <c r="V24" s="55">
        <f>IF(ROW()-8&gt;$E$4,"",MATCH($C$4&amp;"|"&amp;(ROW()-8),PlanTasks[Category key],0))</f>
        <v>160</v>
      </c>
    </row>
    <row r="25" ht="71.25" customHeight="1">
      <c r="A25" s="9" t="str">
        <f t="array" ref="A25">IF($V25="","",INDEX(PlanTasks[Task ID],$V25))</f>
        <v>RV16</v>
      </c>
      <c r="B25" s="12">
        <f t="array" ref="B25">IF($V25="","",IF(INDEX(PlanTasks[Start week],$V25)="","",INDEX(PlanTasks[Start week],$V25)))</f>
        <v>16</v>
      </c>
      <c r="C25" s="12" t="str">
        <f t="array" ref="C25">IF($V25="","",IF(INDEX(PlanTasks[Task / deliverable],$V25)="","",INDEX(PlanTasks[Task / deliverable],$V25)))</f>
        <v>Review evidence, questions and next-week capacity</v>
      </c>
      <c r="D25" s="12" t="str">
        <f t="array" ref="D25">IF($V25="","",IF(INDEX(PlanTasks[Status],$V25)="","",INDEX(PlanTasks[Status],$V25)))</f>
        <v>Not started</v>
      </c>
      <c r="E25" s="12" t="str">
        <f t="array" ref="E25">IF($V25="","",IF(INDEX(PlanTasks[Priority],$V25)="","",INDEX(PlanTasks[Priority],$V25)))</f>
        <v>P1</v>
      </c>
      <c r="F25" s="12" t="str">
        <f t="array" ref="F25">IF($V25="","",IF(INDEX(PlanTasks[Scope],$V25)="","",INDEX(PlanTasks[Scope],$V25)))</f>
        <v>Core</v>
      </c>
      <c r="G25" s="18">
        <f t="array" ref="G25">IF($V25="","",IF(INDEX(PlanTasks[Estimate (h)],$V25)="","",INDEX(PlanTasks[Estimate (h)],$V25)))</f>
        <v>0.5</v>
      </c>
      <c r="H25" s="18">
        <f t="array" ref="H25">IF($V25="","",IF(INDEX(PlanTasks[Actual (h)],$V25)="","",INDEX(PlanTasks[Actual (h)],$V25)))</f>
        <v>0</v>
      </c>
      <c r="I25" s="21">
        <f t="array" ref="I25">IF($V25="","",IF(INDEX(PlanTasks[Due date],$V25)="","",INDEX(PlanTasks[Due date],$V25)))</f>
        <v>46405</v>
      </c>
      <c r="J25" s="12" t="str">
        <f t="array" ref="J25">IF($V25="","",IF(INDEX(PlanTasks[Completion check],$V25)="","",INDEX(PlanTasks[Completion check],$V25)))</f>
        <v/>
      </c>
      <c r="K25" s="12" t="str">
        <f t="array" ref="K25">IF($V25="","",IF(INDEX(PlanTasks[Next action / blocker],$V25)="","",INDEX(PlanTasks[Next action / blocker],$V25)))</f>
        <v>Record weakest concept and the next practice date.</v>
      </c>
      <c r="L25" s="12" t="str">
        <f t="array" ref="L25">IF($V25="","",IF(INDEX(PlanTasks[Done when],$V25)="","",INDEX(PlanTasks[Done when],$V25)))</f>
        <v>Revisit due topics, practice the questions introduced this week, capture mock feedback, and choose the next three priorities. Update Weekly Review outcome and adjustment.
Review application stages and follow-up dates. Adapt next week to upcoming interviews.</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Weekly review</v>
      </c>
      <c r="P25" s="12" t="str">
        <f t="array" ref="P25">IF($V25="","",IF(INDEX(PlanTasks[Category],$V25)="","",INDEX(PlanTasks[Category],$V25)))</f>
        <v>Review</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AI-free first</v>
      </c>
      <c r="U25" s="12" t="str">
        <f t="array" ref="U25">IF($V25="","",IF(INDEX(PlanTasks[Source IDs],$V25)="","",INDEX(PlanTasks[Source IDs],$V25)))</f>
        <v/>
      </c>
      <c r="V25" s="27">
        <f>IF(ROW()-8&gt;$E$4,"",MATCH($C$4&amp;"|"&amp;(ROW()-8),PlanTasks[Category key],0))</f>
        <v>177</v>
      </c>
    </row>
    <row r="26" ht="71.25" customHeight="1">
      <c r="A26" s="28" t="str">
        <f t="array" ref="A26">IF($V26="","",INDEX(PlanTasks[Task ID],$V26))</f>
        <v>RV17</v>
      </c>
      <c r="B26" s="29">
        <f t="array" ref="B26">IF($V26="","",IF(INDEX(PlanTasks[Start week],$V26)="","",INDEX(PlanTasks[Start week],$V26)))</f>
        <v>17</v>
      </c>
      <c r="C26" s="29" t="str">
        <f t="array" ref="C26">IF($V26="","",IF(INDEX(PlanTasks[Task / deliverable],$V26)="","",INDEX(PlanTasks[Task / deliverable],$V26)))</f>
        <v>Review evidence, questions and next-week capacity</v>
      </c>
      <c r="D26" s="29" t="str">
        <f t="array" ref="D26">IF($V26="","",IF(INDEX(PlanTasks[Status],$V26)="","",INDEX(PlanTasks[Status],$V26)))</f>
        <v>Not started</v>
      </c>
      <c r="E26" s="29" t="str">
        <f t="array" ref="E26">IF($V26="","",IF(INDEX(PlanTasks[Priority],$V26)="","",INDEX(PlanTasks[Priority],$V26)))</f>
        <v>P1</v>
      </c>
      <c r="F26" s="29" t="str">
        <f t="array" ref="F26">IF($V26="","",IF(INDEX(PlanTasks[Scope],$V26)="","",INDEX(PlanTasks[Scope],$V26)))</f>
        <v>Core</v>
      </c>
      <c r="G26" s="41">
        <f t="array" ref="G26">IF($V26="","",IF(INDEX(PlanTasks[Estimate (h)],$V26)="","",INDEX(PlanTasks[Estimate (h)],$V26)))</f>
        <v>0.5</v>
      </c>
      <c r="H26" s="41">
        <f t="array" ref="H26">IF($V26="","",IF(INDEX(PlanTasks[Actual (h)],$V26)="","",INDEX(PlanTasks[Actual (h)],$V26)))</f>
        <v>0</v>
      </c>
      <c r="I26" s="43">
        <f t="array" ref="I26">IF($V26="","",IF(INDEX(PlanTasks[Due date],$V26)="","",INDEX(PlanTasks[Due date],$V26)))</f>
        <v>46412</v>
      </c>
      <c r="J26" s="29" t="str">
        <f t="array" ref="J26">IF($V26="","",IF(INDEX(PlanTasks[Completion check],$V26)="","",INDEX(PlanTasks[Completion check],$V26)))</f>
        <v/>
      </c>
      <c r="K26" s="29" t="str">
        <f t="array" ref="K26">IF($V26="","",IF(INDEX(PlanTasks[Next action / blocker],$V26)="","",INDEX(PlanTasks[Next action / blocker],$V26)))</f>
        <v>Record weakest concept and the next practice date.</v>
      </c>
      <c r="L26" s="29" t="str">
        <f t="array" ref="L26">IF($V26="","",IF(INDEX(PlanTasks[Done when],$V26)="","",INDEX(PlanTasks[Done when],$V26)))</f>
        <v>Revisit due topics, practice the questions introduced this week, capture mock feedback, and choose the next three priorities. Update Weekly Review outcome and adjustment.
Review application stages and follow-up dates. Adapt next week to upcoming interviews.</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Weekly review</v>
      </c>
      <c r="P26" s="29" t="str">
        <f t="array" ref="P26">IF($V26="","",IF(INDEX(PlanTasks[Category],$V26)="","",INDEX(PlanTasks[Category],$V26)))</f>
        <v>Review</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AI-free first</v>
      </c>
      <c r="U26" s="29" t="str">
        <f t="array" ref="U26">IF($V26="","",IF(INDEX(PlanTasks[Source IDs],$V26)="","",INDEX(PlanTasks[Source IDs],$V26)))</f>
        <v/>
      </c>
      <c r="V26" s="55">
        <f>IF(ROW()-8&gt;$E$4,"",MATCH($C$4&amp;"|"&amp;(ROW()-8),PlanTasks[Category key],0))</f>
        <v>182</v>
      </c>
    </row>
    <row r="27" ht="71.25" customHeight="1">
      <c r="A27" s="9" t="str">
        <f t="array" ref="A27">IF($V27="","",INDEX(PlanTasks[Task ID],$V27))</f>
        <v>RV18</v>
      </c>
      <c r="B27" s="12">
        <f t="array" ref="B27">IF($V27="","",IF(INDEX(PlanTasks[Start week],$V27)="","",INDEX(PlanTasks[Start week],$V27)))</f>
        <v>18</v>
      </c>
      <c r="C27" s="12" t="str">
        <f t="array" ref="C27">IF($V27="","",IF(INDEX(PlanTasks[Task / deliverable],$V27)="","",INDEX(PlanTasks[Task / deliverable],$V27)))</f>
        <v>Review evidence, questions and next-week capacity</v>
      </c>
      <c r="D27" s="12" t="str">
        <f t="array" ref="D27">IF($V27="","",IF(INDEX(PlanTasks[Status],$V27)="","",INDEX(PlanTasks[Status],$V27)))</f>
        <v>Not started</v>
      </c>
      <c r="E27" s="12" t="str">
        <f t="array" ref="E27">IF($V27="","",IF(INDEX(PlanTasks[Priority],$V27)="","",INDEX(PlanTasks[Priority],$V27)))</f>
        <v>P1</v>
      </c>
      <c r="F27" s="12" t="str">
        <f t="array" ref="F27">IF($V27="","",IF(INDEX(PlanTasks[Scope],$V27)="","",INDEX(PlanTasks[Scope],$V27)))</f>
        <v>Core</v>
      </c>
      <c r="G27" s="18">
        <f t="array" ref="G27">IF($V27="","",IF(INDEX(PlanTasks[Estimate (h)],$V27)="","",INDEX(PlanTasks[Estimate (h)],$V27)))</f>
        <v>0.5</v>
      </c>
      <c r="H27" s="18">
        <f t="array" ref="H27">IF($V27="","",IF(INDEX(PlanTasks[Actual (h)],$V27)="","",INDEX(PlanTasks[Actual (h)],$V27)))</f>
        <v>0</v>
      </c>
      <c r="I27" s="21">
        <f t="array" ref="I27">IF($V27="","",IF(INDEX(PlanTasks[Due date],$V27)="","",INDEX(PlanTasks[Due date],$V27)))</f>
        <v>46419</v>
      </c>
      <c r="J27" s="12" t="str">
        <f t="array" ref="J27">IF($V27="","",IF(INDEX(PlanTasks[Completion check],$V27)="","",INDEX(PlanTasks[Completion check],$V27)))</f>
        <v/>
      </c>
      <c r="K27" s="12" t="str">
        <f t="array" ref="K27">IF($V27="","",IF(INDEX(PlanTasks[Next action / blocker],$V27)="","",INDEX(PlanTasks[Next action / blocker],$V27)))</f>
        <v>Record weakest concept and the next practice date.</v>
      </c>
      <c r="L27" s="12" t="str">
        <f t="array" ref="L27">IF($V27="","",IF(INDEX(PlanTasks[Done when],$V27)="","",INDEX(PlanTasks[Done when],$V27)))</f>
        <v>Revisit due topics, practice the questions introduced this week, capture mock feedback, and choose the next three priorities. Update Weekly Review outcome and adjustment.
Review application stages and follow-up dates. Adapt next week to upcoming interviews.</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Weekly review</v>
      </c>
      <c r="P27" s="12" t="str">
        <f t="array" ref="P27">IF($V27="","",IF(INDEX(PlanTasks[Category],$V27)="","",INDEX(PlanTasks[Category],$V27)))</f>
        <v>Review</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AI-free first</v>
      </c>
      <c r="U27" s="12" t="str">
        <f t="array" ref="U27">IF($V27="","",IF(INDEX(PlanTasks[Source IDs],$V27)="","",INDEX(PlanTasks[Source IDs],$V27)))</f>
        <v/>
      </c>
      <c r="V27" s="27">
        <f>IF(ROW()-8&gt;$E$4,"",MATCH($C$4&amp;"|"&amp;(ROW()-8),PlanTasks[Category key],0))</f>
        <v>189</v>
      </c>
    </row>
    <row r="28" ht="71.25" customHeight="1">
      <c r="A28" s="28" t="str">
        <f t="array" ref="A28">IF($V28="","",INDEX(PlanTasks[Task ID],$V28))</f>
        <v>RV19</v>
      </c>
      <c r="B28" s="29">
        <f t="array" ref="B28">IF($V28="","",IF(INDEX(PlanTasks[Start week],$V28)="","",INDEX(PlanTasks[Start week],$V28)))</f>
        <v>19</v>
      </c>
      <c r="C28" s="29" t="str">
        <f t="array" ref="C28">IF($V28="","",IF(INDEX(PlanTasks[Task / deliverable],$V28)="","",INDEX(PlanTasks[Task / deliverable],$V28)))</f>
        <v>Review evidence, questions and next-week capacity</v>
      </c>
      <c r="D28" s="29" t="str">
        <f t="array" ref="D28">IF($V28="","",IF(INDEX(PlanTasks[Status],$V28)="","",INDEX(PlanTasks[Status],$V28)))</f>
        <v>Not started</v>
      </c>
      <c r="E28" s="29" t="str">
        <f t="array" ref="E28">IF($V28="","",IF(INDEX(PlanTasks[Priority],$V28)="","",INDEX(PlanTasks[Priority],$V28)))</f>
        <v>P1</v>
      </c>
      <c r="F28" s="29" t="str">
        <f t="array" ref="F28">IF($V28="","",IF(INDEX(PlanTasks[Scope],$V28)="","",INDEX(PlanTasks[Scope],$V28)))</f>
        <v>Core</v>
      </c>
      <c r="G28" s="41">
        <f t="array" ref="G28">IF($V28="","",IF(INDEX(PlanTasks[Estimate (h)],$V28)="","",INDEX(PlanTasks[Estimate (h)],$V28)))</f>
        <v>0.5</v>
      </c>
      <c r="H28" s="41">
        <f t="array" ref="H28">IF($V28="","",IF(INDEX(PlanTasks[Actual (h)],$V28)="","",INDEX(PlanTasks[Actual (h)],$V28)))</f>
        <v>0</v>
      </c>
      <c r="I28" s="43">
        <f t="array" ref="I28">IF($V28="","",IF(INDEX(PlanTasks[Due date],$V28)="","",INDEX(PlanTasks[Due date],$V28)))</f>
        <v>46426</v>
      </c>
      <c r="J28" s="29" t="str">
        <f t="array" ref="J28">IF($V28="","",IF(INDEX(PlanTasks[Completion check],$V28)="","",INDEX(PlanTasks[Completion check],$V28)))</f>
        <v/>
      </c>
      <c r="K28" s="29" t="str">
        <f t="array" ref="K28">IF($V28="","",IF(INDEX(PlanTasks[Next action / blocker],$V28)="","",INDEX(PlanTasks[Next action / blocker],$V28)))</f>
        <v>Record weakest concept and the next practice date.</v>
      </c>
      <c r="L28" s="29" t="str">
        <f t="array" ref="L28">IF($V28="","",IF(INDEX(PlanTasks[Done when],$V28)="","",INDEX(PlanTasks[Done when],$V28)))</f>
        <v>Revisit due topics, practice the questions introduced this week, capture mock feedback, and choose the next three priorities. Update Weekly Review outcome and adjustment.
Review application stages and follow-up dates. Adapt next week to upcoming interviews.</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Weekly review</v>
      </c>
      <c r="P28" s="29" t="str">
        <f t="array" ref="P28">IF($V28="","",IF(INDEX(PlanTasks[Category],$V28)="","",INDEX(PlanTasks[Category],$V28)))</f>
        <v>Review</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AI-free first</v>
      </c>
      <c r="U28" s="29" t="str">
        <f t="array" ref="U28">IF($V28="","",IF(INDEX(PlanTasks[Source IDs],$V28)="","",INDEX(PlanTasks[Source IDs],$V28)))</f>
        <v/>
      </c>
      <c r="V28" s="55">
        <f>IF(ROW()-8&gt;$E$4,"",MATCH($C$4&amp;"|"&amp;(ROW()-8),PlanTasks[Category key],0))</f>
        <v>197</v>
      </c>
    </row>
    <row r="29" ht="71.25" customHeight="1">
      <c r="A29" s="9" t="str">
        <f t="array" ref="A29">IF($V29="","",INDEX(PlanTasks[Task ID],$V29))</f>
        <v>RV20</v>
      </c>
      <c r="B29" s="12">
        <f t="array" ref="B29">IF($V29="","",IF(INDEX(PlanTasks[Start week],$V29)="","",INDEX(PlanTasks[Start week],$V29)))</f>
        <v>20</v>
      </c>
      <c r="C29" s="12" t="str">
        <f t="array" ref="C29">IF($V29="","",IF(INDEX(PlanTasks[Task / deliverable],$V29)="","",INDEX(PlanTasks[Task / deliverable],$V29)))</f>
        <v>Review evidence, questions and next-week capacity</v>
      </c>
      <c r="D29" s="12" t="str">
        <f t="array" ref="D29">IF($V29="","",IF(INDEX(PlanTasks[Status],$V29)="","",INDEX(PlanTasks[Status],$V29)))</f>
        <v>Not started</v>
      </c>
      <c r="E29" s="12" t="str">
        <f t="array" ref="E29">IF($V29="","",IF(INDEX(PlanTasks[Priority],$V29)="","",INDEX(PlanTasks[Priority],$V29)))</f>
        <v>P1</v>
      </c>
      <c r="F29" s="12" t="str">
        <f t="array" ref="F29">IF($V29="","",IF(INDEX(PlanTasks[Scope],$V29)="","",INDEX(PlanTasks[Scope],$V29)))</f>
        <v>Core</v>
      </c>
      <c r="G29" s="18">
        <f t="array" ref="G29">IF($V29="","",IF(INDEX(PlanTasks[Estimate (h)],$V29)="","",INDEX(PlanTasks[Estimate (h)],$V29)))</f>
        <v>0.5</v>
      </c>
      <c r="H29" s="18">
        <f t="array" ref="H29">IF($V29="","",IF(INDEX(PlanTasks[Actual (h)],$V29)="","",INDEX(PlanTasks[Actual (h)],$V29)))</f>
        <v>0</v>
      </c>
      <c r="I29" s="21">
        <f t="array" ref="I29">IF($V29="","",IF(INDEX(PlanTasks[Due date],$V29)="","",INDEX(PlanTasks[Due date],$V29)))</f>
        <v>46433</v>
      </c>
      <c r="J29" s="12" t="str">
        <f t="array" ref="J29">IF($V29="","",IF(INDEX(PlanTasks[Completion check],$V29)="","",INDEX(PlanTasks[Completion check],$V29)))</f>
        <v/>
      </c>
      <c r="K29" s="12" t="str">
        <f t="array" ref="K29">IF($V29="","",IF(INDEX(PlanTasks[Next action / blocker],$V29)="","",INDEX(PlanTasks[Next action / blocker],$V29)))</f>
        <v>Record weakest concept and the next practice date.</v>
      </c>
      <c r="L29" s="12" t="str">
        <f t="array" ref="L29">IF($V29="","",IF(INDEX(PlanTasks[Done when],$V29)="","",INDEX(PlanTasks[Done when],$V29)))</f>
        <v>Revisit due topics, practice the questions introduced this week, capture mock feedback, and choose the next three priorities. Update Weekly Review outcome and adjustment.
Review application stages and follow-up dates. Adapt next week to upcoming interviews.</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Weekly review</v>
      </c>
      <c r="P29" s="12" t="str">
        <f t="array" ref="P29">IF($V29="","",IF(INDEX(PlanTasks[Category],$V29)="","",INDEX(PlanTasks[Category],$V29)))</f>
        <v>Review</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AI-free first</v>
      </c>
      <c r="U29" s="12" t="str">
        <f t="array" ref="U29">IF($V29="","",IF(INDEX(PlanTasks[Source IDs],$V29)="","",INDEX(PlanTasks[Source IDs],$V29)))</f>
        <v/>
      </c>
      <c r="V29" s="27">
        <f>IF(ROW()-8&gt;$E$4,"",MATCH($C$4&amp;"|"&amp;(ROW()-8),PlanTasks[Category key],0))</f>
        <v>209</v>
      </c>
    </row>
    <row r="30" ht="71.25" customHeight="1">
      <c r="A30" s="28" t="str">
        <f t="array" ref="A30">IF($V30="","",INDEX(PlanTasks[Task ID],$V30))</f>
        <v>RV21</v>
      </c>
      <c r="B30" s="29">
        <f t="array" ref="B30">IF($V30="","",IF(INDEX(PlanTasks[Start week],$V30)="","",INDEX(PlanTasks[Start week],$V30)))</f>
        <v>21</v>
      </c>
      <c r="C30" s="29" t="str">
        <f t="array" ref="C30">IF($V30="","",IF(INDEX(PlanTasks[Task / deliverable],$V30)="","",INDEX(PlanTasks[Task / deliverable],$V30)))</f>
        <v>Review evidence, questions and next-week capacity</v>
      </c>
      <c r="D30" s="29" t="str">
        <f t="array" ref="D30">IF($V30="","",IF(INDEX(PlanTasks[Status],$V30)="","",INDEX(PlanTasks[Status],$V30)))</f>
        <v>Not started</v>
      </c>
      <c r="E30" s="29" t="str">
        <f t="array" ref="E30">IF($V30="","",IF(INDEX(PlanTasks[Priority],$V30)="","",INDEX(PlanTasks[Priority],$V30)))</f>
        <v>P1</v>
      </c>
      <c r="F30" s="29" t="str">
        <f t="array" ref="F30">IF($V30="","",IF(INDEX(PlanTasks[Scope],$V30)="","",INDEX(PlanTasks[Scope],$V30)))</f>
        <v>Core</v>
      </c>
      <c r="G30" s="41">
        <f t="array" ref="G30">IF($V30="","",IF(INDEX(PlanTasks[Estimate (h)],$V30)="","",INDEX(PlanTasks[Estimate (h)],$V30)))</f>
        <v>0.5</v>
      </c>
      <c r="H30" s="41">
        <f t="array" ref="H30">IF($V30="","",IF(INDEX(PlanTasks[Actual (h)],$V30)="","",INDEX(PlanTasks[Actual (h)],$V30)))</f>
        <v>0</v>
      </c>
      <c r="I30" s="43">
        <f t="array" ref="I30">IF($V30="","",IF(INDEX(PlanTasks[Due date],$V30)="","",INDEX(PlanTasks[Due date],$V30)))</f>
        <v>46440</v>
      </c>
      <c r="J30" s="29" t="str">
        <f t="array" ref="J30">IF($V30="","",IF(INDEX(PlanTasks[Completion check],$V30)="","",INDEX(PlanTasks[Completion check],$V30)))</f>
        <v/>
      </c>
      <c r="K30" s="29" t="str">
        <f t="array" ref="K30">IF($V30="","",IF(INDEX(PlanTasks[Next action / blocker],$V30)="","",INDEX(PlanTasks[Next action / blocker],$V30)))</f>
        <v>Record weakest concept and the next practice date.</v>
      </c>
      <c r="L30" s="29" t="str">
        <f t="array" ref="L30">IF($V30="","",IF(INDEX(PlanTasks[Done when],$V30)="","",INDEX(PlanTasks[Done when],$V30)))</f>
        <v>Revisit due topics, practice the questions introduced this week, capture mock feedback, and choose the next three priorities. Update Weekly Review outcome and adjustment.
Review application stages and follow-up dates. Adapt next week to upcoming interviews.</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Weekly review</v>
      </c>
      <c r="P30" s="29" t="str">
        <f t="array" ref="P30">IF($V30="","",IF(INDEX(PlanTasks[Category],$V30)="","",INDEX(PlanTasks[Category],$V30)))</f>
        <v>Review</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AI-free first</v>
      </c>
      <c r="U30" s="29" t="str">
        <f t="array" ref="U30">IF($V30="","",IF(INDEX(PlanTasks[Source IDs],$V30)="","",INDEX(PlanTasks[Source IDs],$V30)))</f>
        <v/>
      </c>
      <c r="V30" s="55">
        <f>IF(ROW()-8&gt;$E$4,"",MATCH($C$4&amp;"|"&amp;(ROW()-8),PlanTasks[Category key],0))</f>
        <v>217</v>
      </c>
    </row>
    <row r="31" ht="71.25" customHeight="1">
      <c r="A31" s="9" t="str">
        <f t="array" ref="A31">IF($V31="","",INDEX(PlanTasks[Task ID],$V31))</f>
        <v>RV22</v>
      </c>
      <c r="B31" s="12">
        <f t="array" ref="B31">IF($V31="","",IF(INDEX(PlanTasks[Start week],$V31)="","",INDEX(PlanTasks[Start week],$V31)))</f>
        <v>22</v>
      </c>
      <c r="C31" s="12" t="str">
        <f t="array" ref="C31">IF($V31="","",IF(INDEX(PlanTasks[Task / deliverable],$V31)="","",INDEX(PlanTasks[Task / deliverable],$V31)))</f>
        <v>Review evidence, questions and next-week capacity</v>
      </c>
      <c r="D31" s="12" t="str">
        <f t="array" ref="D31">IF($V31="","",IF(INDEX(PlanTasks[Status],$V31)="","",INDEX(PlanTasks[Status],$V31)))</f>
        <v>Not started</v>
      </c>
      <c r="E31" s="12" t="str">
        <f t="array" ref="E31">IF($V31="","",IF(INDEX(PlanTasks[Priority],$V31)="","",INDEX(PlanTasks[Priority],$V31)))</f>
        <v>P1</v>
      </c>
      <c r="F31" s="12" t="str">
        <f t="array" ref="F31">IF($V31="","",IF(INDEX(PlanTasks[Scope],$V31)="","",INDEX(PlanTasks[Scope],$V31)))</f>
        <v>Core</v>
      </c>
      <c r="G31" s="18">
        <f t="array" ref="G31">IF($V31="","",IF(INDEX(PlanTasks[Estimate (h)],$V31)="","",INDEX(PlanTasks[Estimate (h)],$V31)))</f>
        <v>0.5</v>
      </c>
      <c r="H31" s="18">
        <f t="array" ref="H31">IF($V31="","",IF(INDEX(PlanTasks[Actual (h)],$V31)="","",INDEX(PlanTasks[Actual (h)],$V31)))</f>
        <v>0</v>
      </c>
      <c r="I31" s="21">
        <f t="array" ref="I31">IF($V31="","",IF(INDEX(PlanTasks[Due date],$V31)="","",INDEX(PlanTasks[Due date],$V31)))</f>
        <v>46447</v>
      </c>
      <c r="J31" s="12" t="str">
        <f t="array" ref="J31">IF($V31="","",IF(INDEX(PlanTasks[Completion check],$V31)="","",INDEX(PlanTasks[Completion check],$V31)))</f>
        <v/>
      </c>
      <c r="K31" s="12" t="str">
        <f t="array" ref="K31">IF($V31="","",IF(INDEX(PlanTasks[Next action / blocker],$V31)="","",INDEX(PlanTasks[Next action / blocker],$V31)))</f>
        <v>Record weakest concept and the next practice date.</v>
      </c>
      <c r="L31" s="12" t="str">
        <f t="array" ref="L31">IF($V31="","",IF(INDEX(PlanTasks[Done when],$V31)="","",INDEX(PlanTasks[Done when],$V31)))</f>
        <v>Revisit due topics, practice the questions introduced this week, capture mock feedback, and choose the next three priorities. Update Weekly Review outcome and adjustment.
Review application stages and follow-up dates. Adapt next week to upcoming interviews.</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Weekly review</v>
      </c>
      <c r="P31" s="12" t="str">
        <f t="array" ref="P31">IF($V31="","",IF(INDEX(PlanTasks[Category],$V31)="","",INDEX(PlanTasks[Category],$V31)))</f>
        <v>Review</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AI-free first</v>
      </c>
      <c r="U31" s="12" t="str">
        <f t="array" ref="U31">IF($V31="","",IF(INDEX(PlanTasks[Source IDs],$V31)="","",INDEX(PlanTasks[Source IDs],$V31)))</f>
        <v/>
      </c>
      <c r="V31" s="27">
        <f>IF(ROW()-8&gt;$E$4,"",MATCH($C$4&amp;"|"&amp;(ROW()-8),PlanTasks[Category key],0))</f>
        <v>224</v>
      </c>
    </row>
    <row r="32" ht="71.25" customHeight="1">
      <c r="A32" s="28" t="str">
        <f t="array" ref="A32">IF($V32="","",INDEX(PlanTasks[Task ID],$V32))</f>
        <v>RV23</v>
      </c>
      <c r="B32" s="29">
        <f t="array" ref="B32">IF($V32="","",IF(INDEX(PlanTasks[Start week],$V32)="","",INDEX(PlanTasks[Start week],$V32)))</f>
        <v>23</v>
      </c>
      <c r="C32" s="29" t="str">
        <f t="array" ref="C32">IF($V32="","",IF(INDEX(PlanTasks[Task / deliverable],$V32)="","",INDEX(PlanTasks[Task / deliverable],$V32)))</f>
        <v>Review evidence, questions and next-week capacity</v>
      </c>
      <c r="D32" s="29" t="str">
        <f t="array" ref="D32">IF($V32="","",IF(INDEX(PlanTasks[Status],$V32)="","",INDEX(PlanTasks[Status],$V32)))</f>
        <v>Not started</v>
      </c>
      <c r="E32" s="29" t="str">
        <f t="array" ref="E32">IF($V32="","",IF(INDEX(PlanTasks[Priority],$V32)="","",INDEX(PlanTasks[Priority],$V32)))</f>
        <v>P1</v>
      </c>
      <c r="F32" s="29" t="str">
        <f t="array" ref="F32">IF($V32="","",IF(INDEX(PlanTasks[Scope],$V32)="","",INDEX(PlanTasks[Scope],$V32)))</f>
        <v>Core</v>
      </c>
      <c r="G32" s="41">
        <f t="array" ref="G32">IF($V32="","",IF(INDEX(PlanTasks[Estimate (h)],$V32)="","",INDEX(PlanTasks[Estimate (h)],$V32)))</f>
        <v>0.5</v>
      </c>
      <c r="H32" s="41">
        <f t="array" ref="H32">IF($V32="","",IF(INDEX(PlanTasks[Actual (h)],$V32)="","",INDEX(PlanTasks[Actual (h)],$V32)))</f>
        <v>0</v>
      </c>
      <c r="I32" s="43">
        <f t="array" ref="I32">IF($V32="","",IF(INDEX(PlanTasks[Due date],$V32)="","",INDEX(PlanTasks[Due date],$V32)))</f>
        <v>46454</v>
      </c>
      <c r="J32" s="29" t="str">
        <f t="array" ref="J32">IF($V32="","",IF(INDEX(PlanTasks[Completion check],$V32)="","",INDEX(PlanTasks[Completion check],$V32)))</f>
        <v/>
      </c>
      <c r="K32" s="29" t="str">
        <f t="array" ref="K32">IF($V32="","",IF(INDEX(PlanTasks[Next action / blocker],$V32)="","",INDEX(PlanTasks[Next action / blocker],$V32)))</f>
        <v>Record weakest concept and the next practice date.</v>
      </c>
      <c r="L32" s="29" t="str">
        <f t="array" ref="L32">IF($V32="","",IF(INDEX(PlanTasks[Done when],$V32)="","",INDEX(PlanTasks[Done when],$V32)))</f>
        <v>Revisit due topics, practice the questions introduced this week, capture mock feedback, and choose the next three priorities. Update Weekly Review outcome and adjustment.
Review application stages and follow-up dates. Adapt next week to upcoming interviews.</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Weekly review</v>
      </c>
      <c r="P32" s="29" t="str">
        <f t="array" ref="P32">IF($V32="","",IF(INDEX(PlanTasks[Category],$V32)="","",INDEX(PlanTasks[Category],$V32)))</f>
        <v>Review</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AI-free first</v>
      </c>
      <c r="U32" s="29" t="str">
        <f t="array" ref="U32">IF($V32="","",IF(INDEX(PlanTasks[Source IDs],$V32)="","",INDEX(PlanTasks[Source IDs],$V32)))</f>
        <v/>
      </c>
      <c r="V32" s="55">
        <f>IF(ROW()-8&gt;$E$4,"",MATCH($C$4&amp;"|"&amp;(ROW()-8),PlanTasks[Category key],0))</f>
        <v>230</v>
      </c>
    </row>
    <row r="33" ht="71.25" customHeight="1">
      <c r="A33" s="9" t="str">
        <f t="array" ref="A33">IF($V33="","",INDEX(PlanTasks[Task ID],$V33))</f>
        <v>RV24</v>
      </c>
      <c r="B33" s="12">
        <f t="array" ref="B33">IF($V33="","",IF(INDEX(PlanTasks[Start week],$V33)="","",INDEX(PlanTasks[Start week],$V33)))</f>
        <v>24</v>
      </c>
      <c r="C33" s="12" t="str">
        <f t="array" ref="C33">IF($V33="","",IF(INDEX(PlanTasks[Task / deliverable],$V33)="","",INDEX(PlanTasks[Task / deliverable],$V33)))</f>
        <v>Review evidence, questions and next-week capacity</v>
      </c>
      <c r="D33" s="12" t="str">
        <f t="array" ref="D33">IF($V33="","",IF(INDEX(PlanTasks[Status],$V33)="","",INDEX(PlanTasks[Status],$V33)))</f>
        <v>Not started</v>
      </c>
      <c r="E33" s="12" t="str">
        <f t="array" ref="E33">IF($V33="","",IF(INDEX(PlanTasks[Priority],$V33)="","",INDEX(PlanTasks[Priority],$V33)))</f>
        <v>P1</v>
      </c>
      <c r="F33" s="12" t="str">
        <f t="array" ref="F33">IF($V33="","",IF(INDEX(PlanTasks[Scope],$V33)="","",INDEX(PlanTasks[Scope],$V33)))</f>
        <v>Core</v>
      </c>
      <c r="G33" s="18">
        <f t="array" ref="G33">IF($V33="","",IF(INDEX(PlanTasks[Estimate (h)],$V33)="","",INDEX(PlanTasks[Estimate (h)],$V33)))</f>
        <v>0.5</v>
      </c>
      <c r="H33" s="18">
        <f t="array" ref="H33">IF($V33="","",IF(INDEX(PlanTasks[Actual (h)],$V33)="","",INDEX(PlanTasks[Actual (h)],$V33)))</f>
        <v>0</v>
      </c>
      <c r="I33" s="21">
        <f t="array" ref="I33">IF($V33="","",IF(INDEX(PlanTasks[Due date],$V33)="","",INDEX(PlanTasks[Due date],$V33)))</f>
        <v>46461</v>
      </c>
      <c r="J33" s="12" t="str">
        <f t="array" ref="J33">IF($V33="","",IF(INDEX(PlanTasks[Completion check],$V33)="","",INDEX(PlanTasks[Completion check],$V33)))</f>
        <v/>
      </c>
      <c r="K33" s="12" t="str">
        <f t="array" ref="K33">IF($V33="","",IF(INDEX(PlanTasks[Next action / blocker],$V33)="","",INDEX(PlanTasks[Next action / blocker],$V33)))</f>
        <v>Record weakest concept and the next practice date.</v>
      </c>
      <c r="L33" s="12" t="str">
        <f t="array" ref="L33">IF($V33="","",IF(INDEX(PlanTasks[Done when],$V33)="","",INDEX(PlanTasks[Done when],$V33)))</f>
        <v>Revisit due topics, practice the questions introduced this week, capture mock feedback, and choose the next three priorities. Update Weekly Review outcome and adjustment.
Review application stages and follow-up dates. Adapt next week to upcoming interviews.</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Weekly review</v>
      </c>
      <c r="P33" s="12" t="str">
        <f t="array" ref="P33">IF($V33="","",IF(INDEX(PlanTasks[Category],$V33)="","",INDEX(PlanTasks[Category],$V33)))</f>
        <v>Review</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AI-free first</v>
      </c>
      <c r="U33" s="12" t="str">
        <f t="array" ref="U33">IF($V33="","",IF(INDEX(PlanTasks[Source IDs],$V33)="","",INDEX(PlanTasks[Source IDs],$V33)))</f>
        <v/>
      </c>
      <c r="V33" s="27">
        <f>IF(ROW()-8&gt;$E$4,"",MATCH($C$4&amp;"|"&amp;(ROW()-8),PlanTasks[Category key],0))</f>
        <v>236</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EAD9"/>
    <pageSetUpPr/>
  </sheetPr>
  <sheetViews>
    <sheetView showGridLines="0"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11.0"/>
    <col customWidth="1" min="2" max="2" width="9.0"/>
    <col customWidth="1" min="3" max="3" width="52.0"/>
    <col customWidth="1" min="4" max="4" width="16.0"/>
    <col customWidth="1" min="5" max="5" width="10.0"/>
    <col customWidth="1" min="6" max="6" width="11.0"/>
    <col customWidth="1" min="7" max="8" width="12.0"/>
    <col customWidth="1" min="9" max="9" width="14.0"/>
    <col customWidth="1" min="10" max="10" width="24.0"/>
    <col customWidth="1" min="11" max="11" width="38.0"/>
    <col customWidth="1" min="12" max="13" width="62.0"/>
    <col customWidth="1" min="14" max="14" width="23.0"/>
    <col customWidth="1" min="15" max="15" width="30.0"/>
    <col customWidth="1" min="16" max="16" width="21.0"/>
    <col customWidth="1" min="17" max="17" width="44.0"/>
    <col customWidth="1" min="18" max="19" width="14.0"/>
    <col customWidth="1" min="20" max="20" width="27.0"/>
    <col customWidth="1" min="21" max="21" width="22.0"/>
    <col customWidth="1" min="22" max="22" width="18.0"/>
    <col customWidth="1" min="23" max="26" width="8.63"/>
  </cols>
  <sheetData>
    <row r="1" ht="24.0" customHeight="1">
      <c r="A1" s="1"/>
      <c r="B1" s="1"/>
      <c r="C1" s="1"/>
      <c r="D1" s="1"/>
      <c r="E1" s="1"/>
      <c r="F1" s="1"/>
      <c r="G1" s="1"/>
      <c r="H1" s="1"/>
      <c r="I1" s="1"/>
      <c r="J1" s="1"/>
      <c r="K1" s="1"/>
      <c r="L1" s="1"/>
      <c r="M1" s="1"/>
      <c r="N1" s="1"/>
      <c r="O1" s="1"/>
      <c r="P1" s="1"/>
      <c r="Q1" s="1"/>
      <c r="R1" s="1"/>
      <c r="S1" s="1"/>
      <c r="T1" s="1"/>
      <c r="U1" s="1"/>
      <c r="V1" s="1"/>
    </row>
    <row r="2" ht="30.75" customHeight="1">
      <c r="A2" s="2" t="s">
        <v>1878</v>
      </c>
      <c r="B2" s="1"/>
      <c r="C2" s="1"/>
      <c r="D2" s="1"/>
      <c r="E2" s="1"/>
      <c r="F2" s="1"/>
      <c r="G2" s="1"/>
      <c r="H2" s="1"/>
      <c r="I2" s="1"/>
      <c r="J2" s="1"/>
      <c r="K2" s="1"/>
      <c r="L2" s="1"/>
      <c r="M2" s="1"/>
      <c r="N2" s="1"/>
      <c r="O2" s="1"/>
      <c r="P2" s="1"/>
      <c r="Q2" s="1"/>
      <c r="R2" s="1"/>
      <c r="S2" s="1"/>
      <c r="T2" s="1"/>
      <c r="U2" s="1"/>
      <c r="V2" s="1"/>
    </row>
    <row r="3" ht="24.0" customHeight="1">
      <c r="A3" s="1"/>
      <c r="B3" s="1"/>
      <c r="C3" s="1"/>
      <c r="D3" s="1"/>
      <c r="E3" s="1"/>
      <c r="F3" s="1"/>
      <c r="G3" s="1"/>
      <c r="H3" s="1"/>
      <c r="I3" s="1"/>
      <c r="J3" s="1"/>
      <c r="K3" s="1"/>
      <c r="L3" s="1"/>
      <c r="M3" s="1"/>
      <c r="N3" s="1"/>
      <c r="O3" s="1"/>
      <c r="P3" s="1"/>
      <c r="Q3" s="1"/>
      <c r="R3" s="1"/>
      <c r="S3" s="1"/>
      <c r="T3" s="1"/>
      <c r="U3" s="1"/>
      <c r="V3" s="1"/>
    </row>
    <row r="4" ht="24.0" customHeight="1">
      <c r="A4" s="1" t="s">
        <v>3</v>
      </c>
      <c r="B4" s="1"/>
      <c r="C4" s="1" t="s">
        <v>142</v>
      </c>
      <c r="D4" s="1" t="s">
        <v>5</v>
      </c>
      <c r="E4" s="1">
        <f>COUNTIFS(PlanTasks[Category],$C$4)</f>
        <v>6</v>
      </c>
      <c r="F4" s="1" t="s">
        <v>10</v>
      </c>
      <c r="G4" s="1">
        <f>COUNTIFS(PlanTasks[Category],$C$4,PlanTasks[Completion check],"Complete")</f>
        <v>0</v>
      </c>
      <c r="H4" s="1" t="s">
        <v>11</v>
      </c>
      <c r="I4" s="7">
        <f>IF(E4=0,"",G4/E4)</f>
        <v>0</v>
      </c>
      <c r="J4" s="1"/>
      <c r="K4" s="1"/>
      <c r="L4" s="1"/>
      <c r="M4" s="1"/>
      <c r="N4" s="1"/>
      <c r="O4" s="1"/>
      <c r="P4" s="1"/>
      <c r="Q4" s="1"/>
      <c r="R4" s="1"/>
      <c r="S4" s="1"/>
      <c r="T4" s="1"/>
      <c r="U4" s="1"/>
      <c r="V4" s="1"/>
    </row>
    <row r="5" ht="24.0" customHeight="1">
      <c r="A5" s="1" t="s">
        <v>20</v>
      </c>
      <c r="B5" s="1"/>
      <c r="C5" s="1"/>
      <c r="D5" s="1"/>
      <c r="E5" s="1"/>
      <c r="F5" s="1"/>
      <c r="G5" s="1"/>
      <c r="H5" s="1"/>
      <c r="I5" s="1"/>
      <c r="J5" s="1"/>
      <c r="K5" s="1"/>
      <c r="L5" s="1"/>
      <c r="M5" s="1"/>
      <c r="N5" s="1"/>
      <c r="O5" s="1"/>
      <c r="P5" s="1"/>
      <c r="Q5" s="1"/>
      <c r="R5" s="1"/>
      <c r="S5" s="1"/>
      <c r="T5" s="1"/>
      <c r="U5" s="1"/>
      <c r="V5" s="1"/>
    </row>
    <row r="6" ht="24.0" customHeight="1">
      <c r="A6" s="1" t="str">
        <f>IF(E4&gt;300,"More than 300 tasks: copy the last view row downward to show the remaining tasks.","Shows up to 300 tasks. Order follows the Master Plan.")</f>
        <v>Shows up to 300 tasks. Order follows the Master Plan.</v>
      </c>
      <c r="B6" s="1"/>
      <c r="C6" s="1"/>
      <c r="D6" s="1"/>
      <c r="E6" s="1"/>
      <c r="F6" s="1"/>
      <c r="G6" s="1"/>
      <c r="H6" s="1"/>
      <c r="I6" s="1"/>
      <c r="J6" s="1"/>
      <c r="K6" s="1"/>
      <c r="L6" s="1"/>
      <c r="M6" s="1"/>
      <c r="N6" s="1"/>
      <c r="O6" s="1"/>
      <c r="P6" s="1"/>
      <c r="Q6" s="1"/>
      <c r="R6" s="1"/>
      <c r="S6" s="1"/>
      <c r="T6" s="1"/>
      <c r="U6" s="1"/>
      <c r="V6" s="1"/>
    </row>
    <row r="7" ht="24.0" customHeight="1">
      <c r="A7" s="1"/>
      <c r="B7" s="1"/>
      <c r="C7" s="1"/>
      <c r="D7" s="1"/>
      <c r="E7" s="1"/>
      <c r="F7" s="1"/>
      <c r="G7" s="1"/>
      <c r="H7" s="1"/>
      <c r="I7" s="1"/>
      <c r="J7" s="1"/>
      <c r="K7" s="1"/>
      <c r="L7" s="1"/>
      <c r="M7" s="1"/>
      <c r="N7" s="1"/>
      <c r="O7" s="1"/>
      <c r="P7" s="1"/>
      <c r="Q7" s="1"/>
      <c r="R7" s="1"/>
      <c r="S7" s="1"/>
      <c r="T7" s="1"/>
      <c r="U7" s="1"/>
      <c r="V7" s="1"/>
    </row>
    <row r="8" ht="33.75" customHeight="1">
      <c r="A8" s="119" t="s">
        <v>9</v>
      </c>
      <c r="B8" s="119" t="s">
        <v>12</v>
      </c>
      <c r="C8" s="119" t="s">
        <v>14</v>
      </c>
      <c r="D8" s="119" t="s">
        <v>16</v>
      </c>
      <c r="E8" s="119" t="s">
        <v>15</v>
      </c>
      <c r="F8" s="119" t="s">
        <v>21</v>
      </c>
      <c r="G8" s="119" t="s">
        <v>22</v>
      </c>
      <c r="H8" s="119" t="s">
        <v>23</v>
      </c>
      <c r="I8" s="119" t="s">
        <v>19</v>
      </c>
      <c r="J8" s="119" t="s">
        <v>34</v>
      </c>
      <c r="K8" s="119" t="s">
        <v>18</v>
      </c>
      <c r="L8" s="119" t="s">
        <v>25</v>
      </c>
      <c r="M8" s="119" t="s">
        <v>26</v>
      </c>
      <c r="N8" s="119" t="s">
        <v>27</v>
      </c>
      <c r="O8" s="119" t="s">
        <v>35</v>
      </c>
      <c r="P8" s="119" t="s">
        <v>3</v>
      </c>
      <c r="Q8" s="119" t="s">
        <v>17</v>
      </c>
      <c r="R8" s="119" t="s">
        <v>28</v>
      </c>
      <c r="S8" s="119" t="s">
        <v>29</v>
      </c>
      <c r="T8" s="119" t="s">
        <v>30</v>
      </c>
      <c r="U8" s="119" t="s">
        <v>33</v>
      </c>
      <c r="V8" s="119" t="s">
        <v>37</v>
      </c>
    </row>
    <row r="9" ht="58.5" customHeight="1">
      <c r="A9" s="9" t="str">
        <f t="array" ref="A9">IF($V9="","",INDEX(PlanTasks[Task ID],$V9))</f>
        <v>G03</v>
      </c>
      <c r="B9" s="12">
        <f t="array" ref="B9">IF($V9="","",IF(INDEX(PlanTasks[Start week],$V9)="","",INDEX(PlanTasks[Start week],$V9)))</f>
        <v>2</v>
      </c>
      <c r="C9" s="12" t="str">
        <f t="array" ref="C9">IF($V9="","",IF(INDEX(PlanTasks[Task / deliverable],$V9)="","",INDEX(PlanTasks[Task / deliverable],$V9)))</f>
        <v>Create a role shortlist and requirements checklist</v>
      </c>
      <c r="D9" s="12" t="str">
        <f t="array" ref="D9">IF($V9="","",IF(INDEX(PlanTasks[Status],$V9)="","",INDEX(PlanTasks[Status],$V9)))</f>
        <v>Not started</v>
      </c>
      <c r="E9" s="12" t="str">
        <f t="array" ref="E9">IF($V9="","",IF(INDEX(PlanTasks[Priority],$V9)="","",INDEX(PlanTasks[Priority],$V9)))</f>
        <v>P1</v>
      </c>
      <c r="F9" s="12" t="str">
        <f t="array" ref="F9">IF($V9="","",IF(INDEX(PlanTasks[Scope],$V9)="","",INDEX(PlanTasks[Scope],$V9)))</f>
        <v>Core</v>
      </c>
      <c r="G9" s="18">
        <f t="array" ref="G9">IF($V9="","",IF(INDEX(PlanTasks[Estimate (h)],$V9)="","",INDEX(PlanTasks[Estimate (h)],$V9)))</f>
        <v>0.75</v>
      </c>
      <c r="H9" s="18">
        <f t="array" ref="H9">IF($V9="","",IF(INDEX(PlanTasks[Actual (h)],$V9)="","",INDEX(PlanTasks[Actual (h)],$V9)))</f>
        <v>0</v>
      </c>
      <c r="I9" s="21">
        <f t="array" ref="I9">IF($V9="","",IF(INDEX(PlanTasks[Due date],$V9)="","",INDEX(PlanTasks[Due date],$V9)))</f>
        <v>46307</v>
      </c>
      <c r="J9" s="12" t="str">
        <f t="array" ref="J9">IF($V9="","",IF(INDEX(PlanTasks[Completion check],$V9)="","",INDEX(PlanTasks[Completion check],$V9)))</f>
        <v/>
      </c>
      <c r="K9" s="12" t="str">
        <f t="array" ref="K9">IF($V9="","",IF(INDEX(PlanTasks[Next action / blocker],$V9)="","",INDEX(PlanTasks[Next action / blocker],$V9)))</f>
        <v/>
      </c>
      <c r="L9" s="12" t="str">
        <f t="array" ref="L9">IF($V9="","",IF(INDEX(PlanTasks[Done when],$V9)="","",INDEX(PlanTasks[Done when],$V9)))</f>
        <v>Capture five relevant role descriptions, their required skills and permitted assessment tools. Select a primary role focus.</v>
      </c>
      <c r="M9" s="12" t="str">
        <f t="array" ref="M9">IF($V9="","",IF(INDEX(PlanTasks[Exercise / interview prompt],$V9)="","",INDEX(PlanTasks[Exercise / interview prompt],$V9)))</f>
        <v/>
      </c>
      <c r="N9" s="12" t="str">
        <f t="array" ref="N9">IF($V9="","",IF(INDEX(PlanTasks[Prerequisite IDs],$V9)="","",INDEX(PlanTasks[Prerequisite IDs],$V9)))</f>
        <v/>
      </c>
      <c r="O9" s="12" t="str">
        <f t="array" ref="O9">IF($V9="","",IF(INDEX(PlanTasks[Plan section],$V9)="","",INDEX(PlanTasks[Plan section],$V9)))</f>
        <v>Gap closure</v>
      </c>
      <c r="P9" s="12" t="str">
        <f t="array" ref="P9">IF($V9="","",IF(INDEX(PlanTasks[Category],$V9)="","",INDEX(PlanTasks[Category],$V9)))</f>
        <v>Career</v>
      </c>
      <c r="Q9" s="12" t="str">
        <f t="array" ref="Q9">IF($V9="","",IF(INDEX(PlanTasks[Evidence / result],$V9)="","",INDEX(PlanTasks[Evidence / result],$V9)))</f>
        <v/>
      </c>
      <c r="R9" s="21" t="str">
        <f t="array" ref="R9">IF($V9="","",IF(INDEX(PlanTasks[Completed on],$V9)="","",INDEX(PlanTasks[Completed on],$V9)))</f>
        <v/>
      </c>
      <c r="S9" s="21" t="str">
        <f t="array" ref="S9">IF($V9="","",IF(INDEX(PlanTasks[Review due],$V9)="","",INDEX(PlanTasks[Review due],$V9)))</f>
        <v/>
      </c>
      <c r="T9" s="12" t="str">
        <f t="array" ref="T9">IF($V9="","",IF(INDEX(PlanTasks[AI practice mode],$V9)="","",INDEX(PlanTasks[AI practice mode],$V9)))</f>
        <v>AI-free first</v>
      </c>
      <c r="U9" s="12" t="str">
        <f t="array" ref="U9">IF($V9="","",IF(INDEX(PlanTasks[Source IDs],$V9)="","",INDEX(PlanTasks[Source IDs],$V9)))</f>
        <v/>
      </c>
      <c r="V9" s="27">
        <f>IF(ROW()-8&gt;$E$4,"",MATCH($C$4&amp;"|"&amp;(ROW()-8),PlanTasks[Category key],0))</f>
        <v>23</v>
      </c>
    </row>
    <row r="10" ht="58.5" customHeight="1">
      <c r="A10" s="28" t="str">
        <f t="array" ref="A10">IF($V10="","",INDEX(PlanTasks[Task ID],$V10))</f>
        <v>G04</v>
      </c>
      <c r="B10" s="29">
        <f t="array" ref="B10">IF($V10="","",IF(INDEX(PlanTasks[Start week],$V10)="","",INDEX(PlanTasks[Start week],$V10)))</f>
        <v>4</v>
      </c>
      <c r="C10" s="29" t="str">
        <f t="array" ref="C10">IF($V10="","",IF(INDEX(PlanTasks[Task / deliverable],$V10)="","",INDEX(PlanTasks[Task / deliverable],$V10)))</f>
        <v>Draft a resume and verify portfolio links</v>
      </c>
      <c r="D10" s="29" t="str">
        <f t="array" ref="D10">IF($V10="","",IF(INDEX(PlanTasks[Status],$V10)="","",INDEX(PlanTasks[Status],$V10)))</f>
        <v>Not started</v>
      </c>
      <c r="E10" s="29" t="str">
        <f t="array" ref="E10">IF($V10="","",IF(INDEX(PlanTasks[Priority],$V10)="","",INDEX(PlanTasks[Priority],$V10)))</f>
        <v>P1</v>
      </c>
      <c r="F10" s="29" t="str">
        <f t="array" ref="F10">IF($V10="","",IF(INDEX(PlanTasks[Scope],$V10)="","",INDEX(PlanTasks[Scope],$V10)))</f>
        <v>Core</v>
      </c>
      <c r="G10" s="41">
        <f t="array" ref="G10">IF($V10="","",IF(INDEX(PlanTasks[Estimate (h)],$V10)="","",INDEX(PlanTasks[Estimate (h)],$V10)))</f>
        <v>1</v>
      </c>
      <c r="H10" s="41">
        <f t="array" ref="H10">IF($V10="","",IF(INDEX(PlanTasks[Actual (h)],$V10)="","",INDEX(PlanTasks[Actual (h)],$V10)))</f>
        <v>0</v>
      </c>
      <c r="I10" s="43">
        <f t="array" ref="I10">IF($V10="","",IF(INDEX(PlanTasks[Due date],$V10)="","",INDEX(PlanTasks[Due date],$V10)))</f>
        <v>46321</v>
      </c>
      <c r="J10" s="29" t="str">
        <f t="array" ref="J10">IF($V10="","",IF(INDEX(PlanTasks[Completion check],$V10)="","",INDEX(PlanTasks[Completion check],$V10)))</f>
        <v/>
      </c>
      <c r="K10" s="29" t="str">
        <f t="array" ref="K10">IF($V10="","",IF(INDEX(PlanTasks[Next action / blocker],$V10)="","",INDEX(PlanTasks[Next action / blocker],$V10)))</f>
        <v/>
      </c>
      <c r="L10" s="29" t="str">
        <f t="array" ref="L10">IF($V10="","",IF(INDEX(PlanTasks[Done when],$V10)="","",INDEX(PlanTasks[Done when],$V10)))</f>
        <v>Write truthful project bullets tied to your contribution and evidence. Test links and have one person review the draft.</v>
      </c>
      <c r="M10" s="29" t="str">
        <f t="array" ref="M10">IF($V10="","",IF(INDEX(PlanTasks[Exercise / interview prompt],$V10)="","",INDEX(PlanTasks[Exercise / interview prompt],$V10)))</f>
        <v/>
      </c>
      <c r="N10" s="29" t="str">
        <f t="array" ref="N10">IF($V10="","",IF(INDEX(PlanTasks[Prerequisite IDs],$V10)="","",INDEX(PlanTasks[Prerequisite IDs],$V10)))</f>
        <v>G03</v>
      </c>
      <c r="O10" s="29" t="str">
        <f t="array" ref="O10">IF($V10="","",IF(INDEX(PlanTasks[Plan section],$V10)="","",INDEX(PlanTasks[Plan section],$V10)))</f>
        <v>Gap closure</v>
      </c>
      <c r="P10" s="29" t="str">
        <f t="array" ref="P10">IF($V10="","",IF(INDEX(PlanTasks[Category],$V10)="","",INDEX(PlanTasks[Category],$V10)))</f>
        <v>Career</v>
      </c>
      <c r="Q10" s="29" t="str">
        <f t="array" ref="Q10">IF($V10="","",IF(INDEX(PlanTasks[Evidence / result],$V10)="","",INDEX(PlanTasks[Evidence / result],$V10)))</f>
        <v/>
      </c>
      <c r="R10" s="43" t="str">
        <f t="array" ref="R10">IF($V10="","",IF(INDEX(PlanTasks[Completed on],$V10)="","",INDEX(PlanTasks[Completed on],$V10)))</f>
        <v/>
      </c>
      <c r="S10" s="43" t="str">
        <f t="array" ref="S10">IF($V10="","",IF(INDEX(PlanTasks[Review due],$V10)="","",INDEX(PlanTasks[Review due],$V10)))</f>
        <v/>
      </c>
      <c r="T10" s="29" t="str">
        <f t="array" ref="T10">IF($V10="","",IF(INDEX(PlanTasks[AI practice mode],$V10)="","",INDEX(PlanTasks[AI practice mode],$V10)))</f>
        <v>AI-free first</v>
      </c>
      <c r="U10" s="29" t="str">
        <f t="array" ref="U10">IF($V10="","",IF(INDEX(PlanTasks[Source IDs],$V10)="","",INDEX(PlanTasks[Source IDs],$V10)))</f>
        <v/>
      </c>
      <c r="V10" s="55">
        <f>IF(ROW()-8&gt;$E$4,"",MATCH($C$4&amp;"|"&amp;(ROW()-8),PlanTasks[Category key],0))</f>
        <v>47</v>
      </c>
    </row>
    <row r="11" ht="58.5" customHeight="1">
      <c r="A11" s="9" t="str">
        <f t="array" ref="A11">IF($V11="","",INDEX(PlanTasks[Task ID],$V11))</f>
        <v>G07</v>
      </c>
      <c r="B11" s="12">
        <f t="array" ref="B11">IF($V11="","",IF(INDEX(PlanTasks[Start week],$V11)="","",INDEX(PlanTasks[Start week],$V11)))</f>
        <v>12</v>
      </c>
      <c r="C11" s="12" t="str">
        <f t="array" ref="C11">IF($V11="","",IF(INDEX(PlanTasks[Task / deliverable],$V11)="","",INDEX(PlanTasks[Task / deliverable],$V11)))</f>
        <v>Start a targeted application pipeline</v>
      </c>
      <c r="D11" s="12" t="str">
        <f t="array" ref="D11">IF($V11="","",IF(INDEX(PlanTasks[Status],$V11)="","",INDEX(PlanTasks[Status],$V11)))</f>
        <v>Not started</v>
      </c>
      <c r="E11" s="12" t="str">
        <f t="array" ref="E11">IF($V11="","",IF(INDEX(PlanTasks[Priority],$V11)="","",INDEX(PlanTasks[Priority],$V11)))</f>
        <v>P1</v>
      </c>
      <c r="F11" s="12" t="str">
        <f t="array" ref="F11">IF($V11="","",IF(INDEX(PlanTasks[Scope],$V11)="","",INDEX(PlanTasks[Scope],$V11)))</f>
        <v>Core</v>
      </c>
      <c r="G11" s="18">
        <f t="array" ref="G11">IF($V11="","",IF(INDEX(PlanTasks[Estimate (h)],$V11)="","",INDEX(PlanTasks[Estimate (h)],$V11)))</f>
        <v>1</v>
      </c>
      <c r="H11" s="18">
        <f t="array" ref="H11">IF($V11="","",IF(INDEX(PlanTasks[Actual (h)],$V11)="","",INDEX(PlanTasks[Actual (h)],$V11)))</f>
        <v>0</v>
      </c>
      <c r="I11" s="21">
        <f t="array" ref="I11">IF($V11="","",IF(INDEX(PlanTasks[Due date],$V11)="","",INDEX(PlanTasks[Due date],$V11)))</f>
        <v>46377</v>
      </c>
      <c r="J11" s="12" t="str">
        <f t="array" ref="J11">IF($V11="","",IF(INDEX(PlanTasks[Completion check],$V11)="","",INDEX(PlanTasks[Completion check],$V11)))</f>
        <v/>
      </c>
      <c r="K11" s="12" t="str">
        <f t="array" ref="K11">IF($V11="","",IF(INDEX(PlanTasks[Next action / blocker],$V11)="","",INDEX(PlanTasks[Next action / blocker],$V11)))</f>
        <v/>
      </c>
      <c r="L11" s="12" t="str">
        <f t="array" ref="L11">IF($V11="","",IF(INDEX(PlanTasks[Done when],$V11)="","",INDEX(PlanTasks[Done when],$V11)))</f>
        <v>Record company, role link, applied date, stage, next action and follow-up date in your chosen tracker. Tailor the resume to a suitable opening.</v>
      </c>
      <c r="M11" s="12" t="str">
        <f t="array" ref="M11">IF($V11="","",IF(INDEX(PlanTasks[Exercise / interview prompt],$V11)="","",INDEX(PlanTasks[Exercise / interview prompt],$V11)))</f>
        <v/>
      </c>
      <c r="N11" s="12" t="str">
        <f t="array" ref="N11">IF($V11="","",IF(INDEX(PlanTasks[Prerequisite IDs],$V11)="","",INDEX(PlanTasks[Prerequisite IDs],$V11)))</f>
        <v>G04</v>
      </c>
      <c r="O11" s="12" t="str">
        <f t="array" ref="O11">IF($V11="","",IF(INDEX(PlanTasks[Plan section],$V11)="","",INDEX(PlanTasks[Plan section],$V11)))</f>
        <v>Gap closure</v>
      </c>
      <c r="P11" s="12" t="str">
        <f t="array" ref="P11">IF($V11="","",IF(INDEX(PlanTasks[Category],$V11)="","",INDEX(PlanTasks[Category],$V11)))</f>
        <v>Career</v>
      </c>
      <c r="Q11" s="12" t="str">
        <f t="array" ref="Q11">IF($V11="","",IF(INDEX(PlanTasks[Evidence / result],$V11)="","",INDEX(PlanTasks[Evidence / result],$V11)))</f>
        <v/>
      </c>
      <c r="R11" s="21" t="str">
        <f t="array" ref="R11">IF($V11="","",IF(INDEX(PlanTasks[Completed on],$V11)="","",INDEX(PlanTasks[Completed on],$V11)))</f>
        <v/>
      </c>
      <c r="S11" s="21" t="str">
        <f t="array" ref="S11">IF($V11="","",IF(INDEX(PlanTasks[Review due],$V11)="","",INDEX(PlanTasks[Review due],$V11)))</f>
        <v/>
      </c>
      <c r="T11" s="12" t="str">
        <f t="array" ref="T11">IF($V11="","",IF(INDEX(PlanTasks[AI practice mode],$V11)="","",INDEX(PlanTasks[AI practice mode],$V11)))</f>
        <v>AI-free first</v>
      </c>
      <c r="U11" s="12" t="str">
        <f t="array" ref="U11">IF($V11="","",IF(INDEX(PlanTasks[Source IDs],$V11)="","",INDEX(PlanTasks[Source IDs],$V11)))</f>
        <v/>
      </c>
      <c r="V11" s="27">
        <f>IF(ROW()-8&gt;$E$4,"",MATCH($C$4&amp;"|"&amp;(ROW()-8),PlanTasks[Category key],0))</f>
        <v>128</v>
      </c>
    </row>
    <row r="12" ht="58.5" customHeight="1">
      <c r="A12" s="28" t="str">
        <f t="array" ref="A12">IF($V12="","",INDEX(PlanTasks[Task ID],$V12))</f>
        <v>BE76</v>
      </c>
      <c r="B12" s="29">
        <f t="array" ref="B12">IF($V12="","",IF(INDEX(PlanTasks[Start week],$V12)="","",INDEX(PlanTasks[Start week],$V12)))</f>
        <v>20</v>
      </c>
      <c r="C12" s="29" t="str">
        <f t="array" ref="C12">IF($V12="","",IF(INDEX(PlanTasks[Task / deliverable],$V12)="","",INDEX(PlanTasks[Task / deliverable],$V12)))</f>
        <v>STAR stories</v>
      </c>
      <c r="D12" s="29" t="str">
        <f t="array" ref="D12">IF($V12="","",IF(INDEX(PlanTasks[Status],$V12)="","",INDEX(PlanTasks[Status],$V12)))</f>
        <v>Not started</v>
      </c>
      <c r="E12" s="29" t="str">
        <f t="array" ref="E12">IF($V12="","",IF(INDEX(PlanTasks[Priority],$V12)="","",INDEX(PlanTasks[Priority],$V12)))</f>
        <v>P1</v>
      </c>
      <c r="F12" s="29" t="str">
        <f t="array" ref="F12">IF($V12="","",IF(INDEX(PlanTasks[Scope],$V12)="","",INDEX(PlanTasks[Scope],$V12)))</f>
        <v>Core</v>
      </c>
      <c r="G12" s="41">
        <f t="array" ref="G12">IF($V12="","",IF(INDEX(PlanTasks[Estimate (h)],$V12)="","",INDEX(PlanTasks[Estimate (h)],$V12)))</f>
        <v>0.75</v>
      </c>
      <c r="H12" s="41">
        <f t="array" ref="H12">IF($V12="","",IF(INDEX(PlanTasks[Actual (h)],$V12)="","",INDEX(PlanTasks[Actual (h)],$V12)))</f>
        <v>0</v>
      </c>
      <c r="I12" s="43">
        <f t="array" ref="I12">IF($V12="","",IF(INDEX(PlanTasks[Due date],$V12)="","",INDEX(PlanTasks[Due date],$V12)))</f>
        <v>46433</v>
      </c>
      <c r="J12" s="29" t="str">
        <f t="array" ref="J12">IF($V12="","",IF(INDEX(PlanTasks[Completion check],$V12)="","",INDEX(PlanTasks[Completion check],$V12)))</f>
        <v/>
      </c>
      <c r="K12" s="29" t="str">
        <f t="array" ref="K12">IF($V12="","",IF(INDEX(PlanTasks[Next action / blocker],$V12)="","",INDEX(PlanTasks[Next action / blocker],$V12)))</f>
        <v/>
      </c>
      <c r="L12" s="29" t="str">
        <f t="array" ref="L12">IF($V12="","",IF(INDEX(PlanTasks[Done when],$V12)="","",INDEX(PlanTasks[Done when],$V12)))</f>
        <v>Concise Situation/Task/Action/Result evidence</v>
      </c>
      <c r="M12" s="29" t="str">
        <f t="array" ref="M12">IF($V12="","",IF(INDEX(PlanTasks[Exercise / interview prompt],$V12)="","",INDEX(PlanTasks[Exercise / interview prompt],$V12)))</f>
        <v/>
      </c>
      <c r="N12" s="29" t="str">
        <f t="array" ref="N12">IF($V12="","",IF(INDEX(PlanTasks[Prerequisite IDs],$V12)="","",INDEX(PlanTasks[Prerequisite IDs],$V12)))</f>
        <v/>
      </c>
      <c r="O12" s="29" t="str">
        <f t="array" ref="O12">IF($V12="","",IF(INDEX(PlanTasks[Plan section],$V12)="","",INDEX(PlanTasks[Plan section],$V12)))</f>
        <v>Behavioral</v>
      </c>
      <c r="P12" s="29" t="str">
        <f t="array" ref="P12">IF($V12="","",IF(INDEX(PlanTasks[Category],$V12)="","",INDEX(PlanTasks[Category],$V12)))</f>
        <v>Career</v>
      </c>
      <c r="Q12" s="29" t="str">
        <f t="array" ref="Q12">IF($V12="","",IF(INDEX(PlanTasks[Evidence / result],$V12)="","",INDEX(PlanTasks[Evidence / result],$V12)))</f>
        <v/>
      </c>
      <c r="R12" s="43" t="str">
        <f t="array" ref="R12">IF($V12="","",IF(INDEX(PlanTasks[Completed on],$V12)="","",INDEX(PlanTasks[Completed on],$V12)))</f>
        <v/>
      </c>
      <c r="S12" s="43" t="str">
        <f t="array" ref="S12">IF($V12="","",IF(INDEX(PlanTasks[Review due],$V12)="","",INDEX(PlanTasks[Review due],$V12)))</f>
        <v/>
      </c>
      <c r="T12" s="29" t="str">
        <f t="array" ref="T12">IF($V12="","",IF(INDEX(PlanTasks[AI practice mode],$V12)="","",INDEX(PlanTasks[AI practice mode],$V12)))</f>
        <v>AI-free first</v>
      </c>
      <c r="U12" s="29" t="str">
        <f t="array" ref="U12">IF($V12="","",IF(INDEX(PlanTasks[Source IDs],$V12)="","",INDEX(PlanTasks[Source IDs],$V12)))</f>
        <v>S027</v>
      </c>
      <c r="V12" s="55">
        <f>IF(ROW()-8&gt;$E$4,"",MATCH($C$4&amp;"|"&amp;(ROW()-8),PlanTasks[Category key],0))</f>
        <v>198</v>
      </c>
    </row>
    <row r="13" ht="58.5" customHeight="1">
      <c r="A13" s="9" t="str">
        <f t="array" ref="A13">IF($V13="","",INDEX(PlanTasks[Task ID],$V13))</f>
        <v>BE79</v>
      </c>
      <c r="B13" s="12">
        <f t="array" ref="B13">IF($V13="","",IF(INDEX(PlanTasks[Start week],$V13)="","",INDEX(PlanTasks[Start week],$V13)))</f>
        <v>20</v>
      </c>
      <c r="C13" s="12" t="str">
        <f t="array" ref="C13">IF($V13="","",IF(INDEX(PlanTasks[Task / deliverable],$V13)="","",INDEX(PlanTasks[Task / deliverable],$V13)))</f>
        <v>Trade-off communication</v>
      </c>
      <c r="D13" s="12" t="str">
        <f t="array" ref="D13">IF($V13="","",IF(INDEX(PlanTasks[Status],$V13)="","",INDEX(PlanTasks[Status],$V13)))</f>
        <v>Not started</v>
      </c>
      <c r="E13" s="12" t="str">
        <f t="array" ref="E13">IF($V13="","",IF(INDEX(PlanTasks[Priority],$V13)="","",INDEX(PlanTasks[Priority],$V13)))</f>
        <v>P0</v>
      </c>
      <c r="F13" s="12" t="str">
        <f t="array" ref="F13">IF($V13="","",IF(INDEX(PlanTasks[Scope],$V13)="","",INDEX(PlanTasks[Scope],$V13)))</f>
        <v>Core</v>
      </c>
      <c r="G13" s="18">
        <f t="array" ref="G13">IF($V13="","",IF(INDEX(PlanTasks[Estimate (h)],$V13)="","",INDEX(PlanTasks[Estimate (h)],$V13)))</f>
        <v>0.75</v>
      </c>
      <c r="H13" s="18">
        <f t="array" ref="H13">IF($V13="","",IF(INDEX(PlanTasks[Actual (h)],$V13)="","",INDEX(PlanTasks[Actual (h)],$V13)))</f>
        <v>0</v>
      </c>
      <c r="I13" s="21">
        <f t="array" ref="I13">IF($V13="","",IF(INDEX(PlanTasks[Due date],$V13)="","",INDEX(PlanTasks[Due date],$V13)))</f>
        <v>46433</v>
      </c>
      <c r="J13" s="12" t="str">
        <f t="array" ref="J13">IF($V13="","",IF(INDEX(PlanTasks[Completion check],$V13)="","",INDEX(PlanTasks[Completion check],$V13)))</f>
        <v/>
      </c>
      <c r="K13" s="12" t="str">
        <f t="array" ref="K13">IF($V13="","",IF(INDEX(PlanTasks[Next action / blocker],$V13)="","",INDEX(PlanTasks[Next action / blocker],$V13)))</f>
        <v/>
      </c>
      <c r="L13" s="12" t="str">
        <f t="array" ref="L13">IF($V13="","",IF(INDEX(PlanTasks[Done when],$V13)="","",INDEX(PlanTasks[Done when],$V13)))</f>
        <v>Compare options, constraints and why one was chosen</v>
      </c>
      <c r="M13" s="12" t="str">
        <f t="array" ref="M13">IF($V13="","",IF(INDEX(PlanTasks[Exercise / interview prompt],$V13)="","",INDEX(PlanTasks[Exercise / interview prompt],$V13)))</f>
        <v/>
      </c>
      <c r="N13" s="12" t="str">
        <f t="array" ref="N13">IF($V13="","",IF(INDEX(PlanTasks[Prerequisite IDs],$V13)="","",INDEX(PlanTasks[Prerequisite IDs],$V13)))</f>
        <v/>
      </c>
      <c r="O13" s="12" t="str">
        <f t="array" ref="O13">IF($V13="","",IF(INDEX(PlanTasks[Plan section],$V13)="","",INDEX(PlanTasks[Plan section],$V13)))</f>
        <v>Behavioral</v>
      </c>
      <c r="P13" s="12" t="str">
        <f t="array" ref="P13">IF($V13="","",IF(INDEX(PlanTasks[Category],$V13)="","",INDEX(PlanTasks[Category],$V13)))</f>
        <v>Career</v>
      </c>
      <c r="Q13" s="12" t="str">
        <f t="array" ref="Q13">IF($V13="","",IF(INDEX(PlanTasks[Evidence / result],$V13)="","",INDEX(PlanTasks[Evidence / result],$V13)))</f>
        <v/>
      </c>
      <c r="R13" s="21" t="str">
        <f t="array" ref="R13">IF($V13="","",IF(INDEX(PlanTasks[Completed on],$V13)="","",INDEX(PlanTasks[Completed on],$V13)))</f>
        <v/>
      </c>
      <c r="S13" s="21" t="str">
        <f t="array" ref="S13">IF($V13="","",IF(INDEX(PlanTasks[Review due],$V13)="","",INDEX(PlanTasks[Review due],$V13)))</f>
        <v/>
      </c>
      <c r="T13" s="12" t="str">
        <f t="array" ref="T13">IF($V13="","",IF(INDEX(PlanTasks[AI practice mode],$V13)="","",INDEX(PlanTasks[AI practice mode],$V13)))</f>
        <v>AI-free first</v>
      </c>
      <c r="U13" s="12" t="str">
        <f t="array" ref="U13">IF($V13="","",IF(INDEX(PlanTasks[Source IDs],$V13)="","",INDEX(PlanTasks[Source IDs],$V13)))</f>
        <v>S021</v>
      </c>
      <c r="V13" s="27">
        <f>IF(ROW()-8&gt;$E$4,"",MATCH($C$4&amp;"|"&amp;(ROW()-8),PlanTasks[Category key],0))</f>
        <v>199</v>
      </c>
    </row>
    <row r="14" ht="58.5" customHeight="1">
      <c r="A14" s="28" t="str">
        <f t="array" ref="A14">IF($V14="","",INDEX(PlanTasks[Task ID],$V14))</f>
        <v>G10</v>
      </c>
      <c r="B14" s="29">
        <f t="array" ref="B14">IF($V14="","",IF(INDEX(PlanTasks[Start week],$V14)="","",INDEX(PlanTasks[Start week],$V14)))</f>
        <v>21</v>
      </c>
      <c r="C14" s="29" t="str">
        <f t="array" ref="C14">IF($V14="","",IF(INDEX(PlanTasks[Task / deliverable],$V14)="","",INDEX(PlanTasks[Task / deliverable],$V14)))</f>
        <v>Rehearse collaboration and failure stories</v>
      </c>
      <c r="D14" s="29" t="str">
        <f t="array" ref="D14">IF($V14="","",IF(INDEX(PlanTasks[Status],$V14)="","",INDEX(PlanTasks[Status],$V14)))</f>
        <v>Not started</v>
      </c>
      <c r="E14" s="29" t="str">
        <f t="array" ref="E14">IF($V14="","",IF(INDEX(PlanTasks[Priority],$V14)="","",INDEX(PlanTasks[Priority],$V14)))</f>
        <v>P1</v>
      </c>
      <c r="F14" s="29" t="str">
        <f t="array" ref="F14">IF($V14="","",IF(INDEX(PlanTasks[Scope],$V14)="","",INDEX(PlanTasks[Scope],$V14)))</f>
        <v>Core</v>
      </c>
      <c r="G14" s="41">
        <f t="array" ref="G14">IF($V14="","",IF(INDEX(PlanTasks[Estimate (h)],$V14)="","",INDEX(PlanTasks[Estimate (h)],$V14)))</f>
        <v>0.75</v>
      </c>
      <c r="H14" s="41">
        <f t="array" ref="H14">IF($V14="","",IF(INDEX(PlanTasks[Actual (h)],$V14)="","",INDEX(PlanTasks[Actual (h)],$V14)))</f>
        <v>0</v>
      </c>
      <c r="I14" s="43">
        <f t="array" ref="I14">IF($V14="","",IF(INDEX(PlanTasks[Due date],$V14)="","",INDEX(PlanTasks[Due date],$V14)))</f>
        <v>46440</v>
      </c>
      <c r="J14" s="29" t="str">
        <f t="array" ref="J14">IF($V14="","",IF(INDEX(PlanTasks[Completion check],$V14)="","",INDEX(PlanTasks[Completion check],$V14)))</f>
        <v/>
      </c>
      <c r="K14" s="29" t="str">
        <f t="array" ref="K14">IF($V14="","",IF(INDEX(PlanTasks[Next action / blocker],$V14)="","",INDEX(PlanTasks[Next action / blocker],$V14)))</f>
        <v/>
      </c>
      <c r="L14" s="29" t="str">
        <f t="array" ref="L14">IF($V14="","",IF(INDEX(PlanTasks[Done when],$V14)="","",INDEX(PlanTasks[Done when],$V14)))</f>
        <v>Prepare concrete examples of a disagreement, feedback received, a mistake and learning. Explain your action and observable result.</v>
      </c>
      <c r="M14" s="29" t="str">
        <f t="array" ref="M14">IF($V14="","",IF(INDEX(PlanTasks[Exercise / interview prompt],$V14)="","",INDEX(PlanTasks[Exercise / interview prompt],$V14)))</f>
        <v/>
      </c>
      <c r="N14" s="29" t="str">
        <f t="array" ref="N14">IF($V14="","",IF(INDEX(PlanTasks[Prerequisite IDs],$V14)="","",INDEX(PlanTasks[Prerequisite IDs],$V14)))</f>
        <v>BE76</v>
      </c>
      <c r="O14" s="29" t="str">
        <f t="array" ref="O14">IF($V14="","",IF(INDEX(PlanTasks[Plan section],$V14)="","",INDEX(PlanTasks[Plan section],$V14)))</f>
        <v>Gap closure</v>
      </c>
      <c r="P14" s="29" t="str">
        <f t="array" ref="P14">IF($V14="","",IF(INDEX(PlanTasks[Category],$V14)="","",INDEX(PlanTasks[Category],$V14)))</f>
        <v>Career</v>
      </c>
      <c r="Q14" s="29" t="str">
        <f t="array" ref="Q14">IF($V14="","",IF(INDEX(PlanTasks[Evidence / result],$V14)="","",INDEX(PlanTasks[Evidence / result],$V14)))</f>
        <v/>
      </c>
      <c r="R14" s="43" t="str">
        <f t="array" ref="R14">IF($V14="","",IF(INDEX(PlanTasks[Completed on],$V14)="","",INDEX(PlanTasks[Completed on],$V14)))</f>
        <v/>
      </c>
      <c r="S14" s="43" t="str">
        <f t="array" ref="S14">IF($V14="","",IF(INDEX(PlanTasks[Review due],$V14)="","",INDEX(PlanTasks[Review due],$V14)))</f>
        <v/>
      </c>
      <c r="T14" s="29" t="str">
        <f t="array" ref="T14">IF($V14="","",IF(INDEX(PlanTasks[AI practice mode],$V14)="","",INDEX(PlanTasks[AI practice mode],$V14)))</f>
        <v>AI-free first</v>
      </c>
      <c r="U14" s="29" t="str">
        <f t="array" ref="U14">IF($V14="","",IF(INDEX(PlanTasks[Source IDs],$V14)="","",INDEX(PlanTasks[Source IDs],$V14)))</f>
        <v/>
      </c>
      <c r="V14" s="55">
        <f>IF(ROW()-8&gt;$E$4,"",MATCH($C$4&amp;"|"&amp;(ROW()-8),PlanTasks[Category key],0))</f>
        <v>216</v>
      </c>
    </row>
    <row r="15" ht="78.0" customHeight="1">
      <c r="A15" s="9" t="str">
        <f t="array" ref="A15">IF($V15="","",INDEX(PlanTasks[Task ID],$V15))</f>
        <v/>
      </c>
      <c r="B15" s="12" t="str">
        <f t="array" ref="B15">IF($V15="","",IF(INDEX(PlanTasks[Start week],$V15)="","",INDEX(PlanTasks[Start week],$V15)))</f>
        <v/>
      </c>
      <c r="C15" s="12" t="str">
        <f t="array" ref="C15">IF($V15="","",IF(INDEX(PlanTasks[Task / deliverable],$V15)="","",INDEX(PlanTasks[Task / deliverable],$V15)))</f>
        <v/>
      </c>
      <c r="D15" s="12" t="str">
        <f t="array" ref="D15">IF($V15="","",IF(INDEX(PlanTasks[Status],$V15)="","",INDEX(PlanTasks[Status],$V15)))</f>
        <v/>
      </c>
      <c r="E15" s="12" t="str">
        <f t="array" ref="E15">IF($V15="","",IF(INDEX(PlanTasks[Priority],$V15)="","",INDEX(PlanTasks[Priority],$V15)))</f>
        <v/>
      </c>
      <c r="F15" s="12" t="str">
        <f t="array" ref="F15">IF($V15="","",IF(INDEX(PlanTasks[Scope],$V15)="","",INDEX(PlanTasks[Scope],$V15)))</f>
        <v/>
      </c>
      <c r="G15" s="18" t="str">
        <f t="array" ref="G15">IF($V15="","",IF(INDEX(PlanTasks[Estimate (h)],$V15)="","",INDEX(PlanTasks[Estimate (h)],$V15)))</f>
        <v/>
      </c>
      <c r="H15" s="18" t="str">
        <f t="array" ref="H15">IF($V15="","",IF(INDEX(PlanTasks[Actual (h)],$V15)="","",INDEX(PlanTasks[Actual (h)],$V15)))</f>
        <v/>
      </c>
      <c r="I15" s="21" t="str">
        <f t="array" ref="I15">IF($V15="","",IF(INDEX(PlanTasks[Due date],$V15)="","",INDEX(PlanTasks[Due date],$V15)))</f>
        <v/>
      </c>
      <c r="J15" s="12" t="str">
        <f t="array" ref="J15">IF($V15="","",IF(INDEX(PlanTasks[Completion check],$V15)="","",INDEX(PlanTasks[Completion check],$V15)))</f>
        <v/>
      </c>
      <c r="K15" s="12" t="str">
        <f t="array" ref="K15">IF($V15="","",IF(INDEX(PlanTasks[Next action / blocker],$V15)="","",INDEX(PlanTasks[Next action / blocker],$V15)))</f>
        <v/>
      </c>
      <c r="L15" s="12" t="str">
        <f t="array" ref="L15">IF($V15="","",IF(INDEX(PlanTasks[Done when],$V15)="","",INDEX(PlanTasks[Done when],$V15)))</f>
        <v/>
      </c>
      <c r="M15" s="12" t="str">
        <f t="array" ref="M15">IF($V15="","",IF(INDEX(PlanTasks[Exercise / interview prompt],$V15)="","",INDEX(PlanTasks[Exercise / interview prompt],$V15)))</f>
        <v/>
      </c>
      <c r="N15" s="12" t="str">
        <f t="array" ref="N15">IF($V15="","",IF(INDEX(PlanTasks[Prerequisite IDs],$V15)="","",INDEX(PlanTasks[Prerequisite IDs],$V15)))</f>
        <v/>
      </c>
      <c r="O15" s="12" t="str">
        <f t="array" ref="O15">IF($V15="","",IF(INDEX(PlanTasks[Plan section],$V15)="","",INDEX(PlanTasks[Plan section],$V15)))</f>
        <v/>
      </c>
      <c r="P15" s="12" t="str">
        <f t="array" ref="P15">IF($V15="","",IF(INDEX(PlanTasks[Category],$V15)="","",INDEX(PlanTasks[Category],$V15)))</f>
        <v/>
      </c>
      <c r="Q15" s="12" t="str">
        <f t="array" ref="Q15">IF($V15="","",IF(INDEX(PlanTasks[Evidence / result],$V15)="","",INDEX(PlanTasks[Evidence / result],$V15)))</f>
        <v/>
      </c>
      <c r="R15" s="21" t="str">
        <f t="array" ref="R15">IF($V15="","",IF(INDEX(PlanTasks[Completed on],$V15)="","",INDEX(PlanTasks[Completed on],$V15)))</f>
        <v/>
      </c>
      <c r="S15" s="21" t="str">
        <f t="array" ref="S15">IF($V15="","",IF(INDEX(PlanTasks[Review due],$V15)="","",INDEX(PlanTasks[Review due],$V15)))</f>
        <v/>
      </c>
      <c r="T15" s="12" t="str">
        <f t="array" ref="T15">IF($V15="","",IF(INDEX(PlanTasks[AI practice mode],$V15)="","",INDEX(PlanTasks[AI practice mode],$V15)))</f>
        <v/>
      </c>
      <c r="U15" s="12" t="str">
        <f t="array" ref="U15">IF($V15="","",IF(INDEX(PlanTasks[Source IDs],$V15)="","",INDEX(PlanTasks[Source IDs],$V15)))</f>
        <v/>
      </c>
      <c r="V15" s="27" t="str">
        <f>IF(ROW()-8&gt;$E$4,"",MATCH($C$4&amp;"|"&amp;(ROW()-8),PlanTasks[Category key],0))</f>
        <v/>
      </c>
    </row>
    <row r="16" ht="78.0" customHeight="1">
      <c r="A16" s="28" t="str">
        <f t="array" ref="A16">IF($V16="","",INDEX(PlanTasks[Task ID],$V16))</f>
        <v/>
      </c>
      <c r="B16" s="29" t="str">
        <f t="array" ref="B16">IF($V16="","",IF(INDEX(PlanTasks[Start week],$V16)="","",INDEX(PlanTasks[Start week],$V16)))</f>
        <v/>
      </c>
      <c r="C16" s="29" t="str">
        <f t="array" ref="C16">IF($V16="","",IF(INDEX(PlanTasks[Task / deliverable],$V16)="","",INDEX(PlanTasks[Task / deliverable],$V16)))</f>
        <v/>
      </c>
      <c r="D16" s="29" t="str">
        <f t="array" ref="D16">IF($V16="","",IF(INDEX(PlanTasks[Status],$V16)="","",INDEX(PlanTasks[Status],$V16)))</f>
        <v/>
      </c>
      <c r="E16" s="29" t="str">
        <f t="array" ref="E16">IF($V16="","",IF(INDEX(PlanTasks[Priority],$V16)="","",INDEX(PlanTasks[Priority],$V16)))</f>
        <v/>
      </c>
      <c r="F16" s="29" t="str">
        <f t="array" ref="F16">IF($V16="","",IF(INDEX(PlanTasks[Scope],$V16)="","",INDEX(PlanTasks[Scope],$V16)))</f>
        <v/>
      </c>
      <c r="G16" s="41" t="str">
        <f t="array" ref="G16">IF($V16="","",IF(INDEX(PlanTasks[Estimate (h)],$V16)="","",INDEX(PlanTasks[Estimate (h)],$V16)))</f>
        <v/>
      </c>
      <c r="H16" s="41" t="str">
        <f t="array" ref="H16">IF($V16="","",IF(INDEX(PlanTasks[Actual (h)],$V16)="","",INDEX(PlanTasks[Actual (h)],$V16)))</f>
        <v/>
      </c>
      <c r="I16" s="43" t="str">
        <f t="array" ref="I16">IF($V16="","",IF(INDEX(PlanTasks[Due date],$V16)="","",INDEX(PlanTasks[Due date],$V16)))</f>
        <v/>
      </c>
      <c r="J16" s="29" t="str">
        <f t="array" ref="J16">IF($V16="","",IF(INDEX(PlanTasks[Completion check],$V16)="","",INDEX(PlanTasks[Completion check],$V16)))</f>
        <v/>
      </c>
      <c r="K16" s="29" t="str">
        <f t="array" ref="K16">IF($V16="","",IF(INDEX(PlanTasks[Next action / blocker],$V16)="","",INDEX(PlanTasks[Next action / blocker],$V16)))</f>
        <v/>
      </c>
      <c r="L16" s="29" t="str">
        <f t="array" ref="L16">IF($V16="","",IF(INDEX(PlanTasks[Done when],$V16)="","",INDEX(PlanTasks[Done when],$V16)))</f>
        <v/>
      </c>
      <c r="M16" s="29" t="str">
        <f t="array" ref="M16">IF($V16="","",IF(INDEX(PlanTasks[Exercise / interview prompt],$V16)="","",INDEX(PlanTasks[Exercise / interview prompt],$V16)))</f>
        <v/>
      </c>
      <c r="N16" s="29" t="str">
        <f t="array" ref="N16">IF($V16="","",IF(INDEX(PlanTasks[Prerequisite IDs],$V16)="","",INDEX(PlanTasks[Prerequisite IDs],$V16)))</f>
        <v/>
      </c>
      <c r="O16" s="29" t="str">
        <f t="array" ref="O16">IF($V16="","",IF(INDEX(PlanTasks[Plan section],$V16)="","",INDEX(PlanTasks[Plan section],$V16)))</f>
        <v/>
      </c>
      <c r="P16" s="29" t="str">
        <f t="array" ref="P16">IF($V16="","",IF(INDEX(PlanTasks[Category],$V16)="","",INDEX(PlanTasks[Category],$V16)))</f>
        <v/>
      </c>
      <c r="Q16" s="29" t="str">
        <f t="array" ref="Q16">IF($V16="","",IF(INDEX(PlanTasks[Evidence / result],$V16)="","",INDEX(PlanTasks[Evidence / result],$V16)))</f>
        <v/>
      </c>
      <c r="R16" s="43" t="str">
        <f t="array" ref="R16">IF($V16="","",IF(INDEX(PlanTasks[Completed on],$V16)="","",INDEX(PlanTasks[Completed on],$V16)))</f>
        <v/>
      </c>
      <c r="S16" s="43" t="str">
        <f t="array" ref="S16">IF($V16="","",IF(INDEX(PlanTasks[Review due],$V16)="","",INDEX(PlanTasks[Review due],$V16)))</f>
        <v/>
      </c>
      <c r="T16" s="29" t="str">
        <f t="array" ref="T16">IF($V16="","",IF(INDEX(PlanTasks[AI practice mode],$V16)="","",INDEX(PlanTasks[AI practice mode],$V16)))</f>
        <v/>
      </c>
      <c r="U16" s="29" t="str">
        <f t="array" ref="U16">IF($V16="","",IF(INDEX(PlanTasks[Source IDs],$V16)="","",INDEX(PlanTasks[Source IDs],$V16)))</f>
        <v/>
      </c>
      <c r="V16" s="55" t="str">
        <f>IF(ROW()-8&gt;$E$4,"",MATCH($C$4&amp;"|"&amp;(ROW()-8),PlanTasks[Category key],0))</f>
        <v/>
      </c>
    </row>
    <row r="17" ht="78.0" customHeight="1">
      <c r="A17" s="9" t="str">
        <f t="array" ref="A17">IF($V17="","",INDEX(PlanTasks[Task ID],$V17))</f>
        <v/>
      </c>
      <c r="B17" s="12" t="str">
        <f t="array" ref="B17">IF($V17="","",IF(INDEX(PlanTasks[Start week],$V17)="","",INDEX(PlanTasks[Start week],$V17)))</f>
        <v/>
      </c>
      <c r="C17" s="12" t="str">
        <f t="array" ref="C17">IF($V17="","",IF(INDEX(PlanTasks[Task / deliverable],$V17)="","",INDEX(PlanTasks[Task / deliverable],$V17)))</f>
        <v/>
      </c>
      <c r="D17" s="12" t="str">
        <f t="array" ref="D17">IF($V17="","",IF(INDEX(PlanTasks[Status],$V17)="","",INDEX(PlanTasks[Status],$V17)))</f>
        <v/>
      </c>
      <c r="E17" s="12" t="str">
        <f t="array" ref="E17">IF($V17="","",IF(INDEX(PlanTasks[Priority],$V17)="","",INDEX(PlanTasks[Priority],$V17)))</f>
        <v/>
      </c>
      <c r="F17" s="12" t="str">
        <f t="array" ref="F17">IF($V17="","",IF(INDEX(PlanTasks[Scope],$V17)="","",INDEX(PlanTasks[Scope],$V17)))</f>
        <v/>
      </c>
      <c r="G17" s="18" t="str">
        <f t="array" ref="G17">IF($V17="","",IF(INDEX(PlanTasks[Estimate (h)],$V17)="","",INDEX(PlanTasks[Estimate (h)],$V17)))</f>
        <v/>
      </c>
      <c r="H17" s="18" t="str">
        <f t="array" ref="H17">IF($V17="","",IF(INDEX(PlanTasks[Actual (h)],$V17)="","",INDEX(PlanTasks[Actual (h)],$V17)))</f>
        <v/>
      </c>
      <c r="I17" s="21" t="str">
        <f t="array" ref="I17">IF($V17="","",IF(INDEX(PlanTasks[Due date],$V17)="","",INDEX(PlanTasks[Due date],$V17)))</f>
        <v/>
      </c>
      <c r="J17" s="12" t="str">
        <f t="array" ref="J17">IF($V17="","",IF(INDEX(PlanTasks[Completion check],$V17)="","",INDEX(PlanTasks[Completion check],$V17)))</f>
        <v/>
      </c>
      <c r="K17" s="12" t="str">
        <f t="array" ref="K17">IF($V17="","",IF(INDEX(PlanTasks[Next action / blocker],$V17)="","",INDEX(PlanTasks[Next action / blocker],$V17)))</f>
        <v/>
      </c>
      <c r="L17" s="12" t="str">
        <f t="array" ref="L17">IF($V17="","",IF(INDEX(PlanTasks[Done when],$V17)="","",INDEX(PlanTasks[Done when],$V17)))</f>
        <v/>
      </c>
      <c r="M17" s="12" t="str">
        <f t="array" ref="M17">IF($V17="","",IF(INDEX(PlanTasks[Exercise / interview prompt],$V17)="","",INDEX(PlanTasks[Exercise / interview prompt],$V17)))</f>
        <v/>
      </c>
      <c r="N17" s="12" t="str">
        <f t="array" ref="N17">IF($V17="","",IF(INDEX(PlanTasks[Prerequisite IDs],$V17)="","",INDEX(PlanTasks[Prerequisite IDs],$V17)))</f>
        <v/>
      </c>
      <c r="O17" s="12" t="str">
        <f t="array" ref="O17">IF($V17="","",IF(INDEX(PlanTasks[Plan section],$V17)="","",INDEX(PlanTasks[Plan section],$V17)))</f>
        <v/>
      </c>
      <c r="P17" s="12" t="str">
        <f t="array" ref="P17">IF($V17="","",IF(INDEX(PlanTasks[Category],$V17)="","",INDEX(PlanTasks[Category],$V17)))</f>
        <v/>
      </c>
      <c r="Q17" s="12" t="str">
        <f t="array" ref="Q17">IF($V17="","",IF(INDEX(PlanTasks[Evidence / result],$V17)="","",INDEX(PlanTasks[Evidence / result],$V17)))</f>
        <v/>
      </c>
      <c r="R17" s="21" t="str">
        <f t="array" ref="R17">IF($V17="","",IF(INDEX(PlanTasks[Completed on],$V17)="","",INDEX(PlanTasks[Completed on],$V17)))</f>
        <v/>
      </c>
      <c r="S17" s="21" t="str">
        <f t="array" ref="S17">IF($V17="","",IF(INDEX(PlanTasks[Review due],$V17)="","",INDEX(PlanTasks[Review due],$V17)))</f>
        <v/>
      </c>
      <c r="T17" s="12" t="str">
        <f t="array" ref="T17">IF($V17="","",IF(INDEX(PlanTasks[AI practice mode],$V17)="","",INDEX(PlanTasks[AI practice mode],$V17)))</f>
        <v/>
      </c>
      <c r="U17" s="12" t="str">
        <f t="array" ref="U17">IF($V17="","",IF(INDEX(PlanTasks[Source IDs],$V17)="","",INDEX(PlanTasks[Source IDs],$V17)))</f>
        <v/>
      </c>
      <c r="V17" s="27" t="str">
        <f>IF(ROW()-8&gt;$E$4,"",MATCH($C$4&amp;"|"&amp;(ROW()-8),PlanTasks[Category key],0))</f>
        <v/>
      </c>
    </row>
    <row r="18" ht="78.0" customHeight="1">
      <c r="A18" s="28" t="str">
        <f t="array" ref="A18">IF($V18="","",INDEX(PlanTasks[Task ID],$V18))</f>
        <v/>
      </c>
      <c r="B18" s="29" t="str">
        <f t="array" ref="B18">IF($V18="","",IF(INDEX(PlanTasks[Start week],$V18)="","",INDEX(PlanTasks[Start week],$V18)))</f>
        <v/>
      </c>
      <c r="C18" s="29" t="str">
        <f t="array" ref="C18">IF($V18="","",IF(INDEX(PlanTasks[Task / deliverable],$V18)="","",INDEX(PlanTasks[Task / deliverable],$V18)))</f>
        <v/>
      </c>
      <c r="D18" s="29" t="str">
        <f t="array" ref="D18">IF($V18="","",IF(INDEX(PlanTasks[Status],$V18)="","",INDEX(PlanTasks[Status],$V18)))</f>
        <v/>
      </c>
      <c r="E18" s="29" t="str">
        <f t="array" ref="E18">IF($V18="","",IF(INDEX(PlanTasks[Priority],$V18)="","",INDEX(PlanTasks[Priority],$V18)))</f>
        <v/>
      </c>
      <c r="F18" s="29" t="str">
        <f t="array" ref="F18">IF($V18="","",IF(INDEX(PlanTasks[Scope],$V18)="","",INDEX(PlanTasks[Scope],$V18)))</f>
        <v/>
      </c>
      <c r="G18" s="41" t="str">
        <f t="array" ref="G18">IF($V18="","",IF(INDEX(PlanTasks[Estimate (h)],$V18)="","",INDEX(PlanTasks[Estimate (h)],$V18)))</f>
        <v/>
      </c>
      <c r="H18" s="41" t="str">
        <f t="array" ref="H18">IF($V18="","",IF(INDEX(PlanTasks[Actual (h)],$V18)="","",INDEX(PlanTasks[Actual (h)],$V18)))</f>
        <v/>
      </c>
      <c r="I18" s="43" t="str">
        <f t="array" ref="I18">IF($V18="","",IF(INDEX(PlanTasks[Due date],$V18)="","",INDEX(PlanTasks[Due date],$V18)))</f>
        <v/>
      </c>
      <c r="J18" s="29" t="str">
        <f t="array" ref="J18">IF($V18="","",IF(INDEX(PlanTasks[Completion check],$V18)="","",INDEX(PlanTasks[Completion check],$V18)))</f>
        <v/>
      </c>
      <c r="K18" s="29" t="str">
        <f t="array" ref="K18">IF($V18="","",IF(INDEX(PlanTasks[Next action / blocker],$V18)="","",INDEX(PlanTasks[Next action / blocker],$V18)))</f>
        <v/>
      </c>
      <c r="L18" s="29" t="str">
        <f t="array" ref="L18">IF($V18="","",IF(INDEX(PlanTasks[Done when],$V18)="","",INDEX(PlanTasks[Done when],$V18)))</f>
        <v/>
      </c>
      <c r="M18" s="29" t="str">
        <f t="array" ref="M18">IF($V18="","",IF(INDEX(PlanTasks[Exercise / interview prompt],$V18)="","",INDEX(PlanTasks[Exercise / interview prompt],$V18)))</f>
        <v/>
      </c>
      <c r="N18" s="29" t="str">
        <f t="array" ref="N18">IF($V18="","",IF(INDEX(PlanTasks[Prerequisite IDs],$V18)="","",INDEX(PlanTasks[Prerequisite IDs],$V18)))</f>
        <v/>
      </c>
      <c r="O18" s="29" t="str">
        <f t="array" ref="O18">IF($V18="","",IF(INDEX(PlanTasks[Plan section],$V18)="","",INDEX(PlanTasks[Plan section],$V18)))</f>
        <v/>
      </c>
      <c r="P18" s="29" t="str">
        <f t="array" ref="P18">IF($V18="","",IF(INDEX(PlanTasks[Category],$V18)="","",INDEX(PlanTasks[Category],$V18)))</f>
        <v/>
      </c>
      <c r="Q18" s="29" t="str">
        <f t="array" ref="Q18">IF($V18="","",IF(INDEX(PlanTasks[Evidence / result],$V18)="","",INDEX(PlanTasks[Evidence / result],$V18)))</f>
        <v/>
      </c>
      <c r="R18" s="43" t="str">
        <f t="array" ref="R18">IF($V18="","",IF(INDEX(PlanTasks[Completed on],$V18)="","",INDEX(PlanTasks[Completed on],$V18)))</f>
        <v/>
      </c>
      <c r="S18" s="43" t="str">
        <f t="array" ref="S18">IF($V18="","",IF(INDEX(PlanTasks[Review due],$V18)="","",INDEX(PlanTasks[Review due],$V18)))</f>
        <v/>
      </c>
      <c r="T18" s="29" t="str">
        <f t="array" ref="T18">IF($V18="","",IF(INDEX(PlanTasks[AI practice mode],$V18)="","",INDEX(PlanTasks[AI practice mode],$V18)))</f>
        <v/>
      </c>
      <c r="U18" s="29" t="str">
        <f t="array" ref="U18">IF($V18="","",IF(INDEX(PlanTasks[Source IDs],$V18)="","",INDEX(PlanTasks[Source IDs],$V18)))</f>
        <v/>
      </c>
      <c r="V18" s="55" t="str">
        <f>IF(ROW()-8&gt;$E$4,"",MATCH($C$4&amp;"|"&amp;(ROW()-8),PlanTasks[Category key],0))</f>
        <v/>
      </c>
    </row>
    <row r="19" ht="78.0" customHeight="1">
      <c r="A19" s="9" t="str">
        <f t="array" ref="A19">IF($V19="","",INDEX(PlanTasks[Task ID],$V19))</f>
        <v/>
      </c>
      <c r="B19" s="12" t="str">
        <f t="array" ref="B19">IF($V19="","",IF(INDEX(PlanTasks[Start week],$V19)="","",INDEX(PlanTasks[Start week],$V19)))</f>
        <v/>
      </c>
      <c r="C19" s="12" t="str">
        <f t="array" ref="C19">IF($V19="","",IF(INDEX(PlanTasks[Task / deliverable],$V19)="","",INDEX(PlanTasks[Task / deliverable],$V19)))</f>
        <v/>
      </c>
      <c r="D19" s="12" t="str">
        <f t="array" ref="D19">IF($V19="","",IF(INDEX(PlanTasks[Status],$V19)="","",INDEX(PlanTasks[Status],$V19)))</f>
        <v/>
      </c>
      <c r="E19" s="12" t="str">
        <f t="array" ref="E19">IF($V19="","",IF(INDEX(PlanTasks[Priority],$V19)="","",INDEX(PlanTasks[Priority],$V19)))</f>
        <v/>
      </c>
      <c r="F19" s="12" t="str">
        <f t="array" ref="F19">IF($V19="","",IF(INDEX(PlanTasks[Scope],$V19)="","",INDEX(PlanTasks[Scope],$V19)))</f>
        <v/>
      </c>
      <c r="G19" s="18" t="str">
        <f t="array" ref="G19">IF($V19="","",IF(INDEX(PlanTasks[Estimate (h)],$V19)="","",INDEX(PlanTasks[Estimate (h)],$V19)))</f>
        <v/>
      </c>
      <c r="H19" s="18" t="str">
        <f t="array" ref="H19">IF($V19="","",IF(INDEX(PlanTasks[Actual (h)],$V19)="","",INDEX(PlanTasks[Actual (h)],$V19)))</f>
        <v/>
      </c>
      <c r="I19" s="21" t="str">
        <f t="array" ref="I19">IF($V19="","",IF(INDEX(PlanTasks[Due date],$V19)="","",INDEX(PlanTasks[Due date],$V19)))</f>
        <v/>
      </c>
      <c r="J19" s="12" t="str">
        <f t="array" ref="J19">IF($V19="","",IF(INDEX(PlanTasks[Completion check],$V19)="","",INDEX(PlanTasks[Completion check],$V19)))</f>
        <v/>
      </c>
      <c r="K19" s="12" t="str">
        <f t="array" ref="K19">IF($V19="","",IF(INDEX(PlanTasks[Next action / blocker],$V19)="","",INDEX(PlanTasks[Next action / blocker],$V19)))</f>
        <v/>
      </c>
      <c r="L19" s="12" t="str">
        <f t="array" ref="L19">IF($V19="","",IF(INDEX(PlanTasks[Done when],$V19)="","",INDEX(PlanTasks[Done when],$V19)))</f>
        <v/>
      </c>
      <c r="M19" s="12" t="str">
        <f t="array" ref="M19">IF($V19="","",IF(INDEX(PlanTasks[Exercise / interview prompt],$V19)="","",INDEX(PlanTasks[Exercise / interview prompt],$V19)))</f>
        <v/>
      </c>
      <c r="N19" s="12" t="str">
        <f t="array" ref="N19">IF($V19="","",IF(INDEX(PlanTasks[Prerequisite IDs],$V19)="","",INDEX(PlanTasks[Prerequisite IDs],$V19)))</f>
        <v/>
      </c>
      <c r="O19" s="12" t="str">
        <f t="array" ref="O19">IF($V19="","",IF(INDEX(PlanTasks[Plan section],$V19)="","",INDEX(PlanTasks[Plan section],$V19)))</f>
        <v/>
      </c>
      <c r="P19" s="12" t="str">
        <f t="array" ref="P19">IF($V19="","",IF(INDEX(PlanTasks[Category],$V19)="","",INDEX(PlanTasks[Category],$V19)))</f>
        <v/>
      </c>
      <c r="Q19" s="12" t="str">
        <f t="array" ref="Q19">IF($V19="","",IF(INDEX(PlanTasks[Evidence / result],$V19)="","",INDEX(PlanTasks[Evidence / result],$V19)))</f>
        <v/>
      </c>
      <c r="R19" s="21" t="str">
        <f t="array" ref="R19">IF($V19="","",IF(INDEX(PlanTasks[Completed on],$V19)="","",INDEX(PlanTasks[Completed on],$V19)))</f>
        <v/>
      </c>
      <c r="S19" s="21" t="str">
        <f t="array" ref="S19">IF($V19="","",IF(INDEX(PlanTasks[Review due],$V19)="","",INDEX(PlanTasks[Review due],$V19)))</f>
        <v/>
      </c>
      <c r="T19" s="12" t="str">
        <f t="array" ref="T19">IF($V19="","",IF(INDEX(PlanTasks[AI practice mode],$V19)="","",INDEX(PlanTasks[AI practice mode],$V19)))</f>
        <v/>
      </c>
      <c r="U19" s="12" t="str">
        <f t="array" ref="U19">IF($V19="","",IF(INDEX(PlanTasks[Source IDs],$V19)="","",INDEX(PlanTasks[Source IDs],$V19)))</f>
        <v/>
      </c>
      <c r="V19" s="27" t="str">
        <f>IF(ROW()-8&gt;$E$4,"",MATCH($C$4&amp;"|"&amp;(ROW()-8),PlanTasks[Category key],0))</f>
        <v/>
      </c>
    </row>
    <row r="20" ht="78.0" customHeight="1">
      <c r="A20" s="28" t="str">
        <f t="array" ref="A20">IF($V20="","",INDEX(PlanTasks[Task ID],$V20))</f>
        <v/>
      </c>
      <c r="B20" s="29" t="str">
        <f t="array" ref="B20">IF($V20="","",IF(INDEX(PlanTasks[Start week],$V20)="","",INDEX(PlanTasks[Start week],$V20)))</f>
        <v/>
      </c>
      <c r="C20" s="29" t="str">
        <f t="array" ref="C20">IF($V20="","",IF(INDEX(PlanTasks[Task / deliverable],$V20)="","",INDEX(PlanTasks[Task / deliverable],$V20)))</f>
        <v/>
      </c>
      <c r="D20" s="29" t="str">
        <f t="array" ref="D20">IF($V20="","",IF(INDEX(PlanTasks[Status],$V20)="","",INDEX(PlanTasks[Status],$V20)))</f>
        <v/>
      </c>
      <c r="E20" s="29" t="str">
        <f t="array" ref="E20">IF($V20="","",IF(INDEX(PlanTasks[Priority],$V20)="","",INDEX(PlanTasks[Priority],$V20)))</f>
        <v/>
      </c>
      <c r="F20" s="29" t="str">
        <f t="array" ref="F20">IF($V20="","",IF(INDEX(PlanTasks[Scope],$V20)="","",INDEX(PlanTasks[Scope],$V20)))</f>
        <v/>
      </c>
      <c r="G20" s="41" t="str">
        <f t="array" ref="G20">IF($V20="","",IF(INDEX(PlanTasks[Estimate (h)],$V20)="","",INDEX(PlanTasks[Estimate (h)],$V20)))</f>
        <v/>
      </c>
      <c r="H20" s="41" t="str">
        <f t="array" ref="H20">IF($V20="","",IF(INDEX(PlanTasks[Actual (h)],$V20)="","",INDEX(PlanTasks[Actual (h)],$V20)))</f>
        <v/>
      </c>
      <c r="I20" s="43" t="str">
        <f t="array" ref="I20">IF($V20="","",IF(INDEX(PlanTasks[Due date],$V20)="","",INDEX(PlanTasks[Due date],$V20)))</f>
        <v/>
      </c>
      <c r="J20" s="29" t="str">
        <f t="array" ref="J20">IF($V20="","",IF(INDEX(PlanTasks[Completion check],$V20)="","",INDEX(PlanTasks[Completion check],$V20)))</f>
        <v/>
      </c>
      <c r="K20" s="29" t="str">
        <f t="array" ref="K20">IF($V20="","",IF(INDEX(PlanTasks[Next action / blocker],$V20)="","",INDEX(PlanTasks[Next action / blocker],$V20)))</f>
        <v/>
      </c>
      <c r="L20" s="29" t="str">
        <f t="array" ref="L20">IF($V20="","",IF(INDEX(PlanTasks[Done when],$V20)="","",INDEX(PlanTasks[Done when],$V20)))</f>
        <v/>
      </c>
      <c r="M20" s="29" t="str">
        <f t="array" ref="M20">IF($V20="","",IF(INDEX(PlanTasks[Exercise / interview prompt],$V20)="","",INDEX(PlanTasks[Exercise / interview prompt],$V20)))</f>
        <v/>
      </c>
      <c r="N20" s="29" t="str">
        <f t="array" ref="N20">IF($V20="","",IF(INDEX(PlanTasks[Prerequisite IDs],$V20)="","",INDEX(PlanTasks[Prerequisite IDs],$V20)))</f>
        <v/>
      </c>
      <c r="O20" s="29" t="str">
        <f t="array" ref="O20">IF($V20="","",IF(INDEX(PlanTasks[Plan section],$V20)="","",INDEX(PlanTasks[Plan section],$V20)))</f>
        <v/>
      </c>
      <c r="P20" s="29" t="str">
        <f t="array" ref="P20">IF($V20="","",IF(INDEX(PlanTasks[Category],$V20)="","",INDEX(PlanTasks[Category],$V20)))</f>
        <v/>
      </c>
      <c r="Q20" s="29" t="str">
        <f t="array" ref="Q20">IF($V20="","",IF(INDEX(PlanTasks[Evidence / result],$V20)="","",INDEX(PlanTasks[Evidence / result],$V20)))</f>
        <v/>
      </c>
      <c r="R20" s="43" t="str">
        <f t="array" ref="R20">IF($V20="","",IF(INDEX(PlanTasks[Completed on],$V20)="","",INDEX(PlanTasks[Completed on],$V20)))</f>
        <v/>
      </c>
      <c r="S20" s="43" t="str">
        <f t="array" ref="S20">IF($V20="","",IF(INDEX(PlanTasks[Review due],$V20)="","",INDEX(PlanTasks[Review due],$V20)))</f>
        <v/>
      </c>
      <c r="T20" s="29" t="str">
        <f t="array" ref="T20">IF($V20="","",IF(INDEX(PlanTasks[AI practice mode],$V20)="","",INDEX(PlanTasks[AI practice mode],$V20)))</f>
        <v/>
      </c>
      <c r="U20" s="29" t="str">
        <f t="array" ref="U20">IF($V20="","",IF(INDEX(PlanTasks[Source IDs],$V20)="","",INDEX(PlanTasks[Source IDs],$V20)))</f>
        <v/>
      </c>
      <c r="V20" s="55" t="str">
        <f>IF(ROW()-8&gt;$E$4,"",MATCH($C$4&amp;"|"&amp;(ROW()-8),PlanTasks[Category key],0))</f>
        <v/>
      </c>
    </row>
    <row r="21" ht="78.0" customHeight="1">
      <c r="A21" s="9" t="str">
        <f t="array" ref="A21">IF($V21="","",INDEX(PlanTasks[Task ID],$V21))</f>
        <v/>
      </c>
      <c r="B21" s="12" t="str">
        <f t="array" ref="B21">IF($V21="","",IF(INDEX(PlanTasks[Start week],$V21)="","",INDEX(PlanTasks[Start week],$V21)))</f>
        <v/>
      </c>
      <c r="C21" s="12" t="str">
        <f t="array" ref="C21">IF($V21="","",IF(INDEX(PlanTasks[Task / deliverable],$V21)="","",INDEX(PlanTasks[Task / deliverable],$V21)))</f>
        <v/>
      </c>
      <c r="D21" s="12" t="str">
        <f t="array" ref="D21">IF($V21="","",IF(INDEX(PlanTasks[Status],$V21)="","",INDEX(PlanTasks[Status],$V21)))</f>
        <v/>
      </c>
      <c r="E21" s="12" t="str">
        <f t="array" ref="E21">IF($V21="","",IF(INDEX(PlanTasks[Priority],$V21)="","",INDEX(PlanTasks[Priority],$V21)))</f>
        <v/>
      </c>
      <c r="F21" s="12" t="str">
        <f t="array" ref="F21">IF($V21="","",IF(INDEX(PlanTasks[Scope],$V21)="","",INDEX(PlanTasks[Scope],$V21)))</f>
        <v/>
      </c>
      <c r="G21" s="18" t="str">
        <f t="array" ref="G21">IF($V21="","",IF(INDEX(PlanTasks[Estimate (h)],$V21)="","",INDEX(PlanTasks[Estimate (h)],$V21)))</f>
        <v/>
      </c>
      <c r="H21" s="18" t="str">
        <f t="array" ref="H21">IF($V21="","",IF(INDEX(PlanTasks[Actual (h)],$V21)="","",INDEX(PlanTasks[Actual (h)],$V21)))</f>
        <v/>
      </c>
      <c r="I21" s="21" t="str">
        <f t="array" ref="I21">IF($V21="","",IF(INDEX(PlanTasks[Due date],$V21)="","",INDEX(PlanTasks[Due date],$V21)))</f>
        <v/>
      </c>
      <c r="J21" s="12" t="str">
        <f t="array" ref="J21">IF($V21="","",IF(INDEX(PlanTasks[Completion check],$V21)="","",INDEX(PlanTasks[Completion check],$V21)))</f>
        <v/>
      </c>
      <c r="K21" s="12" t="str">
        <f t="array" ref="K21">IF($V21="","",IF(INDEX(PlanTasks[Next action / blocker],$V21)="","",INDEX(PlanTasks[Next action / blocker],$V21)))</f>
        <v/>
      </c>
      <c r="L21" s="12" t="str">
        <f t="array" ref="L21">IF($V21="","",IF(INDEX(PlanTasks[Done when],$V21)="","",INDEX(PlanTasks[Done when],$V21)))</f>
        <v/>
      </c>
      <c r="M21" s="12" t="str">
        <f t="array" ref="M21">IF($V21="","",IF(INDEX(PlanTasks[Exercise / interview prompt],$V21)="","",INDEX(PlanTasks[Exercise / interview prompt],$V21)))</f>
        <v/>
      </c>
      <c r="N21" s="12" t="str">
        <f t="array" ref="N21">IF($V21="","",IF(INDEX(PlanTasks[Prerequisite IDs],$V21)="","",INDEX(PlanTasks[Prerequisite IDs],$V21)))</f>
        <v/>
      </c>
      <c r="O21" s="12" t="str">
        <f t="array" ref="O21">IF($V21="","",IF(INDEX(PlanTasks[Plan section],$V21)="","",INDEX(PlanTasks[Plan section],$V21)))</f>
        <v/>
      </c>
      <c r="P21" s="12" t="str">
        <f t="array" ref="P21">IF($V21="","",IF(INDEX(PlanTasks[Category],$V21)="","",INDEX(PlanTasks[Category],$V21)))</f>
        <v/>
      </c>
      <c r="Q21" s="12" t="str">
        <f t="array" ref="Q21">IF($V21="","",IF(INDEX(PlanTasks[Evidence / result],$V21)="","",INDEX(PlanTasks[Evidence / result],$V21)))</f>
        <v/>
      </c>
      <c r="R21" s="21" t="str">
        <f t="array" ref="R21">IF($V21="","",IF(INDEX(PlanTasks[Completed on],$V21)="","",INDEX(PlanTasks[Completed on],$V21)))</f>
        <v/>
      </c>
      <c r="S21" s="21" t="str">
        <f t="array" ref="S21">IF($V21="","",IF(INDEX(PlanTasks[Review due],$V21)="","",INDEX(PlanTasks[Review due],$V21)))</f>
        <v/>
      </c>
      <c r="T21" s="12" t="str">
        <f t="array" ref="T21">IF($V21="","",IF(INDEX(PlanTasks[AI practice mode],$V21)="","",INDEX(PlanTasks[AI practice mode],$V21)))</f>
        <v/>
      </c>
      <c r="U21" s="12" t="str">
        <f t="array" ref="U21">IF($V21="","",IF(INDEX(PlanTasks[Source IDs],$V21)="","",INDEX(PlanTasks[Source IDs],$V21)))</f>
        <v/>
      </c>
      <c r="V21" s="27" t="str">
        <f>IF(ROW()-8&gt;$E$4,"",MATCH($C$4&amp;"|"&amp;(ROW()-8),PlanTasks[Category key],0))</f>
        <v/>
      </c>
    </row>
    <row r="22" ht="78.0" customHeight="1">
      <c r="A22" s="28" t="str">
        <f t="array" ref="A22">IF($V22="","",INDEX(PlanTasks[Task ID],$V22))</f>
        <v/>
      </c>
      <c r="B22" s="29" t="str">
        <f t="array" ref="B22">IF($V22="","",IF(INDEX(PlanTasks[Start week],$V22)="","",INDEX(PlanTasks[Start week],$V22)))</f>
        <v/>
      </c>
      <c r="C22" s="29" t="str">
        <f t="array" ref="C22">IF($V22="","",IF(INDEX(PlanTasks[Task / deliverable],$V22)="","",INDEX(PlanTasks[Task / deliverable],$V22)))</f>
        <v/>
      </c>
      <c r="D22" s="29" t="str">
        <f t="array" ref="D22">IF($V22="","",IF(INDEX(PlanTasks[Status],$V22)="","",INDEX(PlanTasks[Status],$V22)))</f>
        <v/>
      </c>
      <c r="E22" s="29" t="str">
        <f t="array" ref="E22">IF($V22="","",IF(INDEX(PlanTasks[Priority],$V22)="","",INDEX(PlanTasks[Priority],$V22)))</f>
        <v/>
      </c>
      <c r="F22" s="29" t="str">
        <f t="array" ref="F22">IF($V22="","",IF(INDEX(PlanTasks[Scope],$V22)="","",INDEX(PlanTasks[Scope],$V22)))</f>
        <v/>
      </c>
      <c r="G22" s="41" t="str">
        <f t="array" ref="G22">IF($V22="","",IF(INDEX(PlanTasks[Estimate (h)],$V22)="","",INDEX(PlanTasks[Estimate (h)],$V22)))</f>
        <v/>
      </c>
      <c r="H22" s="41" t="str">
        <f t="array" ref="H22">IF($V22="","",IF(INDEX(PlanTasks[Actual (h)],$V22)="","",INDEX(PlanTasks[Actual (h)],$V22)))</f>
        <v/>
      </c>
      <c r="I22" s="43" t="str">
        <f t="array" ref="I22">IF($V22="","",IF(INDEX(PlanTasks[Due date],$V22)="","",INDEX(PlanTasks[Due date],$V22)))</f>
        <v/>
      </c>
      <c r="J22" s="29" t="str">
        <f t="array" ref="J22">IF($V22="","",IF(INDEX(PlanTasks[Completion check],$V22)="","",INDEX(PlanTasks[Completion check],$V22)))</f>
        <v/>
      </c>
      <c r="K22" s="29" t="str">
        <f t="array" ref="K22">IF($V22="","",IF(INDEX(PlanTasks[Next action / blocker],$V22)="","",INDEX(PlanTasks[Next action / blocker],$V22)))</f>
        <v/>
      </c>
      <c r="L22" s="29" t="str">
        <f t="array" ref="L22">IF($V22="","",IF(INDEX(PlanTasks[Done when],$V22)="","",INDEX(PlanTasks[Done when],$V22)))</f>
        <v/>
      </c>
      <c r="M22" s="29" t="str">
        <f t="array" ref="M22">IF($V22="","",IF(INDEX(PlanTasks[Exercise / interview prompt],$V22)="","",INDEX(PlanTasks[Exercise / interview prompt],$V22)))</f>
        <v/>
      </c>
      <c r="N22" s="29" t="str">
        <f t="array" ref="N22">IF($V22="","",IF(INDEX(PlanTasks[Prerequisite IDs],$V22)="","",INDEX(PlanTasks[Prerequisite IDs],$V22)))</f>
        <v/>
      </c>
      <c r="O22" s="29" t="str">
        <f t="array" ref="O22">IF($V22="","",IF(INDEX(PlanTasks[Plan section],$V22)="","",INDEX(PlanTasks[Plan section],$V22)))</f>
        <v/>
      </c>
      <c r="P22" s="29" t="str">
        <f t="array" ref="P22">IF($V22="","",IF(INDEX(PlanTasks[Category],$V22)="","",INDEX(PlanTasks[Category],$V22)))</f>
        <v/>
      </c>
      <c r="Q22" s="29" t="str">
        <f t="array" ref="Q22">IF($V22="","",IF(INDEX(PlanTasks[Evidence / result],$V22)="","",INDEX(PlanTasks[Evidence / result],$V22)))</f>
        <v/>
      </c>
      <c r="R22" s="43" t="str">
        <f t="array" ref="R22">IF($V22="","",IF(INDEX(PlanTasks[Completed on],$V22)="","",INDEX(PlanTasks[Completed on],$V22)))</f>
        <v/>
      </c>
      <c r="S22" s="43" t="str">
        <f t="array" ref="S22">IF($V22="","",IF(INDEX(PlanTasks[Review due],$V22)="","",INDEX(PlanTasks[Review due],$V22)))</f>
        <v/>
      </c>
      <c r="T22" s="29" t="str">
        <f t="array" ref="T22">IF($V22="","",IF(INDEX(PlanTasks[AI practice mode],$V22)="","",INDEX(PlanTasks[AI practice mode],$V22)))</f>
        <v/>
      </c>
      <c r="U22" s="29" t="str">
        <f t="array" ref="U22">IF($V22="","",IF(INDEX(PlanTasks[Source IDs],$V22)="","",INDEX(PlanTasks[Source IDs],$V22)))</f>
        <v/>
      </c>
      <c r="V22" s="55" t="str">
        <f>IF(ROW()-8&gt;$E$4,"",MATCH($C$4&amp;"|"&amp;(ROW()-8),PlanTasks[Category key],0))</f>
        <v/>
      </c>
    </row>
    <row r="23" ht="78.0" customHeight="1">
      <c r="A23" s="9" t="str">
        <f t="array" ref="A23">IF($V23="","",INDEX(PlanTasks[Task ID],$V23))</f>
        <v/>
      </c>
      <c r="B23" s="12" t="str">
        <f t="array" ref="B23">IF($V23="","",IF(INDEX(PlanTasks[Start week],$V23)="","",INDEX(PlanTasks[Start week],$V23)))</f>
        <v/>
      </c>
      <c r="C23" s="12" t="str">
        <f t="array" ref="C23">IF($V23="","",IF(INDEX(PlanTasks[Task / deliverable],$V23)="","",INDEX(PlanTasks[Task / deliverable],$V23)))</f>
        <v/>
      </c>
      <c r="D23" s="12" t="str">
        <f t="array" ref="D23">IF($V23="","",IF(INDEX(PlanTasks[Status],$V23)="","",INDEX(PlanTasks[Status],$V23)))</f>
        <v/>
      </c>
      <c r="E23" s="12" t="str">
        <f t="array" ref="E23">IF($V23="","",IF(INDEX(PlanTasks[Priority],$V23)="","",INDEX(PlanTasks[Priority],$V23)))</f>
        <v/>
      </c>
      <c r="F23" s="12" t="str">
        <f t="array" ref="F23">IF($V23="","",IF(INDEX(PlanTasks[Scope],$V23)="","",INDEX(PlanTasks[Scope],$V23)))</f>
        <v/>
      </c>
      <c r="G23" s="18" t="str">
        <f t="array" ref="G23">IF($V23="","",IF(INDEX(PlanTasks[Estimate (h)],$V23)="","",INDEX(PlanTasks[Estimate (h)],$V23)))</f>
        <v/>
      </c>
      <c r="H23" s="18" t="str">
        <f t="array" ref="H23">IF($V23="","",IF(INDEX(PlanTasks[Actual (h)],$V23)="","",INDEX(PlanTasks[Actual (h)],$V23)))</f>
        <v/>
      </c>
      <c r="I23" s="21" t="str">
        <f t="array" ref="I23">IF($V23="","",IF(INDEX(PlanTasks[Due date],$V23)="","",INDEX(PlanTasks[Due date],$V23)))</f>
        <v/>
      </c>
      <c r="J23" s="12" t="str">
        <f t="array" ref="J23">IF($V23="","",IF(INDEX(PlanTasks[Completion check],$V23)="","",INDEX(PlanTasks[Completion check],$V23)))</f>
        <v/>
      </c>
      <c r="K23" s="12" t="str">
        <f t="array" ref="K23">IF($V23="","",IF(INDEX(PlanTasks[Next action / blocker],$V23)="","",INDEX(PlanTasks[Next action / blocker],$V23)))</f>
        <v/>
      </c>
      <c r="L23" s="12" t="str">
        <f t="array" ref="L23">IF($V23="","",IF(INDEX(PlanTasks[Done when],$V23)="","",INDEX(PlanTasks[Done when],$V23)))</f>
        <v/>
      </c>
      <c r="M23" s="12" t="str">
        <f t="array" ref="M23">IF($V23="","",IF(INDEX(PlanTasks[Exercise / interview prompt],$V23)="","",INDEX(PlanTasks[Exercise / interview prompt],$V23)))</f>
        <v/>
      </c>
      <c r="N23" s="12" t="str">
        <f t="array" ref="N23">IF($V23="","",IF(INDEX(PlanTasks[Prerequisite IDs],$V23)="","",INDEX(PlanTasks[Prerequisite IDs],$V23)))</f>
        <v/>
      </c>
      <c r="O23" s="12" t="str">
        <f t="array" ref="O23">IF($V23="","",IF(INDEX(PlanTasks[Plan section],$V23)="","",INDEX(PlanTasks[Plan section],$V23)))</f>
        <v/>
      </c>
      <c r="P23" s="12" t="str">
        <f t="array" ref="P23">IF($V23="","",IF(INDEX(PlanTasks[Category],$V23)="","",INDEX(PlanTasks[Category],$V23)))</f>
        <v/>
      </c>
      <c r="Q23" s="12" t="str">
        <f t="array" ref="Q23">IF($V23="","",IF(INDEX(PlanTasks[Evidence / result],$V23)="","",INDEX(PlanTasks[Evidence / result],$V23)))</f>
        <v/>
      </c>
      <c r="R23" s="21" t="str">
        <f t="array" ref="R23">IF($V23="","",IF(INDEX(PlanTasks[Completed on],$V23)="","",INDEX(PlanTasks[Completed on],$V23)))</f>
        <v/>
      </c>
      <c r="S23" s="21" t="str">
        <f t="array" ref="S23">IF($V23="","",IF(INDEX(PlanTasks[Review due],$V23)="","",INDEX(PlanTasks[Review due],$V23)))</f>
        <v/>
      </c>
      <c r="T23" s="12" t="str">
        <f t="array" ref="T23">IF($V23="","",IF(INDEX(PlanTasks[AI practice mode],$V23)="","",INDEX(PlanTasks[AI practice mode],$V23)))</f>
        <v/>
      </c>
      <c r="U23" s="12" t="str">
        <f t="array" ref="U23">IF($V23="","",IF(INDEX(PlanTasks[Source IDs],$V23)="","",INDEX(PlanTasks[Source IDs],$V23)))</f>
        <v/>
      </c>
      <c r="V23" s="27" t="str">
        <f>IF(ROW()-8&gt;$E$4,"",MATCH($C$4&amp;"|"&amp;(ROW()-8),PlanTasks[Category key],0))</f>
        <v/>
      </c>
    </row>
    <row r="24" ht="78.0" customHeight="1">
      <c r="A24" s="28" t="str">
        <f t="array" ref="A24">IF($V24="","",INDEX(PlanTasks[Task ID],$V24))</f>
        <v/>
      </c>
      <c r="B24" s="29" t="str">
        <f t="array" ref="B24">IF($V24="","",IF(INDEX(PlanTasks[Start week],$V24)="","",INDEX(PlanTasks[Start week],$V24)))</f>
        <v/>
      </c>
      <c r="C24" s="29" t="str">
        <f t="array" ref="C24">IF($V24="","",IF(INDEX(PlanTasks[Task / deliverable],$V24)="","",INDEX(PlanTasks[Task / deliverable],$V24)))</f>
        <v/>
      </c>
      <c r="D24" s="29" t="str">
        <f t="array" ref="D24">IF($V24="","",IF(INDEX(PlanTasks[Status],$V24)="","",INDEX(PlanTasks[Status],$V24)))</f>
        <v/>
      </c>
      <c r="E24" s="29" t="str">
        <f t="array" ref="E24">IF($V24="","",IF(INDEX(PlanTasks[Priority],$V24)="","",INDEX(PlanTasks[Priority],$V24)))</f>
        <v/>
      </c>
      <c r="F24" s="29" t="str">
        <f t="array" ref="F24">IF($V24="","",IF(INDEX(PlanTasks[Scope],$V24)="","",INDEX(PlanTasks[Scope],$V24)))</f>
        <v/>
      </c>
      <c r="G24" s="41" t="str">
        <f t="array" ref="G24">IF($V24="","",IF(INDEX(PlanTasks[Estimate (h)],$V24)="","",INDEX(PlanTasks[Estimate (h)],$V24)))</f>
        <v/>
      </c>
      <c r="H24" s="41" t="str">
        <f t="array" ref="H24">IF($V24="","",IF(INDEX(PlanTasks[Actual (h)],$V24)="","",INDEX(PlanTasks[Actual (h)],$V24)))</f>
        <v/>
      </c>
      <c r="I24" s="43" t="str">
        <f t="array" ref="I24">IF($V24="","",IF(INDEX(PlanTasks[Due date],$V24)="","",INDEX(PlanTasks[Due date],$V24)))</f>
        <v/>
      </c>
      <c r="J24" s="29" t="str">
        <f t="array" ref="J24">IF($V24="","",IF(INDEX(PlanTasks[Completion check],$V24)="","",INDEX(PlanTasks[Completion check],$V24)))</f>
        <v/>
      </c>
      <c r="K24" s="29" t="str">
        <f t="array" ref="K24">IF($V24="","",IF(INDEX(PlanTasks[Next action / blocker],$V24)="","",INDEX(PlanTasks[Next action / blocker],$V24)))</f>
        <v/>
      </c>
      <c r="L24" s="29" t="str">
        <f t="array" ref="L24">IF($V24="","",IF(INDEX(PlanTasks[Done when],$V24)="","",INDEX(PlanTasks[Done when],$V24)))</f>
        <v/>
      </c>
      <c r="M24" s="29" t="str">
        <f t="array" ref="M24">IF($V24="","",IF(INDEX(PlanTasks[Exercise / interview prompt],$V24)="","",INDEX(PlanTasks[Exercise / interview prompt],$V24)))</f>
        <v/>
      </c>
      <c r="N24" s="29" t="str">
        <f t="array" ref="N24">IF($V24="","",IF(INDEX(PlanTasks[Prerequisite IDs],$V24)="","",INDEX(PlanTasks[Prerequisite IDs],$V24)))</f>
        <v/>
      </c>
      <c r="O24" s="29" t="str">
        <f t="array" ref="O24">IF($V24="","",IF(INDEX(PlanTasks[Plan section],$V24)="","",INDEX(PlanTasks[Plan section],$V24)))</f>
        <v/>
      </c>
      <c r="P24" s="29" t="str">
        <f t="array" ref="P24">IF($V24="","",IF(INDEX(PlanTasks[Category],$V24)="","",INDEX(PlanTasks[Category],$V24)))</f>
        <v/>
      </c>
      <c r="Q24" s="29" t="str">
        <f t="array" ref="Q24">IF($V24="","",IF(INDEX(PlanTasks[Evidence / result],$V24)="","",INDEX(PlanTasks[Evidence / result],$V24)))</f>
        <v/>
      </c>
      <c r="R24" s="43" t="str">
        <f t="array" ref="R24">IF($V24="","",IF(INDEX(PlanTasks[Completed on],$V24)="","",INDEX(PlanTasks[Completed on],$V24)))</f>
        <v/>
      </c>
      <c r="S24" s="43" t="str">
        <f t="array" ref="S24">IF($V24="","",IF(INDEX(PlanTasks[Review due],$V24)="","",INDEX(PlanTasks[Review due],$V24)))</f>
        <v/>
      </c>
      <c r="T24" s="29" t="str">
        <f t="array" ref="T24">IF($V24="","",IF(INDEX(PlanTasks[AI practice mode],$V24)="","",INDEX(PlanTasks[AI practice mode],$V24)))</f>
        <v/>
      </c>
      <c r="U24" s="29" t="str">
        <f t="array" ref="U24">IF($V24="","",IF(INDEX(PlanTasks[Source IDs],$V24)="","",INDEX(PlanTasks[Source IDs],$V24)))</f>
        <v/>
      </c>
      <c r="V24" s="55" t="str">
        <f>IF(ROW()-8&gt;$E$4,"",MATCH($C$4&amp;"|"&amp;(ROW()-8),PlanTasks[Category key],0))</f>
        <v/>
      </c>
    </row>
    <row r="25" ht="78.0" customHeight="1">
      <c r="A25" s="9" t="str">
        <f t="array" ref="A25">IF($V25="","",INDEX(PlanTasks[Task ID],$V25))</f>
        <v/>
      </c>
      <c r="B25" s="12" t="str">
        <f t="array" ref="B25">IF($V25="","",IF(INDEX(PlanTasks[Start week],$V25)="","",INDEX(PlanTasks[Start week],$V25)))</f>
        <v/>
      </c>
      <c r="C25" s="12" t="str">
        <f t="array" ref="C25">IF($V25="","",IF(INDEX(PlanTasks[Task / deliverable],$V25)="","",INDEX(PlanTasks[Task / deliverable],$V25)))</f>
        <v/>
      </c>
      <c r="D25" s="12" t="str">
        <f t="array" ref="D25">IF($V25="","",IF(INDEX(PlanTasks[Status],$V25)="","",INDEX(PlanTasks[Status],$V25)))</f>
        <v/>
      </c>
      <c r="E25" s="12" t="str">
        <f t="array" ref="E25">IF($V25="","",IF(INDEX(PlanTasks[Priority],$V25)="","",INDEX(PlanTasks[Priority],$V25)))</f>
        <v/>
      </c>
      <c r="F25" s="12" t="str">
        <f t="array" ref="F25">IF($V25="","",IF(INDEX(PlanTasks[Scope],$V25)="","",INDEX(PlanTasks[Scope],$V25)))</f>
        <v/>
      </c>
      <c r="G25" s="18" t="str">
        <f t="array" ref="G25">IF($V25="","",IF(INDEX(PlanTasks[Estimate (h)],$V25)="","",INDEX(PlanTasks[Estimate (h)],$V25)))</f>
        <v/>
      </c>
      <c r="H25" s="18" t="str">
        <f t="array" ref="H25">IF($V25="","",IF(INDEX(PlanTasks[Actual (h)],$V25)="","",INDEX(PlanTasks[Actual (h)],$V25)))</f>
        <v/>
      </c>
      <c r="I25" s="21" t="str">
        <f t="array" ref="I25">IF($V25="","",IF(INDEX(PlanTasks[Due date],$V25)="","",INDEX(PlanTasks[Due date],$V25)))</f>
        <v/>
      </c>
      <c r="J25" s="12" t="str">
        <f t="array" ref="J25">IF($V25="","",IF(INDEX(PlanTasks[Completion check],$V25)="","",INDEX(PlanTasks[Completion check],$V25)))</f>
        <v/>
      </c>
      <c r="K25" s="12" t="str">
        <f t="array" ref="K25">IF($V25="","",IF(INDEX(PlanTasks[Next action / blocker],$V25)="","",INDEX(PlanTasks[Next action / blocker],$V25)))</f>
        <v/>
      </c>
      <c r="L25" s="12" t="str">
        <f t="array" ref="L25">IF($V25="","",IF(INDEX(PlanTasks[Done when],$V25)="","",INDEX(PlanTasks[Done when],$V25)))</f>
        <v/>
      </c>
      <c r="M25" s="12" t="str">
        <f t="array" ref="M25">IF($V25="","",IF(INDEX(PlanTasks[Exercise / interview prompt],$V25)="","",INDEX(PlanTasks[Exercise / interview prompt],$V25)))</f>
        <v/>
      </c>
      <c r="N25" s="12" t="str">
        <f t="array" ref="N25">IF($V25="","",IF(INDEX(PlanTasks[Prerequisite IDs],$V25)="","",INDEX(PlanTasks[Prerequisite IDs],$V25)))</f>
        <v/>
      </c>
      <c r="O25" s="12" t="str">
        <f t="array" ref="O25">IF($V25="","",IF(INDEX(PlanTasks[Plan section],$V25)="","",INDEX(PlanTasks[Plan section],$V25)))</f>
        <v/>
      </c>
      <c r="P25" s="12" t="str">
        <f t="array" ref="P25">IF($V25="","",IF(INDEX(PlanTasks[Category],$V25)="","",INDEX(PlanTasks[Category],$V25)))</f>
        <v/>
      </c>
      <c r="Q25" s="12" t="str">
        <f t="array" ref="Q25">IF($V25="","",IF(INDEX(PlanTasks[Evidence / result],$V25)="","",INDEX(PlanTasks[Evidence / result],$V25)))</f>
        <v/>
      </c>
      <c r="R25" s="21" t="str">
        <f t="array" ref="R25">IF($V25="","",IF(INDEX(PlanTasks[Completed on],$V25)="","",INDEX(PlanTasks[Completed on],$V25)))</f>
        <v/>
      </c>
      <c r="S25" s="21" t="str">
        <f t="array" ref="S25">IF($V25="","",IF(INDEX(PlanTasks[Review due],$V25)="","",INDEX(PlanTasks[Review due],$V25)))</f>
        <v/>
      </c>
      <c r="T25" s="12" t="str">
        <f t="array" ref="T25">IF($V25="","",IF(INDEX(PlanTasks[AI practice mode],$V25)="","",INDEX(PlanTasks[AI practice mode],$V25)))</f>
        <v/>
      </c>
      <c r="U25" s="12" t="str">
        <f t="array" ref="U25">IF($V25="","",IF(INDEX(PlanTasks[Source IDs],$V25)="","",INDEX(PlanTasks[Source IDs],$V25)))</f>
        <v/>
      </c>
      <c r="V25" s="27" t="str">
        <f>IF(ROW()-8&gt;$E$4,"",MATCH($C$4&amp;"|"&amp;(ROW()-8),PlanTasks[Category key],0))</f>
        <v/>
      </c>
    </row>
    <row r="26" ht="78.0" customHeight="1">
      <c r="A26" s="28" t="str">
        <f t="array" ref="A26">IF($V26="","",INDEX(PlanTasks[Task ID],$V26))</f>
        <v/>
      </c>
      <c r="B26" s="29" t="str">
        <f t="array" ref="B26">IF($V26="","",IF(INDEX(PlanTasks[Start week],$V26)="","",INDEX(PlanTasks[Start week],$V26)))</f>
        <v/>
      </c>
      <c r="C26" s="29" t="str">
        <f t="array" ref="C26">IF($V26="","",IF(INDEX(PlanTasks[Task / deliverable],$V26)="","",INDEX(PlanTasks[Task / deliverable],$V26)))</f>
        <v/>
      </c>
      <c r="D26" s="29" t="str">
        <f t="array" ref="D26">IF($V26="","",IF(INDEX(PlanTasks[Status],$V26)="","",INDEX(PlanTasks[Status],$V26)))</f>
        <v/>
      </c>
      <c r="E26" s="29" t="str">
        <f t="array" ref="E26">IF($V26="","",IF(INDEX(PlanTasks[Priority],$V26)="","",INDEX(PlanTasks[Priority],$V26)))</f>
        <v/>
      </c>
      <c r="F26" s="29" t="str">
        <f t="array" ref="F26">IF($V26="","",IF(INDEX(PlanTasks[Scope],$V26)="","",INDEX(PlanTasks[Scope],$V26)))</f>
        <v/>
      </c>
      <c r="G26" s="41" t="str">
        <f t="array" ref="G26">IF($V26="","",IF(INDEX(PlanTasks[Estimate (h)],$V26)="","",INDEX(PlanTasks[Estimate (h)],$V26)))</f>
        <v/>
      </c>
      <c r="H26" s="41" t="str">
        <f t="array" ref="H26">IF($V26="","",IF(INDEX(PlanTasks[Actual (h)],$V26)="","",INDEX(PlanTasks[Actual (h)],$V26)))</f>
        <v/>
      </c>
      <c r="I26" s="43" t="str">
        <f t="array" ref="I26">IF($V26="","",IF(INDEX(PlanTasks[Due date],$V26)="","",INDEX(PlanTasks[Due date],$V26)))</f>
        <v/>
      </c>
      <c r="J26" s="29" t="str">
        <f t="array" ref="J26">IF($V26="","",IF(INDEX(PlanTasks[Completion check],$V26)="","",INDEX(PlanTasks[Completion check],$V26)))</f>
        <v/>
      </c>
      <c r="K26" s="29" t="str">
        <f t="array" ref="K26">IF($V26="","",IF(INDEX(PlanTasks[Next action / blocker],$V26)="","",INDEX(PlanTasks[Next action / blocker],$V26)))</f>
        <v/>
      </c>
      <c r="L26" s="29" t="str">
        <f t="array" ref="L26">IF($V26="","",IF(INDEX(PlanTasks[Done when],$V26)="","",INDEX(PlanTasks[Done when],$V26)))</f>
        <v/>
      </c>
      <c r="M26" s="29" t="str">
        <f t="array" ref="M26">IF($V26="","",IF(INDEX(PlanTasks[Exercise / interview prompt],$V26)="","",INDEX(PlanTasks[Exercise / interview prompt],$V26)))</f>
        <v/>
      </c>
      <c r="N26" s="29" t="str">
        <f t="array" ref="N26">IF($V26="","",IF(INDEX(PlanTasks[Prerequisite IDs],$V26)="","",INDEX(PlanTasks[Prerequisite IDs],$V26)))</f>
        <v/>
      </c>
      <c r="O26" s="29" t="str">
        <f t="array" ref="O26">IF($V26="","",IF(INDEX(PlanTasks[Plan section],$V26)="","",INDEX(PlanTasks[Plan section],$V26)))</f>
        <v/>
      </c>
      <c r="P26" s="29" t="str">
        <f t="array" ref="P26">IF($V26="","",IF(INDEX(PlanTasks[Category],$V26)="","",INDEX(PlanTasks[Category],$V26)))</f>
        <v/>
      </c>
      <c r="Q26" s="29" t="str">
        <f t="array" ref="Q26">IF($V26="","",IF(INDEX(PlanTasks[Evidence / result],$V26)="","",INDEX(PlanTasks[Evidence / result],$V26)))</f>
        <v/>
      </c>
      <c r="R26" s="43" t="str">
        <f t="array" ref="R26">IF($V26="","",IF(INDEX(PlanTasks[Completed on],$V26)="","",INDEX(PlanTasks[Completed on],$V26)))</f>
        <v/>
      </c>
      <c r="S26" s="43" t="str">
        <f t="array" ref="S26">IF($V26="","",IF(INDEX(PlanTasks[Review due],$V26)="","",INDEX(PlanTasks[Review due],$V26)))</f>
        <v/>
      </c>
      <c r="T26" s="29" t="str">
        <f t="array" ref="T26">IF($V26="","",IF(INDEX(PlanTasks[AI practice mode],$V26)="","",INDEX(PlanTasks[AI practice mode],$V26)))</f>
        <v/>
      </c>
      <c r="U26" s="29" t="str">
        <f t="array" ref="U26">IF($V26="","",IF(INDEX(PlanTasks[Source IDs],$V26)="","",INDEX(PlanTasks[Source IDs],$V26)))</f>
        <v/>
      </c>
      <c r="V26" s="55" t="str">
        <f>IF(ROW()-8&gt;$E$4,"",MATCH($C$4&amp;"|"&amp;(ROW()-8),PlanTasks[Category key],0))</f>
        <v/>
      </c>
    </row>
    <row r="27" ht="78.0" customHeight="1">
      <c r="A27" s="9" t="str">
        <f t="array" ref="A27">IF($V27="","",INDEX(PlanTasks[Task ID],$V27))</f>
        <v/>
      </c>
      <c r="B27" s="12" t="str">
        <f t="array" ref="B27">IF($V27="","",IF(INDEX(PlanTasks[Start week],$V27)="","",INDEX(PlanTasks[Start week],$V27)))</f>
        <v/>
      </c>
      <c r="C27" s="12" t="str">
        <f t="array" ref="C27">IF($V27="","",IF(INDEX(PlanTasks[Task / deliverable],$V27)="","",INDEX(PlanTasks[Task / deliverable],$V27)))</f>
        <v/>
      </c>
      <c r="D27" s="12" t="str">
        <f t="array" ref="D27">IF($V27="","",IF(INDEX(PlanTasks[Status],$V27)="","",INDEX(PlanTasks[Status],$V27)))</f>
        <v/>
      </c>
      <c r="E27" s="12" t="str">
        <f t="array" ref="E27">IF($V27="","",IF(INDEX(PlanTasks[Priority],$V27)="","",INDEX(PlanTasks[Priority],$V27)))</f>
        <v/>
      </c>
      <c r="F27" s="12" t="str">
        <f t="array" ref="F27">IF($V27="","",IF(INDEX(PlanTasks[Scope],$V27)="","",INDEX(PlanTasks[Scope],$V27)))</f>
        <v/>
      </c>
      <c r="G27" s="18" t="str">
        <f t="array" ref="G27">IF($V27="","",IF(INDEX(PlanTasks[Estimate (h)],$V27)="","",INDEX(PlanTasks[Estimate (h)],$V27)))</f>
        <v/>
      </c>
      <c r="H27" s="18" t="str">
        <f t="array" ref="H27">IF($V27="","",IF(INDEX(PlanTasks[Actual (h)],$V27)="","",INDEX(PlanTasks[Actual (h)],$V27)))</f>
        <v/>
      </c>
      <c r="I27" s="21" t="str">
        <f t="array" ref="I27">IF($V27="","",IF(INDEX(PlanTasks[Due date],$V27)="","",INDEX(PlanTasks[Due date],$V27)))</f>
        <v/>
      </c>
      <c r="J27" s="12" t="str">
        <f t="array" ref="J27">IF($V27="","",IF(INDEX(PlanTasks[Completion check],$V27)="","",INDEX(PlanTasks[Completion check],$V27)))</f>
        <v/>
      </c>
      <c r="K27" s="12" t="str">
        <f t="array" ref="K27">IF($V27="","",IF(INDEX(PlanTasks[Next action / blocker],$V27)="","",INDEX(PlanTasks[Next action / blocker],$V27)))</f>
        <v/>
      </c>
      <c r="L27" s="12" t="str">
        <f t="array" ref="L27">IF($V27="","",IF(INDEX(PlanTasks[Done when],$V27)="","",INDEX(PlanTasks[Done when],$V27)))</f>
        <v/>
      </c>
      <c r="M27" s="12" t="str">
        <f t="array" ref="M27">IF($V27="","",IF(INDEX(PlanTasks[Exercise / interview prompt],$V27)="","",INDEX(PlanTasks[Exercise / interview prompt],$V27)))</f>
        <v/>
      </c>
      <c r="N27" s="12" t="str">
        <f t="array" ref="N27">IF($V27="","",IF(INDEX(PlanTasks[Prerequisite IDs],$V27)="","",INDEX(PlanTasks[Prerequisite IDs],$V27)))</f>
        <v/>
      </c>
      <c r="O27" s="12" t="str">
        <f t="array" ref="O27">IF($V27="","",IF(INDEX(PlanTasks[Plan section],$V27)="","",INDEX(PlanTasks[Plan section],$V27)))</f>
        <v/>
      </c>
      <c r="P27" s="12" t="str">
        <f t="array" ref="P27">IF($V27="","",IF(INDEX(PlanTasks[Category],$V27)="","",INDEX(PlanTasks[Category],$V27)))</f>
        <v/>
      </c>
      <c r="Q27" s="12" t="str">
        <f t="array" ref="Q27">IF($V27="","",IF(INDEX(PlanTasks[Evidence / result],$V27)="","",INDEX(PlanTasks[Evidence / result],$V27)))</f>
        <v/>
      </c>
      <c r="R27" s="21" t="str">
        <f t="array" ref="R27">IF($V27="","",IF(INDEX(PlanTasks[Completed on],$V27)="","",INDEX(PlanTasks[Completed on],$V27)))</f>
        <v/>
      </c>
      <c r="S27" s="21" t="str">
        <f t="array" ref="S27">IF($V27="","",IF(INDEX(PlanTasks[Review due],$V27)="","",INDEX(PlanTasks[Review due],$V27)))</f>
        <v/>
      </c>
      <c r="T27" s="12" t="str">
        <f t="array" ref="T27">IF($V27="","",IF(INDEX(PlanTasks[AI practice mode],$V27)="","",INDEX(PlanTasks[AI practice mode],$V27)))</f>
        <v/>
      </c>
      <c r="U27" s="12" t="str">
        <f t="array" ref="U27">IF($V27="","",IF(INDEX(PlanTasks[Source IDs],$V27)="","",INDEX(PlanTasks[Source IDs],$V27)))</f>
        <v/>
      </c>
      <c r="V27" s="27" t="str">
        <f>IF(ROW()-8&gt;$E$4,"",MATCH($C$4&amp;"|"&amp;(ROW()-8),PlanTasks[Category key],0))</f>
        <v/>
      </c>
    </row>
    <row r="28" ht="78.0" customHeight="1">
      <c r="A28" s="28" t="str">
        <f t="array" ref="A28">IF($V28="","",INDEX(PlanTasks[Task ID],$V28))</f>
        <v/>
      </c>
      <c r="B28" s="29" t="str">
        <f t="array" ref="B28">IF($V28="","",IF(INDEX(PlanTasks[Start week],$V28)="","",INDEX(PlanTasks[Start week],$V28)))</f>
        <v/>
      </c>
      <c r="C28" s="29" t="str">
        <f t="array" ref="C28">IF($V28="","",IF(INDEX(PlanTasks[Task / deliverable],$V28)="","",INDEX(PlanTasks[Task / deliverable],$V28)))</f>
        <v/>
      </c>
      <c r="D28" s="29" t="str">
        <f t="array" ref="D28">IF($V28="","",IF(INDEX(PlanTasks[Status],$V28)="","",INDEX(PlanTasks[Status],$V28)))</f>
        <v/>
      </c>
      <c r="E28" s="29" t="str">
        <f t="array" ref="E28">IF($V28="","",IF(INDEX(PlanTasks[Priority],$V28)="","",INDEX(PlanTasks[Priority],$V28)))</f>
        <v/>
      </c>
      <c r="F28" s="29" t="str">
        <f t="array" ref="F28">IF($V28="","",IF(INDEX(PlanTasks[Scope],$V28)="","",INDEX(PlanTasks[Scope],$V28)))</f>
        <v/>
      </c>
      <c r="G28" s="41" t="str">
        <f t="array" ref="G28">IF($V28="","",IF(INDEX(PlanTasks[Estimate (h)],$V28)="","",INDEX(PlanTasks[Estimate (h)],$V28)))</f>
        <v/>
      </c>
      <c r="H28" s="41" t="str">
        <f t="array" ref="H28">IF($V28="","",IF(INDEX(PlanTasks[Actual (h)],$V28)="","",INDEX(PlanTasks[Actual (h)],$V28)))</f>
        <v/>
      </c>
      <c r="I28" s="43" t="str">
        <f t="array" ref="I28">IF($V28="","",IF(INDEX(PlanTasks[Due date],$V28)="","",INDEX(PlanTasks[Due date],$V28)))</f>
        <v/>
      </c>
      <c r="J28" s="29" t="str">
        <f t="array" ref="J28">IF($V28="","",IF(INDEX(PlanTasks[Completion check],$V28)="","",INDEX(PlanTasks[Completion check],$V28)))</f>
        <v/>
      </c>
      <c r="K28" s="29" t="str">
        <f t="array" ref="K28">IF($V28="","",IF(INDEX(PlanTasks[Next action / blocker],$V28)="","",INDEX(PlanTasks[Next action / blocker],$V28)))</f>
        <v/>
      </c>
      <c r="L28" s="29" t="str">
        <f t="array" ref="L28">IF($V28="","",IF(INDEX(PlanTasks[Done when],$V28)="","",INDEX(PlanTasks[Done when],$V28)))</f>
        <v/>
      </c>
      <c r="M28" s="29" t="str">
        <f t="array" ref="M28">IF($V28="","",IF(INDEX(PlanTasks[Exercise / interview prompt],$V28)="","",INDEX(PlanTasks[Exercise / interview prompt],$V28)))</f>
        <v/>
      </c>
      <c r="N28" s="29" t="str">
        <f t="array" ref="N28">IF($V28="","",IF(INDEX(PlanTasks[Prerequisite IDs],$V28)="","",INDEX(PlanTasks[Prerequisite IDs],$V28)))</f>
        <v/>
      </c>
      <c r="O28" s="29" t="str">
        <f t="array" ref="O28">IF($V28="","",IF(INDEX(PlanTasks[Plan section],$V28)="","",INDEX(PlanTasks[Plan section],$V28)))</f>
        <v/>
      </c>
      <c r="P28" s="29" t="str">
        <f t="array" ref="P28">IF($V28="","",IF(INDEX(PlanTasks[Category],$V28)="","",INDEX(PlanTasks[Category],$V28)))</f>
        <v/>
      </c>
      <c r="Q28" s="29" t="str">
        <f t="array" ref="Q28">IF($V28="","",IF(INDEX(PlanTasks[Evidence / result],$V28)="","",INDEX(PlanTasks[Evidence / result],$V28)))</f>
        <v/>
      </c>
      <c r="R28" s="43" t="str">
        <f t="array" ref="R28">IF($V28="","",IF(INDEX(PlanTasks[Completed on],$V28)="","",INDEX(PlanTasks[Completed on],$V28)))</f>
        <v/>
      </c>
      <c r="S28" s="43" t="str">
        <f t="array" ref="S28">IF($V28="","",IF(INDEX(PlanTasks[Review due],$V28)="","",INDEX(PlanTasks[Review due],$V28)))</f>
        <v/>
      </c>
      <c r="T28" s="29" t="str">
        <f t="array" ref="T28">IF($V28="","",IF(INDEX(PlanTasks[AI practice mode],$V28)="","",INDEX(PlanTasks[AI practice mode],$V28)))</f>
        <v/>
      </c>
      <c r="U28" s="29" t="str">
        <f t="array" ref="U28">IF($V28="","",IF(INDEX(PlanTasks[Source IDs],$V28)="","",INDEX(PlanTasks[Source IDs],$V28)))</f>
        <v/>
      </c>
      <c r="V28" s="55" t="str">
        <f>IF(ROW()-8&gt;$E$4,"",MATCH($C$4&amp;"|"&amp;(ROW()-8),PlanTasks[Category key],0))</f>
        <v/>
      </c>
    </row>
    <row r="29" ht="78.0" customHeight="1">
      <c r="A29" s="9" t="str">
        <f t="array" ref="A29">IF($V29="","",INDEX(PlanTasks[Task ID],$V29))</f>
        <v/>
      </c>
      <c r="B29" s="12" t="str">
        <f t="array" ref="B29">IF($V29="","",IF(INDEX(PlanTasks[Start week],$V29)="","",INDEX(PlanTasks[Start week],$V29)))</f>
        <v/>
      </c>
      <c r="C29" s="12" t="str">
        <f t="array" ref="C29">IF($V29="","",IF(INDEX(PlanTasks[Task / deliverable],$V29)="","",INDEX(PlanTasks[Task / deliverable],$V29)))</f>
        <v/>
      </c>
      <c r="D29" s="12" t="str">
        <f t="array" ref="D29">IF($V29="","",IF(INDEX(PlanTasks[Status],$V29)="","",INDEX(PlanTasks[Status],$V29)))</f>
        <v/>
      </c>
      <c r="E29" s="12" t="str">
        <f t="array" ref="E29">IF($V29="","",IF(INDEX(PlanTasks[Priority],$V29)="","",INDEX(PlanTasks[Priority],$V29)))</f>
        <v/>
      </c>
      <c r="F29" s="12" t="str">
        <f t="array" ref="F29">IF($V29="","",IF(INDEX(PlanTasks[Scope],$V29)="","",INDEX(PlanTasks[Scope],$V29)))</f>
        <v/>
      </c>
      <c r="G29" s="18" t="str">
        <f t="array" ref="G29">IF($V29="","",IF(INDEX(PlanTasks[Estimate (h)],$V29)="","",INDEX(PlanTasks[Estimate (h)],$V29)))</f>
        <v/>
      </c>
      <c r="H29" s="18" t="str">
        <f t="array" ref="H29">IF($V29="","",IF(INDEX(PlanTasks[Actual (h)],$V29)="","",INDEX(PlanTasks[Actual (h)],$V29)))</f>
        <v/>
      </c>
      <c r="I29" s="21" t="str">
        <f t="array" ref="I29">IF($V29="","",IF(INDEX(PlanTasks[Due date],$V29)="","",INDEX(PlanTasks[Due date],$V29)))</f>
        <v/>
      </c>
      <c r="J29" s="12" t="str">
        <f t="array" ref="J29">IF($V29="","",IF(INDEX(PlanTasks[Completion check],$V29)="","",INDEX(PlanTasks[Completion check],$V29)))</f>
        <v/>
      </c>
      <c r="K29" s="12" t="str">
        <f t="array" ref="K29">IF($V29="","",IF(INDEX(PlanTasks[Next action / blocker],$V29)="","",INDEX(PlanTasks[Next action / blocker],$V29)))</f>
        <v/>
      </c>
      <c r="L29" s="12" t="str">
        <f t="array" ref="L29">IF($V29="","",IF(INDEX(PlanTasks[Done when],$V29)="","",INDEX(PlanTasks[Done when],$V29)))</f>
        <v/>
      </c>
      <c r="M29" s="12" t="str">
        <f t="array" ref="M29">IF($V29="","",IF(INDEX(PlanTasks[Exercise / interview prompt],$V29)="","",INDEX(PlanTasks[Exercise / interview prompt],$V29)))</f>
        <v/>
      </c>
      <c r="N29" s="12" t="str">
        <f t="array" ref="N29">IF($V29="","",IF(INDEX(PlanTasks[Prerequisite IDs],$V29)="","",INDEX(PlanTasks[Prerequisite IDs],$V29)))</f>
        <v/>
      </c>
      <c r="O29" s="12" t="str">
        <f t="array" ref="O29">IF($V29="","",IF(INDEX(PlanTasks[Plan section],$V29)="","",INDEX(PlanTasks[Plan section],$V29)))</f>
        <v/>
      </c>
      <c r="P29" s="12" t="str">
        <f t="array" ref="P29">IF($V29="","",IF(INDEX(PlanTasks[Category],$V29)="","",INDEX(PlanTasks[Category],$V29)))</f>
        <v/>
      </c>
      <c r="Q29" s="12" t="str">
        <f t="array" ref="Q29">IF($V29="","",IF(INDEX(PlanTasks[Evidence / result],$V29)="","",INDEX(PlanTasks[Evidence / result],$V29)))</f>
        <v/>
      </c>
      <c r="R29" s="21" t="str">
        <f t="array" ref="R29">IF($V29="","",IF(INDEX(PlanTasks[Completed on],$V29)="","",INDEX(PlanTasks[Completed on],$V29)))</f>
        <v/>
      </c>
      <c r="S29" s="21" t="str">
        <f t="array" ref="S29">IF($V29="","",IF(INDEX(PlanTasks[Review due],$V29)="","",INDEX(PlanTasks[Review due],$V29)))</f>
        <v/>
      </c>
      <c r="T29" s="12" t="str">
        <f t="array" ref="T29">IF($V29="","",IF(INDEX(PlanTasks[AI practice mode],$V29)="","",INDEX(PlanTasks[AI practice mode],$V29)))</f>
        <v/>
      </c>
      <c r="U29" s="12" t="str">
        <f t="array" ref="U29">IF($V29="","",IF(INDEX(PlanTasks[Source IDs],$V29)="","",INDEX(PlanTasks[Source IDs],$V29)))</f>
        <v/>
      </c>
      <c r="V29" s="27" t="str">
        <f>IF(ROW()-8&gt;$E$4,"",MATCH($C$4&amp;"|"&amp;(ROW()-8),PlanTasks[Category key],0))</f>
        <v/>
      </c>
    </row>
    <row r="30" ht="78.0" customHeight="1">
      <c r="A30" s="28" t="str">
        <f t="array" ref="A30">IF($V30="","",INDEX(PlanTasks[Task ID],$V30))</f>
        <v/>
      </c>
      <c r="B30" s="29" t="str">
        <f t="array" ref="B30">IF($V30="","",IF(INDEX(PlanTasks[Start week],$V30)="","",INDEX(PlanTasks[Start week],$V30)))</f>
        <v/>
      </c>
      <c r="C30" s="29" t="str">
        <f t="array" ref="C30">IF($V30="","",IF(INDEX(PlanTasks[Task / deliverable],$V30)="","",INDEX(PlanTasks[Task / deliverable],$V30)))</f>
        <v/>
      </c>
      <c r="D30" s="29" t="str">
        <f t="array" ref="D30">IF($V30="","",IF(INDEX(PlanTasks[Status],$V30)="","",INDEX(PlanTasks[Status],$V30)))</f>
        <v/>
      </c>
      <c r="E30" s="29" t="str">
        <f t="array" ref="E30">IF($V30="","",IF(INDEX(PlanTasks[Priority],$V30)="","",INDEX(PlanTasks[Priority],$V30)))</f>
        <v/>
      </c>
      <c r="F30" s="29" t="str">
        <f t="array" ref="F30">IF($V30="","",IF(INDEX(PlanTasks[Scope],$V30)="","",INDEX(PlanTasks[Scope],$V30)))</f>
        <v/>
      </c>
      <c r="G30" s="41" t="str">
        <f t="array" ref="G30">IF($V30="","",IF(INDEX(PlanTasks[Estimate (h)],$V30)="","",INDEX(PlanTasks[Estimate (h)],$V30)))</f>
        <v/>
      </c>
      <c r="H30" s="41" t="str">
        <f t="array" ref="H30">IF($V30="","",IF(INDEX(PlanTasks[Actual (h)],$V30)="","",INDEX(PlanTasks[Actual (h)],$V30)))</f>
        <v/>
      </c>
      <c r="I30" s="43" t="str">
        <f t="array" ref="I30">IF($V30="","",IF(INDEX(PlanTasks[Due date],$V30)="","",INDEX(PlanTasks[Due date],$V30)))</f>
        <v/>
      </c>
      <c r="J30" s="29" t="str">
        <f t="array" ref="J30">IF($V30="","",IF(INDEX(PlanTasks[Completion check],$V30)="","",INDEX(PlanTasks[Completion check],$V30)))</f>
        <v/>
      </c>
      <c r="K30" s="29" t="str">
        <f t="array" ref="K30">IF($V30="","",IF(INDEX(PlanTasks[Next action / blocker],$V30)="","",INDEX(PlanTasks[Next action / blocker],$V30)))</f>
        <v/>
      </c>
      <c r="L30" s="29" t="str">
        <f t="array" ref="L30">IF($V30="","",IF(INDEX(PlanTasks[Done when],$V30)="","",INDEX(PlanTasks[Done when],$V30)))</f>
        <v/>
      </c>
      <c r="M30" s="29" t="str">
        <f t="array" ref="M30">IF($V30="","",IF(INDEX(PlanTasks[Exercise / interview prompt],$V30)="","",INDEX(PlanTasks[Exercise / interview prompt],$V30)))</f>
        <v/>
      </c>
      <c r="N30" s="29" t="str">
        <f t="array" ref="N30">IF($V30="","",IF(INDEX(PlanTasks[Prerequisite IDs],$V30)="","",INDEX(PlanTasks[Prerequisite IDs],$V30)))</f>
        <v/>
      </c>
      <c r="O30" s="29" t="str">
        <f t="array" ref="O30">IF($V30="","",IF(INDEX(PlanTasks[Plan section],$V30)="","",INDEX(PlanTasks[Plan section],$V30)))</f>
        <v/>
      </c>
      <c r="P30" s="29" t="str">
        <f t="array" ref="P30">IF($V30="","",IF(INDEX(PlanTasks[Category],$V30)="","",INDEX(PlanTasks[Category],$V30)))</f>
        <v/>
      </c>
      <c r="Q30" s="29" t="str">
        <f t="array" ref="Q30">IF($V30="","",IF(INDEX(PlanTasks[Evidence / result],$V30)="","",INDEX(PlanTasks[Evidence / result],$V30)))</f>
        <v/>
      </c>
      <c r="R30" s="43" t="str">
        <f t="array" ref="R30">IF($V30="","",IF(INDEX(PlanTasks[Completed on],$V30)="","",INDEX(PlanTasks[Completed on],$V30)))</f>
        <v/>
      </c>
      <c r="S30" s="43" t="str">
        <f t="array" ref="S30">IF($V30="","",IF(INDEX(PlanTasks[Review due],$V30)="","",INDEX(PlanTasks[Review due],$V30)))</f>
        <v/>
      </c>
      <c r="T30" s="29" t="str">
        <f t="array" ref="T30">IF($V30="","",IF(INDEX(PlanTasks[AI practice mode],$V30)="","",INDEX(PlanTasks[AI practice mode],$V30)))</f>
        <v/>
      </c>
      <c r="U30" s="29" t="str">
        <f t="array" ref="U30">IF($V30="","",IF(INDEX(PlanTasks[Source IDs],$V30)="","",INDEX(PlanTasks[Source IDs],$V30)))</f>
        <v/>
      </c>
      <c r="V30" s="55" t="str">
        <f>IF(ROW()-8&gt;$E$4,"",MATCH($C$4&amp;"|"&amp;(ROW()-8),PlanTasks[Category key],0))</f>
        <v/>
      </c>
    </row>
    <row r="31" ht="78.0" customHeight="1">
      <c r="A31" s="9" t="str">
        <f t="array" ref="A31">IF($V31="","",INDEX(PlanTasks[Task ID],$V31))</f>
        <v/>
      </c>
      <c r="B31" s="12" t="str">
        <f t="array" ref="B31">IF($V31="","",IF(INDEX(PlanTasks[Start week],$V31)="","",INDEX(PlanTasks[Start week],$V31)))</f>
        <v/>
      </c>
      <c r="C31" s="12" t="str">
        <f t="array" ref="C31">IF($V31="","",IF(INDEX(PlanTasks[Task / deliverable],$V31)="","",INDEX(PlanTasks[Task / deliverable],$V31)))</f>
        <v/>
      </c>
      <c r="D31" s="12" t="str">
        <f t="array" ref="D31">IF($V31="","",IF(INDEX(PlanTasks[Status],$V31)="","",INDEX(PlanTasks[Status],$V31)))</f>
        <v/>
      </c>
      <c r="E31" s="12" t="str">
        <f t="array" ref="E31">IF($V31="","",IF(INDEX(PlanTasks[Priority],$V31)="","",INDEX(PlanTasks[Priority],$V31)))</f>
        <v/>
      </c>
      <c r="F31" s="12" t="str">
        <f t="array" ref="F31">IF($V31="","",IF(INDEX(PlanTasks[Scope],$V31)="","",INDEX(PlanTasks[Scope],$V31)))</f>
        <v/>
      </c>
      <c r="G31" s="18" t="str">
        <f t="array" ref="G31">IF($V31="","",IF(INDEX(PlanTasks[Estimate (h)],$V31)="","",INDEX(PlanTasks[Estimate (h)],$V31)))</f>
        <v/>
      </c>
      <c r="H31" s="18" t="str">
        <f t="array" ref="H31">IF($V31="","",IF(INDEX(PlanTasks[Actual (h)],$V31)="","",INDEX(PlanTasks[Actual (h)],$V31)))</f>
        <v/>
      </c>
      <c r="I31" s="21" t="str">
        <f t="array" ref="I31">IF($V31="","",IF(INDEX(PlanTasks[Due date],$V31)="","",INDEX(PlanTasks[Due date],$V31)))</f>
        <v/>
      </c>
      <c r="J31" s="12" t="str">
        <f t="array" ref="J31">IF($V31="","",IF(INDEX(PlanTasks[Completion check],$V31)="","",INDEX(PlanTasks[Completion check],$V31)))</f>
        <v/>
      </c>
      <c r="K31" s="12" t="str">
        <f t="array" ref="K31">IF($V31="","",IF(INDEX(PlanTasks[Next action / blocker],$V31)="","",INDEX(PlanTasks[Next action / blocker],$V31)))</f>
        <v/>
      </c>
      <c r="L31" s="12" t="str">
        <f t="array" ref="L31">IF($V31="","",IF(INDEX(PlanTasks[Done when],$V31)="","",INDEX(PlanTasks[Done when],$V31)))</f>
        <v/>
      </c>
      <c r="M31" s="12" t="str">
        <f t="array" ref="M31">IF($V31="","",IF(INDEX(PlanTasks[Exercise / interview prompt],$V31)="","",INDEX(PlanTasks[Exercise / interview prompt],$V31)))</f>
        <v/>
      </c>
      <c r="N31" s="12" t="str">
        <f t="array" ref="N31">IF($V31="","",IF(INDEX(PlanTasks[Prerequisite IDs],$V31)="","",INDEX(PlanTasks[Prerequisite IDs],$V31)))</f>
        <v/>
      </c>
      <c r="O31" s="12" t="str">
        <f t="array" ref="O31">IF($V31="","",IF(INDEX(PlanTasks[Plan section],$V31)="","",INDEX(PlanTasks[Plan section],$V31)))</f>
        <v/>
      </c>
      <c r="P31" s="12" t="str">
        <f t="array" ref="P31">IF($V31="","",IF(INDEX(PlanTasks[Category],$V31)="","",INDEX(PlanTasks[Category],$V31)))</f>
        <v/>
      </c>
      <c r="Q31" s="12" t="str">
        <f t="array" ref="Q31">IF($V31="","",IF(INDEX(PlanTasks[Evidence / result],$V31)="","",INDEX(PlanTasks[Evidence / result],$V31)))</f>
        <v/>
      </c>
      <c r="R31" s="21" t="str">
        <f t="array" ref="R31">IF($V31="","",IF(INDEX(PlanTasks[Completed on],$V31)="","",INDEX(PlanTasks[Completed on],$V31)))</f>
        <v/>
      </c>
      <c r="S31" s="21" t="str">
        <f t="array" ref="S31">IF($V31="","",IF(INDEX(PlanTasks[Review due],$V31)="","",INDEX(PlanTasks[Review due],$V31)))</f>
        <v/>
      </c>
      <c r="T31" s="12" t="str">
        <f t="array" ref="T31">IF($V31="","",IF(INDEX(PlanTasks[AI practice mode],$V31)="","",INDEX(PlanTasks[AI practice mode],$V31)))</f>
        <v/>
      </c>
      <c r="U31" s="12" t="str">
        <f t="array" ref="U31">IF($V31="","",IF(INDEX(PlanTasks[Source IDs],$V31)="","",INDEX(PlanTasks[Source IDs],$V31)))</f>
        <v/>
      </c>
      <c r="V31" s="27" t="str">
        <f>IF(ROW()-8&gt;$E$4,"",MATCH($C$4&amp;"|"&amp;(ROW()-8),PlanTasks[Category key],0))</f>
        <v/>
      </c>
    </row>
    <row r="32" ht="78.0" customHeight="1">
      <c r="A32" s="28" t="str">
        <f t="array" ref="A32">IF($V32="","",INDEX(PlanTasks[Task ID],$V32))</f>
        <v/>
      </c>
      <c r="B32" s="29" t="str">
        <f t="array" ref="B32">IF($V32="","",IF(INDEX(PlanTasks[Start week],$V32)="","",INDEX(PlanTasks[Start week],$V32)))</f>
        <v/>
      </c>
      <c r="C32" s="29" t="str">
        <f t="array" ref="C32">IF($V32="","",IF(INDEX(PlanTasks[Task / deliverable],$V32)="","",INDEX(PlanTasks[Task / deliverable],$V32)))</f>
        <v/>
      </c>
      <c r="D32" s="29" t="str">
        <f t="array" ref="D32">IF($V32="","",IF(INDEX(PlanTasks[Status],$V32)="","",INDEX(PlanTasks[Status],$V32)))</f>
        <v/>
      </c>
      <c r="E32" s="29" t="str">
        <f t="array" ref="E32">IF($V32="","",IF(INDEX(PlanTasks[Priority],$V32)="","",INDEX(PlanTasks[Priority],$V32)))</f>
        <v/>
      </c>
      <c r="F32" s="29" t="str">
        <f t="array" ref="F32">IF($V32="","",IF(INDEX(PlanTasks[Scope],$V32)="","",INDEX(PlanTasks[Scope],$V32)))</f>
        <v/>
      </c>
      <c r="G32" s="41" t="str">
        <f t="array" ref="G32">IF($V32="","",IF(INDEX(PlanTasks[Estimate (h)],$V32)="","",INDEX(PlanTasks[Estimate (h)],$V32)))</f>
        <v/>
      </c>
      <c r="H32" s="41" t="str">
        <f t="array" ref="H32">IF($V32="","",IF(INDEX(PlanTasks[Actual (h)],$V32)="","",INDEX(PlanTasks[Actual (h)],$V32)))</f>
        <v/>
      </c>
      <c r="I32" s="43" t="str">
        <f t="array" ref="I32">IF($V32="","",IF(INDEX(PlanTasks[Due date],$V32)="","",INDEX(PlanTasks[Due date],$V32)))</f>
        <v/>
      </c>
      <c r="J32" s="29" t="str">
        <f t="array" ref="J32">IF($V32="","",IF(INDEX(PlanTasks[Completion check],$V32)="","",INDEX(PlanTasks[Completion check],$V32)))</f>
        <v/>
      </c>
      <c r="K32" s="29" t="str">
        <f t="array" ref="K32">IF($V32="","",IF(INDEX(PlanTasks[Next action / blocker],$V32)="","",INDEX(PlanTasks[Next action / blocker],$V32)))</f>
        <v/>
      </c>
      <c r="L32" s="29" t="str">
        <f t="array" ref="L32">IF($V32="","",IF(INDEX(PlanTasks[Done when],$V32)="","",INDEX(PlanTasks[Done when],$V32)))</f>
        <v/>
      </c>
      <c r="M32" s="29" t="str">
        <f t="array" ref="M32">IF($V32="","",IF(INDEX(PlanTasks[Exercise / interview prompt],$V32)="","",INDEX(PlanTasks[Exercise / interview prompt],$V32)))</f>
        <v/>
      </c>
      <c r="N32" s="29" t="str">
        <f t="array" ref="N32">IF($V32="","",IF(INDEX(PlanTasks[Prerequisite IDs],$V32)="","",INDEX(PlanTasks[Prerequisite IDs],$V32)))</f>
        <v/>
      </c>
      <c r="O32" s="29" t="str">
        <f t="array" ref="O32">IF($V32="","",IF(INDEX(PlanTasks[Plan section],$V32)="","",INDEX(PlanTasks[Plan section],$V32)))</f>
        <v/>
      </c>
      <c r="P32" s="29" t="str">
        <f t="array" ref="P32">IF($V32="","",IF(INDEX(PlanTasks[Category],$V32)="","",INDEX(PlanTasks[Category],$V32)))</f>
        <v/>
      </c>
      <c r="Q32" s="29" t="str">
        <f t="array" ref="Q32">IF($V32="","",IF(INDEX(PlanTasks[Evidence / result],$V32)="","",INDEX(PlanTasks[Evidence / result],$V32)))</f>
        <v/>
      </c>
      <c r="R32" s="43" t="str">
        <f t="array" ref="R32">IF($V32="","",IF(INDEX(PlanTasks[Completed on],$V32)="","",INDEX(PlanTasks[Completed on],$V32)))</f>
        <v/>
      </c>
      <c r="S32" s="43" t="str">
        <f t="array" ref="S32">IF($V32="","",IF(INDEX(PlanTasks[Review due],$V32)="","",INDEX(PlanTasks[Review due],$V32)))</f>
        <v/>
      </c>
      <c r="T32" s="29" t="str">
        <f t="array" ref="T32">IF($V32="","",IF(INDEX(PlanTasks[AI practice mode],$V32)="","",INDEX(PlanTasks[AI practice mode],$V32)))</f>
        <v/>
      </c>
      <c r="U32" s="29" t="str">
        <f t="array" ref="U32">IF($V32="","",IF(INDEX(PlanTasks[Source IDs],$V32)="","",INDEX(PlanTasks[Source IDs],$V32)))</f>
        <v/>
      </c>
      <c r="V32" s="55" t="str">
        <f>IF(ROW()-8&gt;$E$4,"",MATCH($C$4&amp;"|"&amp;(ROW()-8),PlanTasks[Category key],0))</f>
        <v/>
      </c>
    </row>
    <row r="33" ht="78.0" customHeight="1">
      <c r="A33" s="9" t="str">
        <f t="array" ref="A33">IF($V33="","",INDEX(PlanTasks[Task ID],$V33))</f>
        <v/>
      </c>
      <c r="B33" s="12" t="str">
        <f t="array" ref="B33">IF($V33="","",IF(INDEX(PlanTasks[Start week],$V33)="","",INDEX(PlanTasks[Start week],$V33)))</f>
        <v/>
      </c>
      <c r="C33" s="12" t="str">
        <f t="array" ref="C33">IF($V33="","",IF(INDEX(PlanTasks[Task / deliverable],$V33)="","",INDEX(PlanTasks[Task / deliverable],$V33)))</f>
        <v/>
      </c>
      <c r="D33" s="12" t="str">
        <f t="array" ref="D33">IF($V33="","",IF(INDEX(PlanTasks[Status],$V33)="","",INDEX(PlanTasks[Status],$V33)))</f>
        <v/>
      </c>
      <c r="E33" s="12" t="str">
        <f t="array" ref="E33">IF($V33="","",IF(INDEX(PlanTasks[Priority],$V33)="","",INDEX(PlanTasks[Priority],$V33)))</f>
        <v/>
      </c>
      <c r="F33" s="12" t="str">
        <f t="array" ref="F33">IF($V33="","",IF(INDEX(PlanTasks[Scope],$V33)="","",INDEX(PlanTasks[Scope],$V33)))</f>
        <v/>
      </c>
      <c r="G33" s="18" t="str">
        <f t="array" ref="G33">IF($V33="","",IF(INDEX(PlanTasks[Estimate (h)],$V33)="","",INDEX(PlanTasks[Estimate (h)],$V33)))</f>
        <v/>
      </c>
      <c r="H33" s="18" t="str">
        <f t="array" ref="H33">IF($V33="","",IF(INDEX(PlanTasks[Actual (h)],$V33)="","",INDEX(PlanTasks[Actual (h)],$V33)))</f>
        <v/>
      </c>
      <c r="I33" s="21" t="str">
        <f t="array" ref="I33">IF($V33="","",IF(INDEX(PlanTasks[Due date],$V33)="","",INDEX(PlanTasks[Due date],$V33)))</f>
        <v/>
      </c>
      <c r="J33" s="12" t="str">
        <f t="array" ref="J33">IF($V33="","",IF(INDEX(PlanTasks[Completion check],$V33)="","",INDEX(PlanTasks[Completion check],$V33)))</f>
        <v/>
      </c>
      <c r="K33" s="12" t="str">
        <f t="array" ref="K33">IF($V33="","",IF(INDEX(PlanTasks[Next action / blocker],$V33)="","",INDEX(PlanTasks[Next action / blocker],$V33)))</f>
        <v/>
      </c>
      <c r="L33" s="12" t="str">
        <f t="array" ref="L33">IF($V33="","",IF(INDEX(PlanTasks[Done when],$V33)="","",INDEX(PlanTasks[Done when],$V33)))</f>
        <v/>
      </c>
      <c r="M33" s="12" t="str">
        <f t="array" ref="M33">IF($V33="","",IF(INDEX(PlanTasks[Exercise / interview prompt],$V33)="","",INDEX(PlanTasks[Exercise / interview prompt],$V33)))</f>
        <v/>
      </c>
      <c r="N33" s="12" t="str">
        <f t="array" ref="N33">IF($V33="","",IF(INDEX(PlanTasks[Prerequisite IDs],$V33)="","",INDEX(PlanTasks[Prerequisite IDs],$V33)))</f>
        <v/>
      </c>
      <c r="O33" s="12" t="str">
        <f t="array" ref="O33">IF($V33="","",IF(INDEX(PlanTasks[Plan section],$V33)="","",INDEX(PlanTasks[Plan section],$V33)))</f>
        <v/>
      </c>
      <c r="P33" s="12" t="str">
        <f t="array" ref="P33">IF($V33="","",IF(INDEX(PlanTasks[Category],$V33)="","",INDEX(PlanTasks[Category],$V33)))</f>
        <v/>
      </c>
      <c r="Q33" s="12" t="str">
        <f t="array" ref="Q33">IF($V33="","",IF(INDEX(PlanTasks[Evidence / result],$V33)="","",INDEX(PlanTasks[Evidence / result],$V33)))</f>
        <v/>
      </c>
      <c r="R33" s="21" t="str">
        <f t="array" ref="R33">IF($V33="","",IF(INDEX(PlanTasks[Completed on],$V33)="","",INDEX(PlanTasks[Completed on],$V33)))</f>
        <v/>
      </c>
      <c r="S33" s="21" t="str">
        <f t="array" ref="S33">IF($V33="","",IF(INDEX(PlanTasks[Review due],$V33)="","",INDEX(PlanTasks[Review due],$V33)))</f>
        <v/>
      </c>
      <c r="T33" s="12" t="str">
        <f t="array" ref="T33">IF($V33="","",IF(INDEX(PlanTasks[AI practice mode],$V33)="","",INDEX(PlanTasks[AI practice mode],$V33)))</f>
        <v/>
      </c>
      <c r="U33" s="12" t="str">
        <f t="array" ref="U33">IF($V33="","",IF(INDEX(PlanTasks[Source IDs],$V33)="","",INDEX(PlanTasks[Source IDs],$V33)))</f>
        <v/>
      </c>
      <c r="V33" s="27" t="str">
        <f>IF(ROW()-8&gt;$E$4,"",MATCH($C$4&amp;"|"&amp;(ROW()-8),PlanTasks[Category key],0))</f>
        <v/>
      </c>
    </row>
    <row r="34" ht="78.0" customHeight="1">
      <c r="A34" s="28" t="str">
        <f t="array" ref="A34">IF($V34="","",INDEX(PlanTasks[Task ID],$V34))</f>
        <v/>
      </c>
      <c r="B34" s="29" t="str">
        <f t="array" ref="B34">IF($V34="","",IF(INDEX(PlanTasks[Start week],$V34)="","",INDEX(PlanTasks[Start week],$V34)))</f>
        <v/>
      </c>
      <c r="C34" s="29" t="str">
        <f t="array" ref="C34">IF($V34="","",IF(INDEX(PlanTasks[Task / deliverable],$V34)="","",INDEX(PlanTasks[Task / deliverable],$V34)))</f>
        <v/>
      </c>
      <c r="D34" s="29" t="str">
        <f t="array" ref="D34">IF($V34="","",IF(INDEX(PlanTasks[Status],$V34)="","",INDEX(PlanTasks[Status],$V34)))</f>
        <v/>
      </c>
      <c r="E34" s="29" t="str">
        <f t="array" ref="E34">IF($V34="","",IF(INDEX(PlanTasks[Priority],$V34)="","",INDEX(PlanTasks[Priority],$V34)))</f>
        <v/>
      </c>
      <c r="F34" s="29" t="str">
        <f t="array" ref="F34">IF($V34="","",IF(INDEX(PlanTasks[Scope],$V34)="","",INDEX(PlanTasks[Scope],$V34)))</f>
        <v/>
      </c>
      <c r="G34" s="41" t="str">
        <f t="array" ref="G34">IF($V34="","",IF(INDEX(PlanTasks[Estimate (h)],$V34)="","",INDEX(PlanTasks[Estimate (h)],$V34)))</f>
        <v/>
      </c>
      <c r="H34" s="41" t="str">
        <f t="array" ref="H34">IF($V34="","",IF(INDEX(PlanTasks[Actual (h)],$V34)="","",INDEX(PlanTasks[Actual (h)],$V34)))</f>
        <v/>
      </c>
      <c r="I34" s="43" t="str">
        <f t="array" ref="I34">IF($V34="","",IF(INDEX(PlanTasks[Due date],$V34)="","",INDEX(PlanTasks[Due date],$V34)))</f>
        <v/>
      </c>
      <c r="J34" s="29" t="str">
        <f t="array" ref="J34">IF($V34="","",IF(INDEX(PlanTasks[Completion check],$V34)="","",INDEX(PlanTasks[Completion check],$V34)))</f>
        <v/>
      </c>
      <c r="K34" s="29" t="str">
        <f t="array" ref="K34">IF($V34="","",IF(INDEX(PlanTasks[Next action / blocker],$V34)="","",INDEX(PlanTasks[Next action / blocker],$V34)))</f>
        <v/>
      </c>
      <c r="L34" s="29" t="str">
        <f t="array" ref="L34">IF($V34="","",IF(INDEX(PlanTasks[Done when],$V34)="","",INDEX(PlanTasks[Done when],$V34)))</f>
        <v/>
      </c>
      <c r="M34" s="29" t="str">
        <f t="array" ref="M34">IF($V34="","",IF(INDEX(PlanTasks[Exercise / interview prompt],$V34)="","",INDEX(PlanTasks[Exercise / interview prompt],$V34)))</f>
        <v/>
      </c>
      <c r="N34" s="29" t="str">
        <f t="array" ref="N34">IF($V34="","",IF(INDEX(PlanTasks[Prerequisite IDs],$V34)="","",INDEX(PlanTasks[Prerequisite IDs],$V34)))</f>
        <v/>
      </c>
      <c r="O34" s="29" t="str">
        <f t="array" ref="O34">IF($V34="","",IF(INDEX(PlanTasks[Plan section],$V34)="","",INDEX(PlanTasks[Plan section],$V34)))</f>
        <v/>
      </c>
      <c r="P34" s="29" t="str">
        <f t="array" ref="P34">IF($V34="","",IF(INDEX(PlanTasks[Category],$V34)="","",INDEX(PlanTasks[Category],$V34)))</f>
        <v/>
      </c>
      <c r="Q34" s="29" t="str">
        <f t="array" ref="Q34">IF($V34="","",IF(INDEX(PlanTasks[Evidence / result],$V34)="","",INDEX(PlanTasks[Evidence / result],$V34)))</f>
        <v/>
      </c>
      <c r="R34" s="43" t="str">
        <f t="array" ref="R34">IF($V34="","",IF(INDEX(PlanTasks[Completed on],$V34)="","",INDEX(PlanTasks[Completed on],$V34)))</f>
        <v/>
      </c>
      <c r="S34" s="43" t="str">
        <f t="array" ref="S34">IF($V34="","",IF(INDEX(PlanTasks[Review due],$V34)="","",INDEX(PlanTasks[Review due],$V34)))</f>
        <v/>
      </c>
      <c r="T34" s="29" t="str">
        <f t="array" ref="T34">IF($V34="","",IF(INDEX(PlanTasks[AI practice mode],$V34)="","",INDEX(PlanTasks[AI practice mode],$V34)))</f>
        <v/>
      </c>
      <c r="U34" s="29" t="str">
        <f t="array" ref="U34">IF($V34="","",IF(INDEX(PlanTasks[Source IDs],$V34)="","",INDEX(PlanTasks[Source IDs],$V34)))</f>
        <v/>
      </c>
      <c r="V34" s="55" t="str">
        <f>IF(ROW()-8&gt;$E$4,"",MATCH($C$4&amp;"|"&amp;(ROW()-8),PlanTasks[Category key],0))</f>
        <v/>
      </c>
    </row>
    <row r="35" ht="78.0" customHeight="1">
      <c r="A35" s="9" t="str">
        <f t="array" ref="A35">IF($V35="","",INDEX(PlanTasks[Task ID],$V35))</f>
        <v/>
      </c>
      <c r="B35" s="12" t="str">
        <f t="array" ref="B35">IF($V35="","",IF(INDEX(PlanTasks[Start week],$V35)="","",INDEX(PlanTasks[Start week],$V35)))</f>
        <v/>
      </c>
      <c r="C35" s="12" t="str">
        <f t="array" ref="C35">IF($V35="","",IF(INDEX(PlanTasks[Task / deliverable],$V35)="","",INDEX(PlanTasks[Task / deliverable],$V35)))</f>
        <v/>
      </c>
      <c r="D35" s="12" t="str">
        <f t="array" ref="D35">IF($V35="","",IF(INDEX(PlanTasks[Status],$V35)="","",INDEX(PlanTasks[Status],$V35)))</f>
        <v/>
      </c>
      <c r="E35" s="12" t="str">
        <f t="array" ref="E35">IF($V35="","",IF(INDEX(PlanTasks[Priority],$V35)="","",INDEX(PlanTasks[Priority],$V35)))</f>
        <v/>
      </c>
      <c r="F35" s="12" t="str">
        <f t="array" ref="F35">IF($V35="","",IF(INDEX(PlanTasks[Scope],$V35)="","",INDEX(PlanTasks[Scope],$V35)))</f>
        <v/>
      </c>
      <c r="G35" s="18" t="str">
        <f t="array" ref="G35">IF($V35="","",IF(INDEX(PlanTasks[Estimate (h)],$V35)="","",INDEX(PlanTasks[Estimate (h)],$V35)))</f>
        <v/>
      </c>
      <c r="H35" s="18" t="str">
        <f t="array" ref="H35">IF($V35="","",IF(INDEX(PlanTasks[Actual (h)],$V35)="","",INDEX(PlanTasks[Actual (h)],$V35)))</f>
        <v/>
      </c>
      <c r="I35" s="21" t="str">
        <f t="array" ref="I35">IF($V35="","",IF(INDEX(PlanTasks[Due date],$V35)="","",INDEX(PlanTasks[Due date],$V35)))</f>
        <v/>
      </c>
      <c r="J35" s="12" t="str">
        <f t="array" ref="J35">IF($V35="","",IF(INDEX(PlanTasks[Completion check],$V35)="","",INDEX(PlanTasks[Completion check],$V35)))</f>
        <v/>
      </c>
      <c r="K35" s="12" t="str">
        <f t="array" ref="K35">IF($V35="","",IF(INDEX(PlanTasks[Next action / blocker],$V35)="","",INDEX(PlanTasks[Next action / blocker],$V35)))</f>
        <v/>
      </c>
      <c r="L35" s="12" t="str">
        <f t="array" ref="L35">IF($V35="","",IF(INDEX(PlanTasks[Done when],$V35)="","",INDEX(PlanTasks[Done when],$V35)))</f>
        <v/>
      </c>
      <c r="M35" s="12" t="str">
        <f t="array" ref="M35">IF($V35="","",IF(INDEX(PlanTasks[Exercise / interview prompt],$V35)="","",INDEX(PlanTasks[Exercise / interview prompt],$V35)))</f>
        <v/>
      </c>
      <c r="N35" s="12" t="str">
        <f t="array" ref="N35">IF($V35="","",IF(INDEX(PlanTasks[Prerequisite IDs],$V35)="","",INDEX(PlanTasks[Prerequisite IDs],$V35)))</f>
        <v/>
      </c>
      <c r="O35" s="12" t="str">
        <f t="array" ref="O35">IF($V35="","",IF(INDEX(PlanTasks[Plan section],$V35)="","",INDEX(PlanTasks[Plan section],$V35)))</f>
        <v/>
      </c>
      <c r="P35" s="12" t="str">
        <f t="array" ref="P35">IF($V35="","",IF(INDEX(PlanTasks[Category],$V35)="","",INDEX(PlanTasks[Category],$V35)))</f>
        <v/>
      </c>
      <c r="Q35" s="12" t="str">
        <f t="array" ref="Q35">IF($V35="","",IF(INDEX(PlanTasks[Evidence / result],$V35)="","",INDEX(PlanTasks[Evidence / result],$V35)))</f>
        <v/>
      </c>
      <c r="R35" s="21" t="str">
        <f t="array" ref="R35">IF($V35="","",IF(INDEX(PlanTasks[Completed on],$V35)="","",INDEX(PlanTasks[Completed on],$V35)))</f>
        <v/>
      </c>
      <c r="S35" s="21" t="str">
        <f t="array" ref="S35">IF($V35="","",IF(INDEX(PlanTasks[Review due],$V35)="","",INDEX(PlanTasks[Review due],$V35)))</f>
        <v/>
      </c>
      <c r="T35" s="12" t="str">
        <f t="array" ref="T35">IF($V35="","",IF(INDEX(PlanTasks[AI practice mode],$V35)="","",INDEX(PlanTasks[AI practice mode],$V35)))</f>
        <v/>
      </c>
      <c r="U35" s="12" t="str">
        <f t="array" ref="U35">IF($V35="","",IF(INDEX(PlanTasks[Source IDs],$V35)="","",INDEX(PlanTasks[Source IDs],$V35)))</f>
        <v/>
      </c>
      <c r="V35" s="27" t="str">
        <f>IF(ROW()-8&gt;$E$4,"",MATCH($C$4&amp;"|"&amp;(ROW()-8),PlanTasks[Category key],0))</f>
        <v/>
      </c>
    </row>
    <row r="36" ht="78.0" customHeight="1">
      <c r="A36" s="28" t="str">
        <f t="array" ref="A36">IF($V36="","",INDEX(PlanTasks[Task ID],$V36))</f>
        <v/>
      </c>
      <c r="B36" s="29" t="str">
        <f t="array" ref="B36">IF($V36="","",IF(INDEX(PlanTasks[Start week],$V36)="","",INDEX(PlanTasks[Start week],$V36)))</f>
        <v/>
      </c>
      <c r="C36" s="29" t="str">
        <f t="array" ref="C36">IF($V36="","",IF(INDEX(PlanTasks[Task / deliverable],$V36)="","",INDEX(PlanTasks[Task / deliverable],$V36)))</f>
        <v/>
      </c>
      <c r="D36" s="29" t="str">
        <f t="array" ref="D36">IF($V36="","",IF(INDEX(PlanTasks[Status],$V36)="","",INDEX(PlanTasks[Status],$V36)))</f>
        <v/>
      </c>
      <c r="E36" s="29" t="str">
        <f t="array" ref="E36">IF($V36="","",IF(INDEX(PlanTasks[Priority],$V36)="","",INDEX(PlanTasks[Priority],$V36)))</f>
        <v/>
      </c>
      <c r="F36" s="29" t="str">
        <f t="array" ref="F36">IF($V36="","",IF(INDEX(PlanTasks[Scope],$V36)="","",INDEX(PlanTasks[Scope],$V36)))</f>
        <v/>
      </c>
      <c r="G36" s="41" t="str">
        <f t="array" ref="G36">IF($V36="","",IF(INDEX(PlanTasks[Estimate (h)],$V36)="","",INDEX(PlanTasks[Estimate (h)],$V36)))</f>
        <v/>
      </c>
      <c r="H36" s="41" t="str">
        <f t="array" ref="H36">IF($V36="","",IF(INDEX(PlanTasks[Actual (h)],$V36)="","",INDEX(PlanTasks[Actual (h)],$V36)))</f>
        <v/>
      </c>
      <c r="I36" s="43" t="str">
        <f t="array" ref="I36">IF($V36="","",IF(INDEX(PlanTasks[Due date],$V36)="","",INDEX(PlanTasks[Due date],$V36)))</f>
        <v/>
      </c>
      <c r="J36" s="29" t="str">
        <f t="array" ref="J36">IF($V36="","",IF(INDEX(PlanTasks[Completion check],$V36)="","",INDEX(PlanTasks[Completion check],$V36)))</f>
        <v/>
      </c>
      <c r="K36" s="29" t="str">
        <f t="array" ref="K36">IF($V36="","",IF(INDEX(PlanTasks[Next action / blocker],$V36)="","",INDEX(PlanTasks[Next action / blocker],$V36)))</f>
        <v/>
      </c>
      <c r="L36" s="29" t="str">
        <f t="array" ref="L36">IF($V36="","",IF(INDEX(PlanTasks[Done when],$V36)="","",INDEX(PlanTasks[Done when],$V36)))</f>
        <v/>
      </c>
      <c r="M36" s="29" t="str">
        <f t="array" ref="M36">IF($V36="","",IF(INDEX(PlanTasks[Exercise / interview prompt],$V36)="","",INDEX(PlanTasks[Exercise / interview prompt],$V36)))</f>
        <v/>
      </c>
      <c r="N36" s="29" t="str">
        <f t="array" ref="N36">IF($V36="","",IF(INDEX(PlanTasks[Prerequisite IDs],$V36)="","",INDEX(PlanTasks[Prerequisite IDs],$V36)))</f>
        <v/>
      </c>
      <c r="O36" s="29" t="str">
        <f t="array" ref="O36">IF($V36="","",IF(INDEX(PlanTasks[Plan section],$V36)="","",INDEX(PlanTasks[Plan section],$V36)))</f>
        <v/>
      </c>
      <c r="P36" s="29" t="str">
        <f t="array" ref="P36">IF($V36="","",IF(INDEX(PlanTasks[Category],$V36)="","",INDEX(PlanTasks[Category],$V36)))</f>
        <v/>
      </c>
      <c r="Q36" s="29" t="str">
        <f t="array" ref="Q36">IF($V36="","",IF(INDEX(PlanTasks[Evidence / result],$V36)="","",INDEX(PlanTasks[Evidence / result],$V36)))</f>
        <v/>
      </c>
      <c r="R36" s="43" t="str">
        <f t="array" ref="R36">IF($V36="","",IF(INDEX(PlanTasks[Completed on],$V36)="","",INDEX(PlanTasks[Completed on],$V36)))</f>
        <v/>
      </c>
      <c r="S36" s="43" t="str">
        <f t="array" ref="S36">IF($V36="","",IF(INDEX(PlanTasks[Review due],$V36)="","",INDEX(PlanTasks[Review due],$V36)))</f>
        <v/>
      </c>
      <c r="T36" s="29" t="str">
        <f t="array" ref="T36">IF($V36="","",IF(INDEX(PlanTasks[AI practice mode],$V36)="","",INDEX(PlanTasks[AI practice mode],$V36)))</f>
        <v/>
      </c>
      <c r="U36" s="29" t="str">
        <f t="array" ref="U36">IF($V36="","",IF(INDEX(PlanTasks[Source IDs],$V36)="","",INDEX(PlanTasks[Source IDs],$V36)))</f>
        <v/>
      </c>
      <c r="V36" s="55" t="str">
        <f>IF(ROW()-8&gt;$E$4,"",MATCH($C$4&amp;"|"&amp;(ROW()-8),PlanTasks[Category key],0))</f>
        <v/>
      </c>
    </row>
    <row r="37" ht="78.0" customHeight="1">
      <c r="A37" s="9" t="str">
        <f t="array" ref="A37">IF($V37="","",INDEX(PlanTasks[Task ID],$V37))</f>
        <v/>
      </c>
      <c r="B37" s="12" t="str">
        <f t="array" ref="B37">IF($V37="","",IF(INDEX(PlanTasks[Start week],$V37)="","",INDEX(PlanTasks[Start week],$V37)))</f>
        <v/>
      </c>
      <c r="C37" s="12" t="str">
        <f t="array" ref="C37">IF($V37="","",IF(INDEX(PlanTasks[Task / deliverable],$V37)="","",INDEX(PlanTasks[Task / deliverable],$V37)))</f>
        <v/>
      </c>
      <c r="D37" s="12" t="str">
        <f t="array" ref="D37">IF($V37="","",IF(INDEX(PlanTasks[Status],$V37)="","",INDEX(PlanTasks[Status],$V37)))</f>
        <v/>
      </c>
      <c r="E37" s="12" t="str">
        <f t="array" ref="E37">IF($V37="","",IF(INDEX(PlanTasks[Priority],$V37)="","",INDEX(PlanTasks[Priority],$V37)))</f>
        <v/>
      </c>
      <c r="F37" s="12" t="str">
        <f t="array" ref="F37">IF($V37="","",IF(INDEX(PlanTasks[Scope],$V37)="","",INDEX(PlanTasks[Scope],$V37)))</f>
        <v/>
      </c>
      <c r="G37" s="18" t="str">
        <f t="array" ref="G37">IF($V37="","",IF(INDEX(PlanTasks[Estimate (h)],$V37)="","",INDEX(PlanTasks[Estimate (h)],$V37)))</f>
        <v/>
      </c>
      <c r="H37" s="18" t="str">
        <f t="array" ref="H37">IF($V37="","",IF(INDEX(PlanTasks[Actual (h)],$V37)="","",INDEX(PlanTasks[Actual (h)],$V37)))</f>
        <v/>
      </c>
      <c r="I37" s="21" t="str">
        <f t="array" ref="I37">IF($V37="","",IF(INDEX(PlanTasks[Due date],$V37)="","",INDEX(PlanTasks[Due date],$V37)))</f>
        <v/>
      </c>
      <c r="J37" s="12" t="str">
        <f t="array" ref="J37">IF($V37="","",IF(INDEX(PlanTasks[Completion check],$V37)="","",INDEX(PlanTasks[Completion check],$V37)))</f>
        <v/>
      </c>
      <c r="K37" s="12" t="str">
        <f t="array" ref="K37">IF($V37="","",IF(INDEX(PlanTasks[Next action / blocker],$V37)="","",INDEX(PlanTasks[Next action / blocker],$V37)))</f>
        <v/>
      </c>
      <c r="L37" s="12" t="str">
        <f t="array" ref="L37">IF($V37="","",IF(INDEX(PlanTasks[Done when],$V37)="","",INDEX(PlanTasks[Done when],$V37)))</f>
        <v/>
      </c>
      <c r="M37" s="12" t="str">
        <f t="array" ref="M37">IF($V37="","",IF(INDEX(PlanTasks[Exercise / interview prompt],$V37)="","",INDEX(PlanTasks[Exercise / interview prompt],$V37)))</f>
        <v/>
      </c>
      <c r="N37" s="12" t="str">
        <f t="array" ref="N37">IF($V37="","",IF(INDEX(PlanTasks[Prerequisite IDs],$V37)="","",INDEX(PlanTasks[Prerequisite IDs],$V37)))</f>
        <v/>
      </c>
      <c r="O37" s="12" t="str">
        <f t="array" ref="O37">IF($V37="","",IF(INDEX(PlanTasks[Plan section],$V37)="","",INDEX(PlanTasks[Plan section],$V37)))</f>
        <v/>
      </c>
      <c r="P37" s="12" t="str">
        <f t="array" ref="P37">IF($V37="","",IF(INDEX(PlanTasks[Category],$V37)="","",INDEX(PlanTasks[Category],$V37)))</f>
        <v/>
      </c>
      <c r="Q37" s="12" t="str">
        <f t="array" ref="Q37">IF($V37="","",IF(INDEX(PlanTasks[Evidence / result],$V37)="","",INDEX(PlanTasks[Evidence / result],$V37)))</f>
        <v/>
      </c>
      <c r="R37" s="21" t="str">
        <f t="array" ref="R37">IF($V37="","",IF(INDEX(PlanTasks[Completed on],$V37)="","",INDEX(PlanTasks[Completed on],$V37)))</f>
        <v/>
      </c>
      <c r="S37" s="21" t="str">
        <f t="array" ref="S37">IF($V37="","",IF(INDEX(PlanTasks[Review due],$V37)="","",INDEX(PlanTasks[Review due],$V37)))</f>
        <v/>
      </c>
      <c r="T37" s="12" t="str">
        <f t="array" ref="T37">IF($V37="","",IF(INDEX(PlanTasks[AI practice mode],$V37)="","",INDEX(PlanTasks[AI practice mode],$V37)))</f>
        <v/>
      </c>
      <c r="U37" s="12" t="str">
        <f t="array" ref="U37">IF($V37="","",IF(INDEX(PlanTasks[Source IDs],$V37)="","",INDEX(PlanTasks[Source IDs],$V37)))</f>
        <v/>
      </c>
      <c r="V37" s="27" t="str">
        <f>IF(ROW()-8&gt;$E$4,"",MATCH($C$4&amp;"|"&amp;(ROW()-8),PlanTasks[Category key],0))</f>
        <v/>
      </c>
    </row>
    <row r="38" ht="78.0" customHeight="1">
      <c r="A38" s="28" t="str">
        <f t="array" ref="A38">IF($V38="","",INDEX(PlanTasks[Task ID],$V38))</f>
        <v/>
      </c>
      <c r="B38" s="29" t="str">
        <f t="array" ref="B38">IF($V38="","",IF(INDEX(PlanTasks[Start week],$V38)="","",INDEX(PlanTasks[Start week],$V38)))</f>
        <v/>
      </c>
      <c r="C38" s="29" t="str">
        <f t="array" ref="C38">IF($V38="","",IF(INDEX(PlanTasks[Task / deliverable],$V38)="","",INDEX(PlanTasks[Task / deliverable],$V38)))</f>
        <v/>
      </c>
      <c r="D38" s="29" t="str">
        <f t="array" ref="D38">IF($V38="","",IF(INDEX(PlanTasks[Status],$V38)="","",INDEX(PlanTasks[Status],$V38)))</f>
        <v/>
      </c>
      <c r="E38" s="29" t="str">
        <f t="array" ref="E38">IF($V38="","",IF(INDEX(PlanTasks[Priority],$V38)="","",INDEX(PlanTasks[Priority],$V38)))</f>
        <v/>
      </c>
      <c r="F38" s="29" t="str">
        <f t="array" ref="F38">IF($V38="","",IF(INDEX(PlanTasks[Scope],$V38)="","",INDEX(PlanTasks[Scope],$V38)))</f>
        <v/>
      </c>
      <c r="G38" s="41" t="str">
        <f t="array" ref="G38">IF($V38="","",IF(INDEX(PlanTasks[Estimate (h)],$V38)="","",INDEX(PlanTasks[Estimate (h)],$V38)))</f>
        <v/>
      </c>
      <c r="H38" s="41" t="str">
        <f t="array" ref="H38">IF($V38="","",IF(INDEX(PlanTasks[Actual (h)],$V38)="","",INDEX(PlanTasks[Actual (h)],$V38)))</f>
        <v/>
      </c>
      <c r="I38" s="43" t="str">
        <f t="array" ref="I38">IF($V38="","",IF(INDEX(PlanTasks[Due date],$V38)="","",INDEX(PlanTasks[Due date],$V38)))</f>
        <v/>
      </c>
      <c r="J38" s="29" t="str">
        <f t="array" ref="J38">IF($V38="","",IF(INDEX(PlanTasks[Completion check],$V38)="","",INDEX(PlanTasks[Completion check],$V38)))</f>
        <v/>
      </c>
      <c r="K38" s="29" t="str">
        <f t="array" ref="K38">IF($V38="","",IF(INDEX(PlanTasks[Next action / blocker],$V38)="","",INDEX(PlanTasks[Next action / blocker],$V38)))</f>
        <v/>
      </c>
      <c r="L38" s="29" t="str">
        <f t="array" ref="L38">IF($V38="","",IF(INDEX(PlanTasks[Done when],$V38)="","",INDEX(PlanTasks[Done when],$V38)))</f>
        <v/>
      </c>
      <c r="M38" s="29" t="str">
        <f t="array" ref="M38">IF($V38="","",IF(INDEX(PlanTasks[Exercise / interview prompt],$V38)="","",INDEX(PlanTasks[Exercise / interview prompt],$V38)))</f>
        <v/>
      </c>
      <c r="N38" s="29" t="str">
        <f t="array" ref="N38">IF($V38="","",IF(INDEX(PlanTasks[Prerequisite IDs],$V38)="","",INDEX(PlanTasks[Prerequisite IDs],$V38)))</f>
        <v/>
      </c>
      <c r="O38" s="29" t="str">
        <f t="array" ref="O38">IF($V38="","",IF(INDEX(PlanTasks[Plan section],$V38)="","",INDEX(PlanTasks[Plan section],$V38)))</f>
        <v/>
      </c>
      <c r="P38" s="29" t="str">
        <f t="array" ref="P38">IF($V38="","",IF(INDEX(PlanTasks[Category],$V38)="","",INDEX(PlanTasks[Category],$V38)))</f>
        <v/>
      </c>
      <c r="Q38" s="29" t="str">
        <f t="array" ref="Q38">IF($V38="","",IF(INDEX(PlanTasks[Evidence / result],$V38)="","",INDEX(PlanTasks[Evidence / result],$V38)))</f>
        <v/>
      </c>
      <c r="R38" s="43" t="str">
        <f t="array" ref="R38">IF($V38="","",IF(INDEX(PlanTasks[Completed on],$V38)="","",INDEX(PlanTasks[Completed on],$V38)))</f>
        <v/>
      </c>
      <c r="S38" s="43" t="str">
        <f t="array" ref="S38">IF($V38="","",IF(INDEX(PlanTasks[Review due],$V38)="","",INDEX(PlanTasks[Review due],$V38)))</f>
        <v/>
      </c>
      <c r="T38" s="29" t="str">
        <f t="array" ref="T38">IF($V38="","",IF(INDEX(PlanTasks[AI practice mode],$V38)="","",INDEX(PlanTasks[AI practice mode],$V38)))</f>
        <v/>
      </c>
      <c r="U38" s="29" t="str">
        <f t="array" ref="U38">IF($V38="","",IF(INDEX(PlanTasks[Source IDs],$V38)="","",INDEX(PlanTasks[Source IDs],$V38)))</f>
        <v/>
      </c>
      <c r="V38" s="55" t="str">
        <f>IF(ROW()-8&gt;$E$4,"",MATCH($C$4&amp;"|"&amp;(ROW()-8),PlanTasks[Category key],0))</f>
        <v/>
      </c>
    </row>
    <row r="39" ht="78.0" customHeight="1">
      <c r="A39" s="9" t="str">
        <f t="array" ref="A39">IF($V39="","",INDEX(PlanTasks[Task ID],$V39))</f>
        <v/>
      </c>
      <c r="B39" s="12" t="str">
        <f t="array" ref="B39">IF($V39="","",IF(INDEX(PlanTasks[Start week],$V39)="","",INDEX(PlanTasks[Start week],$V39)))</f>
        <v/>
      </c>
      <c r="C39" s="12" t="str">
        <f t="array" ref="C39">IF($V39="","",IF(INDEX(PlanTasks[Task / deliverable],$V39)="","",INDEX(PlanTasks[Task / deliverable],$V39)))</f>
        <v/>
      </c>
      <c r="D39" s="12" t="str">
        <f t="array" ref="D39">IF($V39="","",IF(INDEX(PlanTasks[Status],$V39)="","",INDEX(PlanTasks[Status],$V39)))</f>
        <v/>
      </c>
      <c r="E39" s="12" t="str">
        <f t="array" ref="E39">IF($V39="","",IF(INDEX(PlanTasks[Priority],$V39)="","",INDEX(PlanTasks[Priority],$V39)))</f>
        <v/>
      </c>
      <c r="F39" s="12" t="str">
        <f t="array" ref="F39">IF($V39="","",IF(INDEX(PlanTasks[Scope],$V39)="","",INDEX(PlanTasks[Scope],$V39)))</f>
        <v/>
      </c>
      <c r="G39" s="18" t="str">
        <f t="array" ref="G39">IF($V39="","",IF(INDEX(PlanTasks[Estimate (h)],$V39)="","",INDEX(PlanTasks[Estimate (h)],$V39)))</f>
        <v/>
      </c>
      <c r="H39" s="18" t="str">
        <f t="array" ref="H39">IF($V39="","",IF(INDEX(PlanTasks[Actual (h)],$V39)="","",INDEX(PlanTasks[Actual (h)],$V39)))</f>
        <v/>
      </c>
      <c r="I39" s="21" t="str">
        <f t="array" ref="I39">IF($V39="","",IF(INDEX(PlanTasks[Due date],$V39)="","",INDEX(PlanTasks[Due date],$V39)))</f>
        <v/>
      </c>
      <c r="J39" s="12" t="str">
        <f t="array" ref="J39">IF($V39="","",IF(INDEX(PlanTasks[Completion check],$V39)="","",INDEX(PlanTasks[Completion check],$V39)))</f>
        <v/>
      </c>
      <c r="K39" s="12" t="str">
        <f t="array" ref="K39">IF($V39="","",IF(INDEX(PlanTasks[Next action / blocker],$V39)="","",INDEX(PlanTasks[Next action / blocker],$V39)))</f>
        <v/>
      </c>
      <c r="L39" s="12" t="str">
        <f t="array" ref="L39">IF($V39="","",IF(INDEX(PlanTasks[Done when],$V39)="","",INDEX(PlanTasks[Done when],$V39)))</f>
        <v/>
      </c>
      <c r="M39" s="12" t="str">
        <f t="array" ref="M39">IF($V39="","",IF(INDEX(PlanTasks[Exercise / interview prompt],$V39)="","",INDEX(PlanTasks[Exercise / interview prompt],$V39)))</f>
        <v/>
      </c>
      <c r="N39" s="12" t="str">
        <f t="array" ref="N39">IF($V39="","",IF(INDEX(PlanTasks[Prerequisite IDs],$V39)="","",INDEX(PlanTasks[Prerequisite IDs],$V39)))</f>
        <v/>
      </c>
      <c r="O39" s="12" t="str">
        <f t="array" ref="O39">IF($V39="","",IF(INDEX(PlanTasks[Plan section],$V39)="","",INDEX(PlanTasks[Plan section],$V39)))</f>
        <v/>
      </c>
      <c r="P39" s="12" t="str">
        <f t="array" ref="P39">IF($V39="","",IF(INDEX(PlanTasks[Category],$V39)="","",INDEX(PlanTasks[Category],$V39)))</f>
        <v/>
      </c>
      <c r="Q39" s="12" t="str">
        <f t="array" ref="Q39">IF($V39="","",IF(INDEX(PlanTasks[Evidence / result],$V39)="","",INDEX(PlanTasks[Evidence / result],$V39)))</f>
        <v/>
      </c>
      <c r="R39" s="21" t="str">
        <f t="array" ref="R39">IF($V39="","",IF(INDEX(PlanTasks[Completed on],$V39)="","",INDEX(PlanTasks[Completed on],$V39)))</f>
        <v/>
      </c>
      <c r="S39" s="21" t="str">
        <f t="array" ref="S39">IF($V39="","",IF(INDEX(PlanTasks[Review due],$V39)="","",INDEX(PlanTasks[Review due],$V39)))</f>
        <v/>
      </c>
      <c r="T39" s="12" t="str">
        <f t="array" ref="T39">IF($V39="","",IF(INDEX(PlanTasks[AI practice mode],$V39)="","",INDEX(PlanTasks[AI practice mode],$V39)))</f>
        <v/>
      </c>
      <c r="U39" s="12" t="str">
        <f t="array" ref="U39">IF($V39="","",IF(INDEX(PlanTasks[Source IDs],$V39)="","",INDEX(PlanTasks[Source IDs],$V39)))</f>
        <v/>
      </c>
      <c r="V39" s="27" t="str">
        <f>IF(ROW()-8&gt;$E$4,"",MATCH($C$4&amp;"|"&amp;(ROW()-8),PlanTasks[Category key],0))</f>
        <v/>
      </c>
    </row>
    <row r="40" ht="78.0" customHeight="1">
      <c r="A40" s="28" t="str">
        <f t="array" ref="A40">IF($V40="","",INDEX(PlanTasks[Task ID],$V40))</f>
        <v/>
      </c>
      <c r="B40" s="29" t="str">
        <f t="array" ref="B40">IF($V40="","",IF(INDEX(PlanTasks[Start week],$V40)="","",INDEX(PlanTasks[Start week],$V40)))</f>
        <v/>
      </c>
      <c r="C40" s="29" t="str">
        <f t="array" ref="C40">IF($V40="","",IF(INDEX(PlanTasks[Task / deliverable],$V40)="","",INDEX(PlanTasks[Task / deliverable],$V40)))</f>
        <v/>
      </c>
      <c r="D40" s="29" t="str">
        <f t="array" ref="D40">IF($V40="","",IF(INDEX(PlanTasks[Status],$V40)="","",INDEX(PlanTasks[Status],$V40)))</f>
        <v/>
      </c>
      <c r="E40" s="29" t="str">
        <f t="array" ref="E40">IF($V40="","",IF(INDEX(PlanTasks[Priority],$V40)="","",INDEX(PlanTasks[Priority],$V40)))</f>
        <v/>
      </c>
      <c r="F40" s="29" t="str">
        <f t="array" ref="F40">IF($V40="","",IF(INDEX(PlanTasks[Scope],$V40)="","",INDEX(PlanTasks[Scope],$V40)))</f>
        <v/>
      </c>
      <c r="G40" s="41" t="str">
        <f t="array" ref="G40">IF($V40="","",IF(INDEX(PlanTasks[Estimate (h)],$V40)="","",INDEX(PlanTasks[Estimate (h)],$V40)))</f>
        <v/>
      </c>
      <c r="H40" s="41" t="str">
        <f t="array" ref="H40">IF($V40="","",IF(INDEX(PlanTasks[Actual (h)],$V40)="","",INDEX(PlanTasks[Actual (h)],$V40)))</f>
        <v/>
      </c>
      <c r="I40" s="43" t="str">
        <f t="array" ref="I40">IF($V40="","",IF(INDEX(PlanTasks[Due date],$V40)="","",INDEX(PlanTasks[Due date],$V40)))</f>
        <v/>
      </c>
      <c r="J40" s="29" t="str">
        <f t="array" ref="J40">IF($V40="","",IF(INDEX(PlanTasks[Completion check],$V40)="","",INDEX(PlanTasks[Completion check],$V40)))</f>
        <v/>
      </c>
      <c r="K40" s="29" t="str">
        <f t="array" ref="K40">IF($V40="","",IF(INDEX(PlanTasks[Next action / blocker],$V40)="","",INDEX(PlanTasks[Next action / blocker],$V40)))</f>
        <v/>
      </c>
      <c r="L40" s="29" t="str">
        <f t="array" ref="L40">IF($V40="","",IF(INDEX(PlanTasks[Done when],$V40)="","",INDEX(PlanTasks[Done when],$V40)))</f>
        <v/>
      </c>
      <c r="M40" s="29" t="str">
        <f t="array" ref="M40">IF($V40="","",IF(INDEX(PlanTasks[Exercise / interview prompt],$V40)="","",INDEX(PlanTasks[Exercise / interview prompt],$V40)))</f>
        <v/>
      </c>
      <c r="N40" s="29" t="str">
        <f t="array" ref="N40">IF($V40="","",IF(INDEX(PlanTasks[Prerequisite IDs],$V40)="","",INDEX(PlanTasks[Prerequisite IDs],$V40)))</f>
        <v/>
      </c>
      <c r="O40" s="29" t="str">
        <f t="array" ref="O40">IF($V40="","",IF(INDEX(PlanTasks[Plan section],$V40)="","",INDEX(PlanTasks[Plan section],$V40)))</f>
        <v/>
      </c>
      <c r="P40" s="29" t="str">
        <f t="array" ref="P40">IF($V40="","",IF(INDEX(PlanTasks[Category],$V40)="","",INDEX(PlanTasks[Category],$V40)))</f>
        <v/>
      </c>
      <c r="Q40" s="29" t="str">
        <f t="array" ref="Q40">IF($V40="","",IF(INDEX(PlanTasks[Evidence / result],$V40)="","",INDEX(PlanTasks[Evidence / result],$V40)))</f>
        <v/>
      </c>
      <c r="R40" s="43" t="str">
        <f t="array" ref="R40">IF($V40="","",IF(INDEX(PlanTasks[Completed on],$V40)="","",INDEX(PlanTasks[Completed on],$V40)))</f>
        <v/>
      </c>
      <c r="S40" s="43" t="str">
        <f t="array" ref="S40">IF($V40="","",IF(INDEX(PlanTasks[Review due],$V40)="","",INDEX(PlanTasks[Review due],$V40)))</f>
        <v/>
      </c>
      <c r="T40" s="29" t="str">
        <f t="array" ref="T40">IF($V40="","",IF(INDEX(PlanTasks[AI practice mode],$V40)="","",INDEX(PlanTasks[AI practice mode],$V40)))</f>
        <v/>
      </c>
      <c r="U40" s="29" t="str">
        <f t="array" ref="U40">IF($V40="","",IF(INDEX(PlanTasks[Source IDs],$V40)="","",INDEX(PlanTasks[Source IDs],$V40)))</f>
        <v/>
      </c>
      <c r="V40" s="55" t="str">
        <f>IF(ROW()-8&gt;$E$4,"",MATCH($C$4&amp;"|"&amp;(ROW()-8),PlanTasks[Category key],0))</f>
        <v/>
      </c>
    </row>
    <row r="41" ht="78.0" customHeight="1">
      <c r="A41" s="9" t="str">
        <f t="array" ref="A41">IF($V41="","",INDEX(PlanTasks[Task ID],$V41))</f>
        <v/>
      </c>
      <c r="B41" s="12" t="str">
        <f t="array" ref="B41">IF($V41="","",IF(INDEX(PlanTasks[Start week],$V41)="","",INDEX(PlanTasks[Start week],$V41)))</f>
        <v/>
      </c>
      <c r="C41" s="12" t="str">
        <f t="array" ref="C41">IF($V41="","",IF(INDEX(PlanTasks[Task / deliverable],$V41)="","",INDEX(PlanTasks[Task / deliverable],$V41)))</f>
        <v/>
      </c>
      <c r="D41" s="12" t="str">
        <f t="array" ref="D41">IF($V41="","",IF(INDEX(PlanTasks[Status],$V41)="","",INDEX(PlanTasks[Status],$V41)))</f>
        <v/>
      </c>
      <c r="E41" s="12" t="str">
        <f t="array" ref="E41">IF($V41="","",IF(INDEX(PlanTasks[Priority],$V41)="","",INDEX(PlanTasks[Priority],$V41)))</f>
        <v/>
      </c>
      <c r="F41" s="12" t="str">
        <f t="array" ref="F41">IF($V41="","",IF(INDEX(PlanTasks[Scope],$V41)="","",INDEX(PlanTasks[Scope],$V41)))</f>
        <v/>
      </c>
      <c r="G41" s="18" t="str">
        <f t="array" ref="G41">IF($V41="","",IF(INDEX(PlanTasks[Estimate (h)],$V41)="","",INDEX(PlanTasks[Estimate (h)],$V41)))</f>
        <v/>
      </c>
      <c r="H41" s="18" t="str">
        <f t="array" ref="H41">IF($V41="","",IF(INDEX(PlanTasks[Actual (h)],$V41)="","",INDEX(PlanTasks[Actual (h)],$V41)))</f>
        <v/>
      </c>
      <c r="I41" s="21" t="str">
        <f t="array" ref="I41">IF($V41="","",IF(INDEX(PlanTasks[Due date],$V41)="","",INDEX(PlanTasks[Due date],$V41)))</f>
        <v/>
      </c>
      <c r="J41" s="12" t="str">
        <f t="array" ref="J41">IF($V41="","",IF(INDEX(PlanTasks[Completion check],$V41)="","",INDEX(PlanTasks[Completion check],$V41)))</f>
        <v/>
      </c>
      <c r="K41" s="12" t="str">
        <f t="array" ref="K41">IF($V41="","",IF(INDEX(PlanTasks[Next action / blocker],$V41)="","",INDEX(PlanTasks[Next action / blocker],$V41)))</f>
        <v/>
      </c>
      <c r="L41" s="12" t="str">
        <f t="array" ref="L41">IF($V41="","",IF(INDEX(PlanTasks[Done when],$V41)="","",INDEX(PlanTasks[Done when],$V41)))</f>
        <v/>
      </c>
      <c r="M41" s="12" t="str">
        <f t="array" ref="M41">IF($V41="","",IF(INDEX(PlanTasks[Exercise / interview prompt],$V41)="","",INDEX(PlanTasks[Exercise / interview prompt],$V41)))</f>
        <v/>
      </c>
      <c r="N41" s="12" t="str">
        <f t="array" ref="N41">IF($V41="","",IF(INDEX(PlanTasks[Prerequisite IDs],$V41)="","",INDEX(PlanTasks[Prerequisite IDs],$V41)))</f>
        <v/>
      </c>
      <c r="O41" s="12" t="str">
        <f t="array" ref="O41">IF($V41="","",IF(INDEX(PlanTasks[Plan section],$V41)="","",INDEX(PlanTasks[Plan section],$V41)))</f>
        <v/>
      </c>
      <c r="P41" s="12" t="str">
        <f t="array" ref="P41">IF($V41="","",IF(INDEX(PlanTasks[Category],$V41)="","",INDEX(PlanTasks[Category],$V41)))</f>
        <v/>
      </c>
      <c r="Q41" s="12" t="str">
        <f t="array" ref="Q41">IF($V41="","",IF(INDEX(PlanTasks[Evidence / result],$V41)="","",INDEX(PlanTasks[Evidence / result],$V41)))</f>
        <v/>
      </c>
      <c r="R41" s="21" t="str">
        <f t="array" ref="R41">IF($V41="","",IF(INDEX(PlanTasks[Completed on],$V41)="","",INDEX(PlanTasks[Completed on],$V41)))</f>
        <v/>
      </c>
      <c r="S41" s="21" t="str">
        <f t="array" ref="S41">IF($V41="","",IF(INDEX(PlanTasks[Review due],$V41)="","",INDEX(PlanTasks[Review due],$V41)))</f>
        <v/>
      </c>
      <c r="T41" s="12" t="str">
        <f t="array" ref="T41">IF($V41="","",IF(INDEX(PlanTasks[AI practice mode],$V41)="","",INDEX(PlanTasks[AI practice mode],$V41)))</f>
        <v/>
      </c>
      <c r="U41" s="12" t="str">
        <f t="array" ref="U41">IF($V41="","",IF(INDEX(PlanTasks[Source IDs],$V41)="","",INDEX(PlanTasks[Source IDs],$V41)))</f>
        <v/>
      </c>
      <c r="V41" s="27" t="str">
        <f>IF(ROW()-8&gt;$E$4,"",MATCH($C$4&amp;"|"&amp;(ROW()-8),PlanTasks[Category key],0))</f>
        <v/>
      </c>
    </row>
    <row r="42" ht="78.0" customHeight="1">
      <c r="A42" s="28" t="str">
        <f t="array" ref="A42">IF($V42="","",INDEX(PlanTasks[Task ID],$V42))</f>
        <v/>
      </c>
      <c r="B42" s="29" t="str">
        <f t="array" ref="B42">IF($V42="","",IF(INDEX(PlanTasks[Start week],$V42)="","",INDEX(PlanTasks[Start week],$V42)))</f>
        <v/>
      </c>
      <c r="C42" s="29" t="str">
        <f t="array" ref="C42">IF($V42="","",IF(INDEX(PlanTasks[Task / deliverable],$V42)="","",INDEX(PlanTasks[Task / deliverable],$V42)))</f>
        <v/>
      </c>
      <c r="D42" s="29" t="str">
        <f t="array" ref="D42">IF($V42="","",IF(INDEX(PlanTasks[Status],$V42)="","",INDEX(PlanTasks[Status],$V42)))</f>
        <v/>
      </c>
      <c r="E42" s="29" t="str">
        <f t="array" ref="E42">IF($V42="","",IF(INDEX(PlanTasks[Priority],$V42)="","",INDEX(PlanTasks[Priority],$V42)))</f>
        <v/>
      </c>
      <c r="F42" s="29" t="str">
        <f t="array" ref="F42">IF($V42="","",IF(INDEX(PlanTasks[Scope],$V42)="","",INDEX(PlanTasks[Scope],$V42)))</f>
        <v/>
      </c>
      <c r="G42" s="41" t="str">
        <f t="array" ref="G42">IF($V42="","",IF(INDEX(PlanTasks[Estimate (h)],$V42)="","",INDEX(PlanTasks[Estimate (h)],$V42)))</f>
        <v/>
      </c>
      <c r="H42" s="41" t="str">
        <f t="array" ref="H42">IF($V42="","",IF(INDEX(PlanTasks[Actual (h)],$V42)="","",INDEX(PlanTasks[Actual (h)],$V42)))</f>
        <v/>
      </c>
      <c r="I42" s="43" t="str">
        <f t="array" ref="I42">IF($V42="","",IF(INDEX(PlanTasks[Due date],$V42)="","",INDEX(PlanTasks[Due date],$V42)))</f>
        <v/>
      </c>
      <c r="J42" s="29" t="str">
        <f t="array" ref="J42">IF($V42="","",IF(INDEX(PlanTasks[Completion check],$V42)="","",INDEX(PlanTasks[Completion check],$V42)))</f>
        <v/>
      </c>
      <c r="K42" s="29" t="str">
        <f t="array" ref="K42">IF($V42="","",IF(INDEX(PlanTasks[Next action / blocker],$V42)="","",INDEX(PlanTasks[Next action / blocker],$V42)))</f>
        <v/>
      </c>
      <c r="L42" s="29" t="str">
        <f t="array" ref="L42">IF($V42="","",IF(INDEX(PlanTasks[Done when],$V42)="","",INDEX(PlanTasks[Done when],$V42)))</f>
        <v/>
      </c>
      <c r="M42" s="29" t="str">
        <f t="array" ref="M42">IF($V42="","",IF(INDEX(PlanTasks[Exercise / interview prompt],$V42)="","",INDEX(PlanTasks[Exercise / interview prompt],$V42)))</f>
        <v/>
      </c>
      <c r="N42" s="29" t="str">
        <f t="array" ref="N42">IF($V42="","",IF(INDEX(PlanTasks[Prerequisite IDs],$V42)="","",INDEX(PlanTasks[Prerequisite IDs],$V42)))</f>
        <v/>
      </c>
      <c r="O42" s="29" t="str">
        <f t="array" ref="O42">IF($V42="","",IF(INDEX(PlanTasks[Plan section],$V42)="","",INDEX(PlanTasks[Plan section],$V42)))</f>
        <v/>
      </c>
      <c r="P42" s="29" t="str">
        <f t="array" ref="P42">IF($V42="","",IF(INDEX(PlanTasks[Category],$V42)="","",INDEX(PlanTasks[Category],$V42)))</f>
        <v/>
      </c>
      <c r="Q42" s="29" t="str">
        <f t="array" ref="Q42">IF($V42="","",IF(INDEX(PlanTasks[Evidence / result],$V42)="","",INDEX(PlanTasks[Evidence / result],$V42)))</f>
        <v/>
      </c>
      <c r="R42" s="43" t="str">
        <f t="array" ref="R42">IF($V42="","",IF(INDEX(PlanTasks[Completed on],$V42)="","",INDEX(PlanTasks[Completed on],$V42)))</f>
        <v/>
      </c>
      <c r="S42" s="43" t="str">
        <f t="array" ref="S42">IF($V42="","",IF(INDEX(PlanTasks[Review due],$V42)="","",INDEX(PlanTasks[Review due],$V42)))</f>
        <v/>
      </c>
      <c r="T42" s="29" t="str">
        <f t="array" ref="T42">IF($V42="","",IF(INDEX(PlanTasks[AI practice mode],$V42)="","",INDEX(PlanTasks[AI practice mode],$V42)))</f>
        <v/>
      </c>
      <c r="U42" s="29" t="str">
        <f t="array" ref="U42">IF($V42="","",IF(INDEX(PlanTasks[Source IDs],$V42)="","",INDEX(PlanTasks[Source IDs],$V42)))</f>
        <v/>
      </c>
      <c r="V42" s="55" t="str">
        <f>IF(ROW()-8&gt;$E$4,"",MATCH($C$4&amp;"|"&amp;(ROW()-8),PlanTasks[Category key],0))</f>
        <v/>
      </c>
    </row>
    <row r="43" ht="78.0" customHeight="1">
      <c r="A43" s="9" t="str">
        <f t="array" ref="A43">IF($V43="","",INDEX(PlanTasks[Task ID],$V43))</f>
        <v/>
      </c>
      <c r="B43" s="12" t="str">
        <f t="array" ref="B43">IF($V43="","",IF(INDEX(PlanTasks[Start week],$V43)="","",INDEX(PlanTasks[Start week],$V43)))</f>
        <v/>
      </c>
      <c r="C43" s="12" t="str">
        <f t="array" ref="C43">IF($V43="","",IF(INDEX(PlanTasks[Task / deliverable],$V43)="","",INDEX(PlanTasks[Task / deliverable],$V43)))</f>
        <v/>
      </c>
      <c r="D43" s="12" t="str">
        <f t="array" ref="D43">IF($V43="","",IF(INDEX(PlanTasks[Status],$V43)="","",INDEX(PlanTasks[Status],$V43)))</f>
        <v/>
      </c>
      <c r="E43" s="12" t="str">
        <f t="array" ref="E43">IF($V43="","",IF(INDEX(PlanTasks[Priority],$V43)="","",INDEX(PlanTasks[Priority],$V43)))</f>
        <v/>
      </c>
      <c r="F43" s="12" t="str">
        <f t="array" ref="F43">IF($V43="","",IF(INDEX(PlanTasks[Scope],$V43)="","",INDEX(PlanTasks[Scope],$V43)))</f>
        <v/>
      </c>
      <c r="G43" s="18" t="str">
        <f t="array" ref="G43">IF($V43="","",IF(INDEX(PlanTasks[Estimate (h)],$V43)="","",INDEX(PlanTasks[Estimate (h)],$V43)))</f>
        <v/>
      </c>
      <c r="H43" s="18" t="str">
        <f t="array" ref="H43">IF($V43="","",IF(INDEX(PlanTasks[Actual (h)],$V43)="","",INDEX(PlanTasks[Actual (h)],$V43)))</f>
        <v/>
      </c>
      <c r="I43" s="21" t="str">
        <f t="array" ref="I43">IF($V43="","",IF(INDEX(PlanTasks[Due date],$V43)="","",INDEX(PlanTasks[Due date],$V43)))</f>
        <v/>
      </c>
      <c r="J43" s="12" t="str">
        <f t="array" ref="J43">IF($V43="","",IF(INDEX(PlanTasks[Completion check],$V43)="","",INDEX(PlanTasks[Completion check],$V43)))</f>
        <v/>
      </c>
      <c r="K43" s="12" t="str">
        <f t="array" ref="K43">IF($V43="","",IF(INDEX(PlanTasks[Next action / blocker],$V43)="","",INDEX(PlanTasks[Next action / blocker],$V43)))</f>
        <v/>
      </c>
      <c r="L43" s="12" t="str">
        <f t="array" ref="L43">IF($V43="","",IF(INDEX(PlanTasks[Done when],$V43)="","",INDEX(PlanTasks[Done when],$V43)))</f>
        <v/>
      </c>
      <c r="M43" s="12" t="str">
        <f t="array" ref="M43">IF($V43="","",IF(INDEX(PlanTasks[Exercise / interview prompt],$V43)="","",INDEX(PlanTasks[Exercise / interview prompt],$V43)))</f>
        <v/>
      </c>
      <c r="N43" s="12" t="str">
        <f t="array" ref="N43">IF($V43="","",IF(INDEX(PlanTasks[Prerequisite IDs],$V43)="","",INDEX(PlanTasks[Prerequisite IDs],$V43)))</f>
        <v/>
      </c>
      <c r="O43" s="12" t="str">
        <f t="array" ref="O43">IF($V43="","",IF(INDEX(PlanTasks[Plan section],$V43)="","",INDEX(PlanTasks[Plan section],$V43)))</f>
        <v/>
      </c>
      <c r="P43" s="12" t="str">
        <f t="array" ref="P43">IF($V43="","",IF(INDEX(PlanTasks[Category],$V43)="","",INDEX(PlanTasks[Category],$V43)))</f>
        <v/>
      </c>
      <c r="Q43" s="12" t="str">
        <f t="array" ref="Q43">IF($V43="","",IF(INDEX(PlanTasks[Evidence / result],$V43)="","",INDEX(PlanTasks[Evidence / result],$V43)))</f>
        <v/>
      </c>
      <c r="R43" s="21" t="str">
        <f t="array" ref="R43">IF($V43="","",IF(INDEX(PlanTasks[Completed on],$V43)="","",INDEX(PlanTasks[Completed on],$V43)))</f>
        <v/>
      </c>
      <c r="S43" s="21" t="str">
        <f t="array" ref="S43">IF($V43="","",IF(INDEX(PlanTasks[Review due],$V43)="","",INDEX(PlanTasks[Review due],$V43)))</f>
        <v/>
      </c>
      <c r="T43" s="12" t="str">
        <f t="array" ref="T43">IF($V43="","",IF(INDEX(PlanTasks[AI practice mode],$V43)="","",INDEX(PlanTasks[AI practice mode],$V43)))</f>
        <v/>
      </c>
      <c r="U43" s="12" t="str">
        <f t="array" ref="U43">IF($V43="","",IF(INDEX(PlanTasks[Source IDs],$V43)="","",INDEX(PlanTasks[Source IDs],$V43)))</f>
        <v/>
      </c>
      <c r="V43" s="27" t="str">
        <f>IF(ROW()-8&gt;$E$4,"",MATCH($C$4&amp;"|"&amp;(ROW()-8),PlanTasks[Category key],0))</f>
        <v/>
      </c>
    </row>
    <row r="44" ht="78.0" customHeight="1">
      <c r="A44" s="28" t="str">
        <f t="array" ref="A44">IF($V44="","",INDEX(PlanTasks[Task ID],$V44))</f>
        <v/>
      </c>
      <c r="B44" s="29" t="str">
        <f t="array" ref="B44">IF($V44="","",IF(INDEX(PlanTasks[Start week],$V44)="","",INDEX(PlanTasks[Start week],$V44)))</f>
        <v/>
      </c>
      <c r="C44" s="29" t="str">
        <f t="array" ref="C44">IF($V44="","",IF(INDEX(PlanTasks[Task / deliverable],$V44)="","",INDEX(PlanTasks[Task / deliverable],$V44)))</f>
        <v/>
      </c>
      <c r="D44" s="29" t="str">
        <f t="array" ref="D44">IF($V44="","",IF(INDEX(PlanTasks[Status],$V44)="","",INDEX(PlanTasks[Status],$V44)))</f>
        <v/>
      </c>
      <c r="E44" s="29" t="str">
        <f t="array" ref="E44">IF($V44="","",IF(INDEX(PlanTasks[Priority],$V44)="","",INDEX(PlanTasks[Priority],$V44)))</f>
        <v/>
      </c>
      <c r="F44" s="29" t="str">
        <f t="array" ref="F44">IF($V44="","",IF(INDEX(PlanTasks[Scope],$V44)="","",INDEX(PlanTasks[Scope],$V44)))</f>
        <v/>
      </c>
      <c r="G44" s="41" t="str">
        <f t="array" ref="G44">IF($V44="","",IF(INDEX(PlanTasks[Estimate (h)],$V44)="","",INDEX(PlanTasks[Estimate (h)],$V44)))</f>
        <v/>
      </c>
      <c r="H44" s="41" t="str">
        <f t="array" ref="H44">IF($V44="","",IF(INDEX(PlanTasks[Actual (h)],$V44)="","",INDEX(PlanTasks[Actual (h)],$V44)))</f>
        <v/>
      </c>
      <c r="I44" s="43" t="str">
        <f t="array" ref="I44">IF($V44="","",IF(INDEX(PlanTasks[Due date],$V44)="","",INDEX(PlanTasks[Due date],$V44)))</f>
        <v/>
      </c>
      <c r="J44" s="29" t="str">
        <f t="array" ref="J44">IF($V44="","",IF(INDEX(PlanTasks[Completion check],$V44)="","",INDEX(PlanTasks[Completion check],$V44)))</f>
        <v/>
      </c>
      <c r="K44" s="29" t="str">
        <f t="array" ref="K44">IF($V44="","",IF(INDEX(PlanTasks[Next action / blocker],$V44)="","",INDEX(PlanTasks[Next action / blocker],$V44)))</f>
        <v/>
      </c>
      <c r="L44" s="29" t="str">
        <f t="array" ref="L44">IF($V44="","",IF(INDEX(PlanTasks[Done when],$V44)="","",INDEX(PlanTasks[Done when],$V44)))</f>
        <v/>
      </c>
      <c r="M44" s="29" t="str">
        <f t="array" ref="M44">IF($V44="","",IF(INDEX(PlanTasks[Exercise / interview prompt],$V44)="","",INDEX(PlanTasks[Exercise / interview prompt],$V44)))</f>
        <v/>
      </c>
      <c r="N44" s="29" t="str">
        <f t="array" ref="N44">IF($V44="","",IF(INDEX(PlanTasks[Prerequisite IDs],$V44)="","",INDEX(PlanTasks[Prerequisite IDs],$V44)))</f>
        <v/>
      </c>
      <c r="O44" s="29" t="str">
        <f t="array" ref="O44">IF($V44="","",IF(INDEX(PlanTasks[Plan section],$V44)="","",INDEX(PlanTasks[Plan section],$V44)))</f>
        <v/>
      </c>
      <c r="P44" s="29" t="str">
        <f t="array" ref="P44">IF($V44="","",IF(INDEX(PlanTasks[Category],$V44)="","",INDEX(PlanTasks[Category],$V44)))</f>
        <v/>
      </c>
      <c r="Q44" s="29" t="str">
        <f t="array" ref="Q44">IF($V44="","",IF(INDEX(PlanTasks[Evidence / result],$V44)="","",INDEX(PlanTasks[Evidence / result],$V44)))</f>
        <v/>
      </c>
      <c r="R44" s="43" t="str">
        <f t="array" ref="R44">IF($V44="","",IF(INDEX(PlanTasks[Completed on],$V44)="","",INDEX(PlanTasks[Completed on],$V44)))</f>
        <v/>
      </c>
      <c r="S44" s="43" t="str">
        <f t="array" ref="S44">IF($V44="","",IF(INDEX(PlanTasks[Review due],$V44)="","",INDEX(PlanTasks[Review due],$V44)))</f>
        <v/>
      </c>
      <c r="T44" s="29" t="str">
        <f t="array" ref="T44">IF($V44="","",IF(INDEX(PlanTasks[AI practice mode],$V44)="","",INDEX(PlanTasks[AI practice mode],$V44)))</f>
        <v/>
      </c>
      <c r="U44" s="29" t="str">
        <f t="array" ref="U44">IF($V44="","",IF(INDEX(PlanTasks[Source IDs],$V44)="","",INDEX(PlanTasks[Source IDs],$V44)))</f>
        <v/>
      </c>
      <c r="V44" s="55" t="str">
        <f>IF(ROW()-8&gt;$E$4,"",MATCH($C$4&amp;"|"&amp;(ROW()-8),PlanTasks[Category key],0))</f>
        <v/>
      </c>
    </row>
    <row r="45" ht="78.0" customHeight="1">
      <c r="A45" s="9" t="str">
        <f t="array" ref="A45">IF($V45="","",INDEX(PlanTasks[Task ID],$V45))</f>
        <v/>
      </c>
      <c r="B45" s="12" t="str">
        <f t="array" ref="B45">IF($V45="","",IF(INDEX(PlanTasks[Start week],$V45)="","",INDEX(PlanTasks[Start week],$V45)))</f>
        <v/>
      </c>
      <c r="C45" s="12" t="str">
        <f t="array" ref="C45">IF($V45="","",IF(INDEX(PlanTasks[Task / deliverable],$V45)="","",INDEX(PlanTasks[Task / deliverable],$V45)))</f>
        <v/>
      </c>
      <c r="D45" s="12" t="str">
        <f t="array" ref="D45">IF($V45="","",IF(INDEX(PlanTasks[Status],$V45)="","",INDEX(PlanTasks[Status],$V45)))</f>
        <v/>
      </c>
      <c r="E45" s="12" t="str">
        <f t="array" ref="E45">IF($V45="","",IF(INDEX(PlanTasks[Priority],$V45)="","",INDEX(PlanTasks[Priority],$V45)))</f>
        <v/>
      </c>
      <c r="F45" s="12" t="str">
        <f t="array" ref="F45">IF($V45="","",IF(INDEX(PlanTasks[Scope],$V45)="","",INDEX(PlanTasks[Scope],$V45)))</f>
        <v/>
      </c>
      <c r="G45" s="18" t="str">
        <f t="array" ref="G45">IF($V45="","",IF(INDEX(PlanTasks[Estimate (h)],$V45)="","",INDEX(PlanTasks[Estimate (h)],$V45)))</f>
        <v/>
      </c>
      <c r="H45" s="18" t="str">
        <f t="array" ref="H45">IF($V45="","",IF(INDEX(PlanTasks[Actual (h)],$V45)="","",INDEX(PlanTasks[Actual (h)],$V45)))</f>
        <v/>
      </c>
      <c r="I45" s="21" t="str">
        <f t="array" ref="I45">IF($V45="","",IF(INDEX(PlanTasks[Due date],$V45)="","",INDEX(PlanTasks[Due date],$V45)))</f>
        <v/>
      </c>
      <c r="J45" s="12" t="str">
        <f t="array" ref="J45">IF($V45="","",IF(INDEX(PlanTasks[Completion check],$V45)="","",INDEX(PlanTasks[Completion check],$V45)))</f>
        <v/>
      </c>
      <c r="K45" s="12" t="str">
        <f t="array" ref="K45">IF($V45="","",IF(INDEX(PlanTasks[Next action / blocker],$V45)="","",INDEX(PlanTasks[Next action / blocker],$V45)))</f>
        <v/>
      </c>
      <c r="L45" s="12" t="str">
        <f t="array" ref="L45">IF($V45="","",IF(INDEX(PlanTasks[Done when],$V45)="","",INDEX(PlanTasks[Done when],$V45)))</f>
        <v/>
      </c>
      <c r="M45" s="12" t="str">
        <f t="array" ref="M45">IF($V45="","",IF(INDEX(PlanTasks[Exercise / interview prompt],$V45)="","",INDEX(PlanTasks[Exercise / interview prompt],$V45)))</f>
        <v/>
      </c>
      <c r="N45" s="12" t="str">
        <f t="array" ref="N45">IF($V45="","",IF(INDEX(PlanTasks[Prerequisite IDs],$V45)="","",INDEX(PlanTasks[Prerequisite IDs],$V45)))</f>
        <v/>
      </c>
      <c r="O45" s="12" t="str">
        <f t="array" ref="O45">IF($V45="","",IF(INDEX(PlanTasks[Plan section],$V45)="","",INDEX(PlanTasks[Plan section],$V45)))</f>
        <v/>
      </c>
      <c r="P45" s="12" t="str">
        <f t="array" ref="P45">IF($V45="","",IF(INDEX(PlanTasks[Category],$V45)="","",INDEX(PlanTasks[Category],$V45)))</f>
        <v/>
      </c>
      <c r="Q45" s="12" t="str">
        <f t="array" ref="Q45">IF($V45="","",IF(INDEX(PlanTasks[Evidence / result],$V45)="","",INDEX(PlanTasks[Evidence / result],$V45)))</f>
        <v/>
      </c>
      <c r="R45" s="21" t="str">
        <f t="array" ref="R45">IF($V45="","",IF(INDEX(PlanTasks[Completed on],$V45)="","",INDEX(PlanTasks[Completed on],$V45)))</f>
        <v/>
      </c>
      <c r="S45" s="21" t="str">
        <f t="array" ref="S45">IF($V45="","",IF(INDEX(PlanTasks[Review due],$V45)="","",INDEX(PlanTasks[Review due],$V45)))</f>
        <v/>
      </c>
      <c r="T45" s="12" t="str">
        <f t="array" ref="T45">IF($V45="","",IF(INDEX(PlanTasks[AI practice mode],$V45)="","",INDEX(PlanTasks[AI practice mode],$V45)))</f>
        <v/>
      </c>
      <c r="U45" s="12" t="str">
        <f t="array" ref="U45">IF($V45="","",IF(INDEX(PlanTasks[Source IDs],$V45)="","",INDEX(PlanTasks[Source IDs],$V45)))</f>
        <v/>
      </c>
      <c r="V45" s="27" t="str">
        <f>IF(ROW()-8&gt;$E$4,"",MATCH($C$4&amp;"|"&amp;(ROW()-8),PlanTasks[Category key],0))</f>
        <v/>
      </c>
    </row>
    <row r="46" ht="78.0" customHeight="1">
      <c r="A46" s="28" t="str">
        <f t="array" ref="A46">IF($V46="","",INDEX(PlanTasks[Task ID],$V46))</f>
        <v/>
      </c>
      <c r="B46" s="29" t="str">
        <f t="array" ref="B46">IF($V46="","",IF(INDEX(PlanTasks[Start week],$V46)="","",INDEX(PlanTasks[Start week],$V46)))</f>
        <v/>
      </c>
      <c r="C46" s="29" t="str">
        <f t="array" ref="C46">IF($V46="","",IF(INDEX(PlanTasks[Task / deliverable],$V46)="","",INDEX(PlanTasks[Task / deliverable],$V46)))</f>
        <v/>
      </c>
      <c r="D46" s="29" t="str">
        <f t="array" ref="D46">IF($V46="","",IF(INDEX(PlanTasks[Status],$V46)="","",INDEX(PlanTasks[Status],$V46)))</f>
        <v/>
      </c>
      <c r="E46" s="29" t="str">
        <f t="array" ref="E46">IF($V46="","",IF(INDEX(PlanTasks[Priority],$V46)="","",INDEX(PlanTasks[Priority],$V46)))</f>
        <v/>
      </c>
      <c r="F46" s="29" t="str">
        <f t="array" ref="F46">IF($V46="","",IF(INDEX(PlanTasks[Scope],$V46)="","",INDEX(PlanTasks[Scope],$V46)))</f>
        <v/>
      </c>
      <c r="G46" s="41" t="str">
        <f t="array" ref="G46">IF($V46="","",IF(INDEX(PlanTasks[Estimate (h)],$V46)="","",INDEX(PlanTasks[Estimate (h)],$V46)))</f>
        <v/>
      </c>
      <c r="H46" s="41" t="str">
        <f t="array" ref="H46">IF($V46="","",IF(INDEX(PlanTasks[Actual (h)],$V46)="","",INDEX(PlanTasks[Actual (h)],$V46)))</f>
        <v/>
      </c>
      <c r="I46" s="43" t="str">
        <f t="array" ref="I46">IF($V46="","",IF(INDEX(PlanTasks[Due date],$V46)="","",INDEX(PlanTasks[Due date],$V46)))</f>
        <v/>
      </c>
      <c r="J46" s="29" t="str">
        <f t="array" ref="J46">IF($V46="","",IF(INDEX(PlanTasks[Completion check],$V46)="","",INDEX(PlanTasks[Completion check],$V46)))</f>
        <v/>
      </c>
      <c r="K46" s="29" t="str">
        <f t="array" ref="K46">IF($V46="","",IF(INDEX(PlanTasks[Next action / blocker],$V46)="","",INDEX(PlanTasks[Next action / blocker],$V46)))</f>
        <v/>
      </c>
      <c r="L46" s="29" t="str">
        <f t="array" ref="L46">IF($V46="","",IF(INDEX(PlanTasks[Done when],$V46)="","",INDEX(PlanTasks[Done when],$V46)))</f>
        <v/>
      </c>
      <c r="M46" s="29" t="str">
        <f t="array" ref="M46">IF($V46="","",IF(INDEX(PlanTasks[Exercise / interview prompt],$V46)="","",INDEX(PlanTasks[Exercise / interview prompt],$V46)))</f>
        <v/>
      </c>
      <c r="N46" s="29" t="str">
        <f t="array" ref="N46">IF($V46="","",IF(INDEX(PlanTasks[Prerequisite IDs],$V46)="","",INDEX(PlanTasks[Prerequisite IDs],$V46)))</f>
        <v/>
      </c>
      <c r="O46" s="29" t="str">
        <f t="array" ref="O46">IF($V46="","",IF(INDEX(PlanTasks[Plan section],$V46)="","",INDEX(PlanTasks[Plan section],$V46)))</f>
        <v/>
      </c>
      <c r="P46" s="29" t="str">
        <f t="array" ref="P46">IF($V46="","",IF(INDEX(PlanTasks[Category],$V46)="","",INDEX(PlanTasks[Category],$V46)))</f>
        <v/>
      </c>
      <c r="Q46" s="29" t="str">
        <f t="array" ref="Q46">IF($V46="","",IF(INDEX(PlanTasks[Evidence / result],$V46)="","",INDEX(PlanTasks[Evidence / result],$V46)))</f>
        <v/>
      </c>
      <c r="R46" s="43" t="str">
        <f t="array" ref="R46">IF($V46="","",IF(INDEX(PlanTasks[Completed on],$V46)="","",INDEX(PlanTasks[Completed on],$V46)))</f>
        <v/>
      </c>
      <c r="S46" s="43" t="str">
        <f t="array" ref="S46">IF($V46="","",IF(INDEX(PlanTasks[Review due],$V46)="","",INDEX(PlanTasks[Review due],$V46)))</f>
        <v/>
      </c>
      <c r="T46" s="29" t="str">
        <f t="array" ref="T46">IF($V46="","",IF(INDEX(PlanTasks[AI practice mode],$V46)="","",INDEX(PlanTasks[AI practice mode],$V46)))</f>
        <v/>
      </c>
      <c r="U46" s="29" t="str">
        <f t="array" ref="U46">IF($V46="","",IF(INDEX(PlanTasks[Source IDs],$V46)="","",INDEX(PlanTasks[Source IDs],$V46)))</f>
        <v/>
      </c>
      <c r="V46" s="55" t="str">
        <f>IF(ROW()-8&gt;$E$4,"",MATCH($C$4&amp;"|"&amp;(ROW()-8),PlanTasks[Category key],0))</f>
        <v/>
      </c>
    </row>
    <row r="47" ht="78.0" customHeight="1">
      <c r="A47" s="9" t="str">
        <f t="array" ref="A47">IF($V47="","",INDEX(PlanTasks[Task ID],$V47))</f>
        <v/>
      </c>
      <c r="B47" s="12" t="str">
        <f t="array" ref="B47">IF($V47="","",IF(INDEX(PlanTasks[Start week],$V47)="","",INDEX(PlanTasks[Start week],$V47)))</f>
        <v/>
      </c>
      <c r="C47" s="12" t="str">
        <f t="array" ref="C47">IF($V47="","",IF(INDEX(PlanTasks[Task / deliverable],$V47)="","",INDEX(PlanTasks[Task / deliverable],$V47)))</f>
        <v/>
      </c>
      <c r="D47" s="12" t="str">
        <f t="array" ref="D47">IF($V47="","",IF(INDEX(PlanTasks[Status],$V47)="","",INDEX(PlanTasks[Status],$V47)))</f>
        <v/>
      </c>
      <c r="E47" s="12" t="str">
        <f t="array" ref="E47">IF($V47="","",IF(INDEX(PlanTasks[Priority],$V47)="","",INDEX(PlanTasks[Priority],$V47)))</f>
        <v/>
      </c>
      <c r="F47" s="12" t="str">
        <f t="array" ref="F47">IF($V47="","",IF(INDEX(PlanTasks[Scope],$V47)="","",INDEX(PlanTasks[Scope],$V47)))</f>
        <v/>
      </c>
      <c r="G47" s="18" t="str">
        <f t="array" ref="G47">IF($V47="","",IF(INDEX(PlanTasks[Estimate (h)],$V47)="","",INDEX(PlanTasks[Estimate (h)],$V47)))</f>
        <v/>
      </c>
      <c r="H47" s="18" t="str">
        <f t="array" ref="H47">IF($V47="","",IF(INDEX(PlanTasks[Actual (h)],$V47)="","",INDEX(PlanTasks[Actual (h)],$V47)))</f>
        <v/>
      </c>
      <c r="I47" s="21" t="str">
        <f t="array" ref="I47">IF($V47="","",IF(INDEX(PlanTasks[Due date],$V47)="","",INDEX(PlanTasks[Due date],$V47)))</f>
        <v/>
      </c>
      <c r="J47" s="12" t="str">
        <f t="array" ref="J47">IF($V47="","",IF(INDEX(PlanTasks[Completion check],$V47)="","",INDEX(PlanTasks[Completion check],$V47)))</f>
        <v/>
      </c>
      <c r="K47" s="12" t="str">
        <f t="array" ref="K47">IF($V47="","",IF(INDEX(PlanTasks[Next action / blocker],$V47)="","",INDEX(PlanTasks[Next action / blocker],$V47)))</f>
        <v/>
      </c>
      <c r="L47" s="12" t="str">
        <f t="array" ref="L47">IF($V47="","",IF(INDEX(PlanTasks[Done when],$V47)="","",INDEX(PlanTasks[Done when],$V47)))</f>
        <v/>
      </c>
      <c r="M47" s="12" t="str">
        <f t="array" ref="M47">IF($V47="","",IF(INDEX(PlanTasks[Exercise / interview prompt],$V47)="","",INDEX(PlanTasks[Exercise / interview prompt],$V47)))</f>
        <v/>
      </c>
      <c r="N47" s="12" t="str">
        <f t="array" ref="N47">IF($V47="","",IF(INDEX(PlanTasks[Prerequisite IDs],$V47)="","",INDEX(PlanTasks[Prerequisite IDs],$V47)))</f>
        <v/>
      </c>
      <c r="O47" s="12" t="str">
        <f t="array" ref="O47">IF($V47="","",IF(INDEX(PlanTasks[Plan section],$V47)="","",INDEX(PlanTasks[Plan section],$V47)))</f>
        <v/>
      </c>
      <c r="P47" s="12" t="str">
        <f t="array" ref="P47">IF($V47="","",IF(INDEX(PlanTasks[Category],$V47)="","",INDEX(PlanTasks[Category],$V47)))</f>
        <v/>
      </c>
      <c r="Q47" s="12" t="str">
        <f t="array" ref="Q47">IF($V47="","",IF(INDEX(PlanTasks[Evidence / result],$V47)="","",INDEX(PlanTasks[Evidence / result],$V47)))</f>
        <v/>
      </c>
      <c r="R47" s="21" t="str">
        <f t="array" ref="R47">IF($V47="","",IF(INDEX(PlanTasks[Completed on],$V47)="","",INDEX(PlanTasks[Completed on],$V47)))</f>
        <v/>
      </c>
      <c r="S47" s="21" t="str">
        <f t="array" ref="S47">IF($V47="","",IF(INDEX(PlanTasks[Review due],$V47)="","",INDEX(PlanTasks[Review due],$V47)))</f>
        <v/>
      </c>
      <c r="T47" s="12" t="str">
        <f t="array" ref="T47">IF($V47="","",IF(INDEX(PlanTasks[AI practice mode],$V47)="","",INDEX(PlanTasks[AI practice mode],$V47)))</f>
        <v/>
      </c>
      <c r="U47" s="12" t="str">
        <f t="array" ref="U47">IF($V47="","",IF(INDEX(PlanTasks[Source IDs],$V47)="","",INDEX(PlanTasks[Source IDs],$V47)))</f>
        <v/>
      </c>
      <c r="V47" s="27" t="str">
        <f>IF(ROW()-8&gt;$E$4,"",MATCH($C$4&amp;"|"&amp;(ROW()-8),PlanTasks[Category key],0))</f>
        <v/>
      </c>
    </row>
    <row r="48" ht="78.0" customHeight="1">
      <c r="A48" s="28" t="str">
        <f t="array" ref="A48">IF($V48="","",INDEX(PlanTasks[Task ID],$V48))</f>
        <v/>
      </c>
      <c r="B48" s="29" t="str">
        <f t="array" ref="B48">IF($V48="","",IF(INDEX(PlanTasks[Start week],$V48)="","",INDEX(PlanTasks[Start week],$V48)))</f>
        <v/>
      </c>
      <c r="C48" s="29" t="str">
        <f t="array" ref="C48">IF($V48="","",IF(INDEX(PlanTasks[Task / deliverable],$V48)="","",INDEX(PlanTasks[Task / deliverable],$V48)))</f>
        <v/>
      </c>
      <c r="D48" s="29" t="str">
        <f t="array" ref="D48">IF($V48="","",IF(INDEX(PlanTasks[Status],$V48)="","",INDEX(PlanTasks[Status],$V48)))</f>
        <v/>
      </c>
      <c r="E48" s="29" t="str">
        <f t="array" ref="E48">IF($V48="","",IF(INDEX(PlanTasks[Priority],$V48)="","",INDEX(PlanTasks[Priority],$V48)))</f>
        <v/>
      </c>
      <c r="F48" s="29" t="str">
        <f t="array" ref="F48">IF($V48="","",IF(INDEX(PlanTasks[Scope],$V48)="","",INDEX(PlanTasks[Scope],$V48)))</f>
        <v/>
      </c>
      <c r="G48" s="41" t="str">
        <f t="array" ref="G48">IF($V48="","",IF(INDEX(PlanTasks[Estimate (h)],$V48)="","",INDEX(PlanTasks[Estimate (h)],$V48)))</f>
        <v/>
      </c>
      <c r="H48" s="41" t="str">
        <f t="array" ref="H48">IF($V48="","",IF(INDEX(PlanTasks[Actual (h)],$V48)="","",INDEX(PlanTasks[Actual (h)],$V48)))</f>
        <v/>
      </c>
      <c r="I48" s="43" t="str">
        <f t="array" ref="I48">IF($V48="","",IF(INDEX(PlanTasks[Due date],$V48)="","",INDEX(PlanTasks[Due date],$V48)))</f>
        <v/>
      </c>
      <c r="J48" s="29" t="str">
        <f t="array" ref="J48">IF($V48="","",IF(INDEX(PlanTasks[Completion check],$V48)="","",INDEX(PlanTasks[Completion check],$V48)))</f>
        <v/>
      </c>
      <c r="K48" s="29" t="str">
        <f t="array" ref="K48">IF($V48="","",IF(INDEX(PlanTasks[Next action / blocker],$V48)="","",INDEX(PlanTasks[Next action / blocker],$V48)))</f>
        <v/>
      </c>
      <c r="L48" s="29" t="str">
        <f t="array" ref="L48">IF($V48="","",IF(INDEX(PlanTasks[Done when],$V48)="","",INDEX(PlanTasks[Done when],$V48)))</f>
        <v/>
      </c>
      <c r="M48" s="29" t="str">
        <f t="array" ref="M48">IF($V48="","",IF(INDEX(PlanTasks[Exercise / interview prompt],$V48)="","",INDEX(PlanTasks[Exercise / interview prompt],$V48)))</f>
        <v/>
      </c>
      <c r="N48" s="29" t="str">
        <f t="array" ref="N48">IF($V48="","",IF(INDEX(PlanTasks[Prerequisite IDs],$V48)="","",INDEX(PlanTasks[Prerequisite IDs],$V48)))</f>
        <v/>
      </c>
      <c r="O48" s="29" t="str">
        <f t="array" ref="O48">IF($V48="","",IF(INDEX(PlanTasks[Plan section],$V48)="","",INDEX(PlanTasks[Plan section],$V48)))</f>
        <v/>
      </c>
      <c r="P48" s="29" t="str">
        <f t="array" ref="P48">IF($V48="","",IF(INDEX(PlanTasks[Category],$V48)="","",INDEX(PlanTasks[Category],$V48)))</f>
        <v/>
      </c>
      <c r="Q48" s="29" t="str">
        <f t="array" ref="Q48">IF($V48="","",IF(INDEX(PlanTasks[Evidence / result],$V48)="","",INDEX(PlanTasks[Evidence / result],$V48)))</f>
        <v/>
      </c>
      <c r="R48" s="43" t="str">
        <f t="array" ref="R48">IF($V48="","",IF(INDEX(PlanTasks[Completed on],$V48)="","",INDEX(PlanTasks[Completed on],$V48)))</f>
        <v/>
      </c>
      <c r="S48" s="43" t="str">
        <f t="array" ref="S48">IF($V48="","",IF(INDEX(PlanTasks[Review due],$V48)="","",INDEX(PlanTasks[Review due],$V48)))</f>
        <v/>
      </c>
      <c r="T48" s="29" t="str">
        <f t="array" ref="T48">IF($V48="","",IF(INDEX(PlanTasks[AI practice mode],$V48)="","",INDEX(PlanTasks[AI practice mode],$V48)))</f>
        <v/>
      </c>
      <c r="U48" s="29" t="str">
        <f t="array" ref="U48">IF($V48="","",IF(INDEX(PlanTasks[Source IDs],$V48)="","",INDEX(PlanTasks[Source IDs],$V48)))</f>
        <v/>
      </c>
      <c r="V48" s="55" t="str">
        <f>IF(ROW()-8&gt;$E$4,"",MATCH($C$4&amp;"|"&amp;(ROW()-8),PlanTasks[Category key],0))</f>
        <v/>
      </c>
    </row>
    <row r="49" ht="78.0" customHeight="1">
      <c r="A49" s="9" t="str">
        <f t="array" ref="A49">IF($V49="","",INDEX(PlanTasks[Task ID],$V49))</f>
        <v/>
      </c>
      <c r="B49" s="12" t="str">
        <f t="array" ref="B49">IF($V49="","",IF(INDEX(PlanTasks[Start week],$V49)="","",INDEX(PlanTasks[Start week],$V49)))</f>
        <v/>
      </c>
      <c r="C49" s="12" t="str">
        <f t="array" ref="C49">IF($V49="","",IF(INDEX(PlanTasks[Task / deliverable],$V49)="","",INDEX(PlanTasks[Task / deliverable],$V49)))</f>
        <v/>
      </c>
      <c r="D49" s="12" t="str">
        <f t="array" ref="D49">IF($V49="","",IF(INDEX(PlanTasks[Status],$V49)="","",INDEX(PlanTasks[Status],$V49)))</f>
        <v/>
      </c>
      <c r="E49" s="12" t="str">
        <f t="array" ref="E49">IF($V49="","",IF(INDEX(PlanTasks[Priority],$V49)="","",INDEX(PlanTasks[Priority],$V49)))</f>
        <v/>
      </c>
      <c r="F49" s="12" t="str">
        <f t="array" ref="F49">IF($V49="","",IF(INDEX(PlanTasks[Scope],$V49)="","",INDEX(PlanTasks[Scope],$V49)))</f>
        <v/>
      </c>
      <c r="G49" s="18" t="str">
        <f t="array" ref="G49">IF($V49="","",IF(INDEX(PlanTasks[Estimate (h)],$V49)="","",INDEX(PlanTasks[Estimate (h)],$V49)))</f>
        <v/>
      </c>
      <c r="H49" s="18" t="str">
        <f t="array" ref="H49">IF($V49="","",IF(INDEX(PlanTasks[Actual (h)],$V49)="","",INDEX(PlanTasks[Actual (h)],$V49)))</f>
        <v/>
      </c>
      <c r="I49" s="21" t="str">
        <f t="array" ref="I49">IF($V49="","",IF(INDEX(PlanTasks[Due date],$V49)="","",INDEX(PlanTasks[Due date],$V49)))</f>
        <v/>
      </c>
      <c r="J49" s="12" t="str">
        <f t="array" ref="J49">IF($V49="","",IF(INDEX(PlanTasks[Completion check],$V49)="","",INDEX(PlanTasks[Completion check],$V49)))</f>
        <v/>
      </c>
      <c r="K49" s="12" t="str">
        <f t="array" ref="K49">IF($V49="","",IF(INDEX(PlanTasks[Next action / blocker],$V49)="","",INDEX(PlanTasks[Next action / blocker],$V49)))</f>
        <v/>
      </c>
      <c r="L49" s="12" t="str">
        <f t="array" ref="L49">IF($V49="","",IF(INDEX(PlanTasks[Done when],$V49)="","",INDEX(PlanTasks[Done when],$V49)))</f>
        <v/>
      </c>
      <c r="M49" s="12" t="str">
        <f t="array" ref="M49">IF($V49="","",IF(INDEX(PlanTasks[Exercise / interview prompt],$V49)="","",INDEX(PlanTasks[Exercise / interview prompt],$V49)))</f>
        <v/>
      </c>
      <c r="N49" s="12" t="str">
        <f t="array" ref="N49">IF($V49="","",IF(INDEX(PlanTasks[Prerequisite IDs],$V49)="","",INDEX(PlanTasks[Prerequisite IDs],$V49)))</f>
        <v/>
      </c>
      <c r="O49" s="12" t="str">
        <f t="array" ref="O49">IF($V49="","",IF(INDEX(PlanTasks[Plan section],$V49)="","",INDEX(PlanTasks[Plan section],$V49)))</f>
        <v/>
      </c>
      <c r="P49" s="12" t="str">
        <f t="array" ref="P49">IF($V49="","",IF(INDEX(PlanTasks[Category],$V49)="","",INDEX(PlanTasks[Category],$V49)))</f>
        <v/>
      </c>
      <c r="Q49" s="12" t="str">
        <f t="array" ref="Q49">IF($V49="","",IF(INDEX(PlanTasks[Evidence / result],$V49)="","",INDEX(PlanTasks[Evidence / result],$V49)))</f>
        <v/>
      </c>
      <c r="R49" s="21" t="str">
        <f t="array" ref="R49">IF($V49="","",IF(INDEX(PlanTasks[Completed on],$V49)="","",INDEX(PlanTasks[Completed on],$V49)))</f>
        <v/>
      </c>
      <c r="S49" s="21" t="str">
        <f t="array" ref="S49">IF($V49="","",IF(INDEX(PlanTasks[Review due],$V49)="","",INDEX(PlanTasks[Review due],$V49)))</f>
        <v/>
      </c>
      <c r="T49" s="12" t="str">
        <f t="array" ref="T49">IF($V49="","",IF(INDEX(PlanTasks[AI practice mode],$V49)="","",INDEX(PlanTasks[AI practice mode],$V49)))</f>
        <v/>
      </c>
      <c r="U49" s="12" t="str">
        <f t="array" ref="U49">IF($V49="","",IF(INDEX(PlanTasks[Source IDs],$V49)="","",INDEX(PlanTasks[Source IDs],$V49)))</f>
        <v/>
      </c>
      <c r="V49" s="27" t="str">
        <f>IF(ROW()-8&gt;$E$4,"",MATCH($C$4&amp;"|"&amp;(ROW()-8),PlanTasks[Category key],0))</f>
        <v/>
      </c>
    </row>
    <row r="50" ht="78.0" customHeight="1">
      <c r="A50" s="28" t="str">
        <f t="array" ref="A50">IF($V50="","",INDEX(PlanTasks[Task ID],$V50))</f>
        <v/>
      </c>
      <c r="B50" s="29" t="str">
        <f t="array" ref="B50">IF($V50="","",IF(INDEX(PlanTasks[Start week],$V50)="","",INDEX(PlanTasks[Start week],$V50)))</f>
        <v/>
      </c>
      <c r="C50" s="29" t="str">
        <f t="array" ref="C50">IF($V50="","",IF(INDEX(PlanTasks[Task / deliverable],$V50)="","",INDEX(PlanTasks[Task / deliverable],$V50)))</f>
        <v/>
      </c>
      <c r="D50" s="29" t="str">
        <f t="array" ref="D50">IF($V50="","",IF(INDEX(PlanTasks[Status],$V50)="","",INDEX(PlanTasks[Status],$V50)))</f>
        <v/>
      </c>
      <c r="E50" s="29" t="str">
        <f t="array" ref="E50">IF($V50="","",IF(INDEX(PlanTasks[Priority],$V50)="","",INDEX(PlanTasks[Priority],$V50)))</f>
        <v/>
      </c>
      <c r="F50" s="29" t="str">
        <f t="array" ref="F50">IF($V50="","",IF(INDEX(PlanTasks[Scope],$V50)="","",INDEX(PlanTasks[Scope],$V50)))</f>
        <v/>
      </c>
      <c r="G50" s="41" t="str">
        <f t="array" ref="G50">IF($V50="","",IF(INDEX(PlanTasks[Estimate (h)],$V50)="","",INDEX(PlanTasks[Estimate (h)],$V50)))</f>
        <v/>
      </c>
      <c r="H50" s="41" t="str">
        <f t="array" ref="H50">IF($V50="","",IF(INDEX(PlanTasks[Actual (h)],$V50)="","",INDEX(PlanTasks[Actual (h)],$V50)))</f>
        <v/>
      </c>
      <c r="I50" s="43" t="str">
        <f t="array" ref="I50">IF($V50="","",IF(INDEX(PlanTasks[Due date],$V50)="","",INDEX(PlanTasks[Due date],$V50)))</f>
        <v/>
      </c>
      <c r="J50" s="29" t="str">
        <f t="array" ref="J50">IF($V50="","",IF(INDEX(PlanTasks[Completion check],$V50)="","",INDEX(PlanTasks[Completion check],$V50)))</f>
        <v/>
      </c>
      <c r="K50" s="29" t="str">
        <f t="array" ref="K50">IF($V50="","",IF(INDEX(PlanTasks[Next action / blocker],$V50)="","",INDEX(PlanTasks[Next action / blocker],$V50)))</f>
        <v/>
      </c>
      <c r="L50" s="29" t="str">
        <f t="array" ref="L50">IF($V50="","",IF(INDEX(PlanTasks[Done when],$V50)="","",INDEX(PlanTasks[Done when],$V50)))</f>
        <v/>
      </c>
      <c r="M50" s="29" t="str">
        <f t="array" ref="M50">IF($V50="","",IF(INDEX(PlanTasks[Exercise / interview prompt],$V50)="","",INDEX(PlanTasks[Exercise / interview prompt],$V50)))</f>
        <v/>
      </c>
      <c r="N50" s="29" t="str">
        <f t="array" ref="N50">IF($V50="","",IF(INDEX(PlanTasks[Prerequisite IDs],$V50)="","",INDEX(PlanTasks[Prerequisite IDs],$V50)))</f>
        <v/>
      </c>
      <c r="O50" s="29" t="str">
        <f t="array" ref="O50">IF($V50="","",IF(INDEX(PlanTasks[Plan section],$V50)="","",INDEX(PlanTasks[Plan section],$V50)))</f>
        <v/>
      </c>
      <c r="P50" s="29" t="str">
        <f t="array" ref="P50">IF($V50="","",IF(INDEX(PlanTasks[Category],$V50)="","",INDEX(PlanTasks[Category],$V50)))</f>
        <v/>
      </c>
      <c r="Q50" s="29" t="str">
        <f t="array" ref="Q50">IF($V50="","",IF(INDEX(PlanTasks[Evidence / result],$V50)="","",INDEX(PlanTasks[Evidence / result],$V50)))</f>
        <v/>
      </c>
      <c r="R50" s="43" t="str">
        <f t="array" ref="R50">IF($V50="","",IF(INDEX(PlanTasks[Completed on],$V50)="","",INDEX(PlanTasks[Completed on],$V50)))</f>
        <v/>
      </c>
      <c r="S50" s="43" t="str">
        <f t="array" ref="S50">IF($V50="","",IF(INDEX(PlanTasks[Review due],$V50)="","",INDEX(PlanTasks[Review due],$V50)))</f>
        <v/>
      </c>
      <c r="T50" s="29" t="str">
        <f t="array" ref="T50">IF($V50="","",IF(INDEX(PlanTasks[AI practice mode],$V50)="","",INDEX(PlanTasks[AI practice mode],$V50)))</f>
        <v/>
      </c>
      <c r="U50" s="29" t="str">
        <f t="array" ref="U50">IF($V50="","",IF(INDEX(PlanTasks[Source IDs],$V50)="","",INDEX(PlanTasks[Source IDs],$V50)))</f>
        <v/>
      </c>
      <c r="V50" s="55" t="str">
        <f>IF(ROW()-8&gt;$E$4,"",MATCH($C$4&amp;"|"&amp;(ROW()-8),PlanTasks[Category key],0))</f>
        <v/>
      </c>
    </row>
    <row r="51" ht="78.0" customHeight="1">
      <c r="A51" s="9" t="str">
        <f t="array" ref="A51">IF($V51="","",INDEX(PlanTasks[Task ID],$V51))</f>
        <v/>
      </c>
      <c r="B51" s="12" t="str">
        <f t="array" ref="B51">IF($V51="","",IF(INDEX(PlanTasks[Start week],$V51)="","",INDEX(PlanTasks[Start week],$V51)))</f>
        <v/>
      </c>
      <c r="C51" s="12" t="str">
        <f t="array" ref="C51">IF($V51="","",IF(INDEX(PlanTasks[Task / deliverable],$V51)="","",INDEX(PlanTasks[Task / deliverable],$V51)))</f>
        <v/>
      </c>
      <c r="D51" s="12" t="str">
        <f t="array" ref="D51">IF($V51="","",IF(INDEX(PlanTasks[Status],$V51)="","",INDEX(PlanTasks[Status],$V51)))</f>
        <v/>
      </c>
      <c r="E51" s="12" t="str">
        <f t="array" ref="E51">IF($V51="","",IF(INDEX(PlanTasks[Priority],$V51)="","",INDEX(PlanTasks[Priority],$V51)))</f>
        <v/>
      </c>
      <c r="F51" s="12" t="str">
        <f t="array" ref="F51">IF($V51="","",IF(INDEX(PlanTasks[Scope],$V51)="","",INDEX(PlanTasks[Scope],$V51)))</f>
        <v/>
      </c>
      <c r="G51" s="18" t="str">
        <f t="array" ref="G51">IF($V51="","",IF(INDEX(PlanTasks[Estimate (h)],$V51)="","",INDEX(PlanTasks[Estimate (h)],$V51)))</f>
        <v/>
      </c>
      <c r="H51" s="18" t="str">
        <f t="array" ref="H51">IF($V51="","",IF(INDEX(PlanTasks[Actual (h)],$V51)="","",INDEX(PlanTasks[Actual (h)],$V51)))</f>
        <v/>
      </c>
      <c r="I51" s="21" t="str">
        <f t="array" ref="I51">IF($V51="","",IF(INDEX(PlanTasks[Due date],$V51)="","",INDEX(PlanTasks[Due date],$V51)))</f>
        <v/>
      </c>
      <c r="J51" s="12" t="str">
        <f t="array" ref="J51">IF($V51="","",IF(INDEX(PlanTasks[Completion check],$V51)="","",INDEX(PlanTasks[Completion check],$V51)))</f>
        <v/>
      </c>
      <c r="K51" s="12" t="str">
        <f t="array" ref="K51">IF($V51="","",IF(INDEX(PlanTasks[Next action / blocker],$V51)="","",INDEX(PlanTasks[Next action / blocker],$V51)))</f>
        <v/>
      </c>
      <c r="L51" s="12" t="str">
        <f t="array" ref="L51">IF($V51="","",IF(INDEX(PlanTasks[Done when],$V51)="","",INDEX(PlanTasks[Done when],$V51)))</f>
        <v/>
      </c>
      <c r="M51" s="12" t="str">
        <f t="array" ref="M51">IF($V51="","",IF(INDEX(PlanTasks[Exercise / interview prompt],$V51)="","",INDEX(PlanTasks[Exercise / interview prompt],$V51)))</f>
        <v/>
      </c>
      <c r="N51" s="12" t="str">
        <f t="array" ref="N51">IF($V51="","",IF(INDEX(PlanTasks[Prerequisite IDs],$V51)="","",INDEX(PlanTasks[Prerequisite IDs],$V51)))</f>
        <v/>
      </c>
      <c r="O51" s="12" t="str">
        <f t="array" ref="O51">IF($V51="","",IF(INDEX(PlanTasks[Plan section],$V51)="","",INDEX(PlanTasks[Plan section],$V51)))</f>
        <v/>
      </c>
      <c r="P51" s="12" t="str">
        <f t="array" ref="P51">IF($V51="","",IF(INDEX(PlanTasks[Category],$V51)="","",INDEX(PlanTasks[Category],$V51)))</f>
        <v/>
      </c>
      <c r="Q51" s="12" t="str">
        <f t="array" ref="Q51">IF($V51="","",IF(INDEX(PlanTasks[Evidence / result],$V51)="","",INDEX(PlanTasks[Evidence / result],$V51)))</f>
        <v/>
      </c>
      <c r="R51" s="21" t="str">
        <f t="array" ref="R51">IF($V51="","",IF(INDEX(PlanTasks[Completed on],$V51)="","",INDEX(PlanTasks[Completed on],$V51)))</f>
        <v/>
      </c>
      <c r="S51" s="21" t="str">
        <f t="array" ref="S51">IF($V51="","",IF(INDEX(PlanTasks[Review due],$V51)="","",INDEX(PlanTasks[Review due],$V51)))</f>
        <v/>
      </c>
      <c r="T51" s="12" t="str">
        <f t="array" ref="T51">IF($V51="","",IF(INDEX(PlanTasks[AI practice mode],$V51)="","",INDEX(PlanTasks[AI practice mode],$V51)))</f>
        <v/>
      </c>
      <c r="U51" s="12" t="str">
        <f t="array" ref="U51">IF($V51="","",IF(INDEX(PlanTasks[Source IDs],$V51)="","",INDEX(PlanTasks[Source IDs],$V51)))</f>
        <v/>
      </c>
      <c r="V51" s="27" t="str">
        <f>IF(ROW()-8&gt;$E$4,"",MATCH($C$4&amp;"|"&amp;(ROW()-8),PlanTasks[Category key],0))</f>
        <v/>
      </c>
    </row>
    <row r="52" ht="78.0" customHeight="1">
      <c r="A52" s="28" t="str">
        <f t="array" ref="A52">IF($V52="","",INDEX(PlanTasks[Task ID],$V52))</f>
        <v/>
      </c>
      <c r="B52" s="29" t="str">
        <f t="array" ref="B52">IF($V52="","",IF(INDEX(PlanTasks[Start week],$V52)="","",INDEX(PlanTasks[Start week],$V52)))</f>
        <v/>
      </c>
      <c r="C52" s="29" t="str">
        <f t="array" ref="C52">IF($V52="","",IF(INDEX(PlanTasks[Task / deliverable],$V52)="","",INDEX(PlanTasks[Task / deliverable],$V52)))</f>
        <v/>
      </c>
      <c r="D52" s="29" t="str">
        <f t="array" ref="D52">IF($V52="","",IF(INDEX(PlanTasks[Status],$V52)="","",INDEX(PlanTasks[Status],$V52)))</f>
        <v/>
      </c>
      <c r="E52" s="29" t="str">
        <f t="array" ref="E52">IF($V52="","",IF(INDEX(PlanTasks[Priority],$V52)="","",INDEX(PlanTasks[Priority],$V52)))</f>
        <v/>
      </c>
      <c r="F52" s="29" t="str">
        <f t="array" ref="F52">IF($V52="","",IF(INDEX(PlanTasks[Scope],$V52)="","",INDEX(PlanTasks[Scope],$V52)))</f>
        <v/>
      </c>
      <c r="G52" s="41" t="str">
        <f t="array" ref="G52">IF($V52="","",IF(INDEX(PlanTasks[Estimate (h)],$V52)="","",INDEX(PlanTasks[Estimate (h)],$V52)))</f>
        <v/>
      </c>
      <c r="H52" s="41" t="str">
        <f t="array" ref="H52">IF($V52="","",IF(INDEX(PlanTasks[Actual (h)],$V52)="","",INDEX(PlanTasks[Actual (h)],$V52)))</f>
        <v/>
      </c>
      <c r="I52" s="43" t="str">
        <f t="array" ref="I52">IF($V52="","",IF(INDEX(PlanTasks[Due date],$V52)="","",INDEX(PlanTasks[Due date],$V52)))</f>
        <v/>
      </c>
      <c r="J52" s="29" t="str">
        <f t="array" ref="J52">IF($V52="","",IF(INDEX(PlanTasks[Completion check],$V52)="","",INDEX(PlanTasks[Completion check],$V52)))</f>
        <v/>
      </c>
      <c r="K52" s="29" t="str">
        <f t="array" ref="K52">IF($V52="","",IF(INDEX(PlanTasks[Next action / blocker],$V52)="","",INDEX(PlanTasks[Next action / blocker],$V52)))</f>
        <v/>
      </c>
      <c r="L52" s="29" t="str">
        <f t="array" ref="L52">IF($V52="","",IF(INDEX(PlanTasks[Done when],$V52)="","",INDEX(PlanTasks[Done when],$V52)))</f>
        <v/>
      </c>
      <c r="M52" s="29" t="str">
        <f t="array" ref="M52">IF($V52="","",IF(INDEX(PlanTasks[Exercise / interview prompt],$V52)="","",INDEX(PlanTasks[Exercise / interview prompt],$V52)))</f>
        <v/>
      </c>
      <c r="N52" s="29" t="str">
        <f t="array" ref="N52">IF($V52="","",IF(INDEX(PlanTasks[Prerequisite IDs],$V52)="","",INDEX(PlanTasks[Prerequisite IDs],$V52)))</f>
        <v/>
      </c>
      <c r="O52" s="29" t="str">
        <f t="array" ref="O52">IF($V52="","",IF(INDEX(PlanTasks[Plan section],$V52)="","",INDEX(PlanTasks[Plan section],$V52)))</f>
        <v/>
      </c>
      <c r="P52" s="29" t="str">
        <f t="array" ref="P52">IF($V52="","",IF(INDEX(PlanTasks[Category],$V52)="","",INDEX(PlanTasks[Category],$V52)))</f>
        <v/>
      </c>
      <c r="Q52" s="29" t="str">
        <f t="array" ref="Q52">IF($V52="","",IF(INDEX(PlanTasks[Evidence / result],$V52)="","",INDEX(PlanTasks[Evidence / result],$V52)))</f>
        <v/>
      </c>
      <c r="R52" s="43" t="str">
        <f t="array" ref="R52">IF($V52="","",IF(INDEX(PlanTasks[Completed on],$V52)="","",INDEX(PlanTasks[Completed on],$V52)))</f>
        <v/>
      </c>
      <c r="S52" s="43" t="str">
        <f t="array" ref="S52">IF($V52="","",IF(INDEX(PlanTasks[Review due],$V52)="","",INDEX(PlanTasks[Review due],$V52)))</f>
        <v/>
      </c>
      <c r="T52" s="29" t="str">
        <f t="array" ref="T52">IF($V52="","",IF(INDEX(PlanTasks[AI practice mode],$V52)="","",INDEX(PlanTasks[AI practice mode],$V52)))</f>
        <v/>
      </c>
      <c r="U52" s="29" t="str">
        <f t="array" ref="U52">IF($V52="","",IF(INDEX(PlanTasks[Source IDs],$V52)="","",INDEX(PlanTasks[Source IDs],$V52)))</f>
        <v/>
      </c>
      <c r="V52" s="55" t="str">
        <f>IF(ROW()-8&gt;$E$4,"",MATCH($C$4&amp;"|"&amp;(ROW()-8),PlanTasks[Category key],0))</f>
        <v/>
      </c>
    </row>
    <row r="53" ht="78.0" customHeight="1">
      <c r="A53" s="9" t="str">
        <f t="array" ref="A53">IF($V53="","",INDEX(PlanTasks[Task ID],$V53))</f>
        <v/>
      </c>
      <c r="B53" s="12" t="str">
        <f t="array" ref="B53">IF($V53="","",IF(INDEX(PlanTasks[Start week],$V53)="","",INDEX(PlanTasks[Start week],$V53)))</f>
        <v/>
      </c>
      <c r="C53" s="12" t="str">
        <f t="array" ref="C53">IF($V53="","",IF(INDEX(PlanTasks[Task / deliverable],$V53)="","",INDEX(PlanTasks[Task / deliverable],$V53)))</f>
        <v/>
      </c>
      <c r="D53" s="12" t="str">
        <f t="array" ref="D53">IF($V53="","",IF(INDEX(PlanTasks[Status],$V53)="","",INDEX(PlanTasks[Status],$V53)))</f>
        <v/>
      </c>
      <c r="E53" s="12" t="str">
        <f t="array" ref="E53">IF($V53="","",IF(INDEX(PlanTasks[Priority],$V53)="","",INDEX(PlanTasks[Priority],$V53)))</f>
        <v/>
      </c>
      <c r="F53" s="12" t="str">
        <f t="array" ref="F53">IF($V53="","",IF(INDEX(PlanTasks[Scope],$V53)="","",INDEX(PlanTasks[Scope],$V53)))</f>
        <v/>
      </c>
      <c r="G53" s="18" t="str">
        <f t="array" ref="G53">IF($V53="","",IF(INDEX(PlanTasks[Estimate (h)],$V53)="","",INDEX(PlanTasks[Estimate (h)],$V53)))</f>
        <v/>
      </c>
      <c r="H53" s="18" t="str">
        <f t="array" ref="H53">IF($V53="","",IF(INDEX(PlanTasks[Actual (h)],$V53)="","",INDEX(PlanTasks[Actual (h)],$V53)))</f>
        <v/>
      </c>
      <c r="I53" s="21" t="str">
        <f t="array" ref="I53">IF($V53="","",IF(INDEX(PlanTasks[Due date],$V53)="","",INDEX(PlanTasks[Due date],$V53)))</f>
        <v/>
      </c>
      <c r="J53" s="12" t="str">
        <f t="array" ref="J53">IF($V53="","",IF(INDEX(PlanTasks[Completion check],$V53)="","",INDEX(PlanTasks[Completion check],$V53)))</f>
        <v/>
      </c>
      <c r="K53" s="12" t="str">
        <f t="array" ref="K53">IF($V53="","",IF(INDEX(PlanTasks[Next action / blocker],$V53)="","",INDEX(PlanTasks[Next action / blocker],$V53)))</f>
        <v/>
      </c>
      <c r="L53" s="12" t="str">
        <f t="array" ref="L53">IF($V53="","",IF(INDEX(PlanTasks[Done when],$V53)="","",INDEX(PlanTasks[Done when],$V53)))</f>
        <v/>
      </c>
      <c r="M53" s="12" t="str">
        <f t="array" ref="M53">IF($V53="","",IF(INDEX(PlanTasks[Exercise / interview prompt],$V53)="","",INDEX(PlanTasks[Exercise / interview prompt],$V53)))</f>
        <v/>
      </c>
      <c r="N53" s="12" t="str">
        <f t="array" ref="N53">IF($V53="","",IF(INDEX(PlanTasks[Prerequisite IDs],$V53)="","",INDEX(PlanTasks[Prerequisite IDs],$V53)))</f>
        <v/>
      </c>
      <c r="O53" s="12" t="str">
        <f t="array" ref="O53">IF($V53="","",IF(INDEX(PlanTasks[Plan section],$V53)="","",INDEX(PlanTasks[Plan section],$V53)))</f>
        <v/>
      </c>
      <c r="P53" s="12" t="str">
        <f t="array" ref="P53">IF($V53="","",IF(INDEX(PlanTasks[Category],$V53)="","",INDEX(PlanTasks[Category],$V53)))</f>
        <v/>
      </c>
      <c r="Q53" s="12" t="str">
        <f t="array" ref="Q53">IF($V53="","",IF(INDEX(PlanTasks[Evidence / result],$V53)="","",INDEX(PlanTasks[Evidence / result],$V53)))</f>
        <v/>
      </c>
      <c r="R53" s="21" t="str">
        <f t="array" ref="R53">IF($V53="","",IF(INDEX(PlanTasks[Completed on],$V53)="","",INDEX(PlanTasks[Completed on],$V53)))</f>
        <v/>
      </c>
      <c r="S53" s="21" t="str">
        <f t="array" ref="S53">IF($V53="","",IF(INDEX(PlanTasks[Review due],$V53)="","",INDEX(PlanTasks[Review due],$V53)))</f>
        <v/>
      </c>
      <c r="T53" s="12" t="str">
        <f t="array" ref="T53">IF($V53="","",IF(INDEX(PlanTasks[AI practice mode],$V53)="","",INDEX(PlanTasks[AI practice mode],$V53)))</f>
        <v/>
      </c>
      <c r="U53" s="12" t="str">
        <f t="array" ref="U53">IF($V53="","",IF(INDEX(PlanTasks[Source IDs],$V53)="","",INDEX(PlanTasks[Source IDs],$V53)))</f>
        <v/>
      </c>
      <c r="V53" s="27" t="str">
        <f>IF(ROW()-8&gt;$E$4,"",MATCH($C$4&amp;"|"&amp;(ROW()-8),PlanTasks[Category key],0))</f>
        <v/>
      </c>
    </row>
    <row r="54" ht="78.0" customHeight="1">
      <c r="A54" s="28" t="str">
        <f t="array" ref="A54">IF($V54="","",INDEX(PlanTasks[Task ID],$V54))</f>
        <v/>
      </c>
      <c r="B54" s="29" t="str">
        <f t="array" ref="B54">IF($V54="","",IF(INDEX(PlanTasks[Start week],$V54)="","",INDEX(PlanTasks[Start week],$V54)))</f>
        <v/>
      </c>
      <c r="C54" s="29" t="str">
        <f t="array" ref="C54">IF($V54="","",IF(INDEX(PlanTasks[Task / deliverable],$V54)="","",INDEX(PlanTasks[Task / deliverable],$V54)))</f>
        <v/>
      </c>
      <c r="D54" s="29" t="str">
        <f t="array" ref="D54">IF($V54="","",IF(INDEX(PlanTasks[Status],$V54)="","",INDEX(PlanTasks[Status],$V54)))</f>
        <v/>
      </c>
      <c r="E54" s="29" t="str">
        <f t="array" ref="E54">IF($V54="","",IF(INDEX(PlanTasks[Priority],$V54)="","",INDEX(PlanTasks[Priority],$V54)))</f>
        <v/>
      </c>
      <c r="F54" s="29" t="str">
        <f t="array" ref="F54">IF($V54="","",IF(INDEX(PlanTasks[Scope],$V54)="","",INDEX(PlanTasks[Scope],$V54)))</f>
        <v/>
      </c>
      <c r="G54" s="41" t="str">
        <f t="array" ref="G54">IF($V54="","",IF(INDEX(PlanTasks[Estimate (h)],$V54)="","",INDEX(PlanTasks[Estimate (h)],$V54)))</f>
        <v/>
      </c>
      <c r="H54" s="41" t="str">
        <f t="array" ref="H54">IF($V54="","",IF(INDEX(PlanTasks[Actual (h)],$V54)="","",INDEX(PlanTasks[Actual (h)],$V54)))</f>
        <v/>
      </c>
      <c r="I54" s="43" t="str">
        <f t="array" ref="I54">IF($V54="","",IF(INDEX(PlanTasks[Due date],$V54)="","",INDEX(PlanTasks[Due date],$V54)))</f>
        <v/>
      </c>
      <c r="J54" s="29" t="str">
        <f t="array" ref="J54">IF($V54="","",IF(INDEX(PlanTasks[Completion check],$V54)="","",INDEX(PlanTasks[Completion check],$V54)))</f>
        <v/>
      </c>
      <c r="K54" s="29" t="str">
        <f t="array" ref="K54">IF($V54="","",IF(INDEX(PlanTasks[Next action / blocker],$V54)="","",INDEX(PlanTasks[Next action / blocker],$V54)))</f>
        <v/>
      </c>
      <c r="L54" s="29" t="str">
        <f t="array" ref="L54">IF($V54="","",IF(INDEX(PlanTasks[Done when],$V54)="","",INDEX(PlanTasks[Done when],$V54)))</f>
        <v/>
      </c>
      <c r="M54" s="29" t="str">
        <f t="array" ref="M54">IF($V54="","",IF(INDEX(PlanTasks[Exercise / interview prompt],$V54)="","",INDEX(PlanTasks[Exercise / interview prompt],$V54)))</f>
        <v/>
      </c>
      <c r="N54" s="29" t="str">
        <f t="array" ref="N54">IF($V54="","",IF(INDEX(PlanTasks[Prerequisite IDs],$V54)="","",INDEX(PlanTasks[Prerequisite IDs],$V54)))</f>
        <v/>
      </c>
      <c r="O54" s="29" t="str">
        <f t="array" ref="O54">IF($V54="","",IF(INDEX(PlanTasks[Plan section],$V54)="","",INDEX(PlanTasks[Plan section],$V54)))</f>
        <v/>
      </c>
      <c r="P54" s="29" t="str">
        <f t="array" ref="P54">IF($V54="","",IF(INDEX(PlanTasks[Category],$V54)="","",INDEX(PlanTasks[Category],$V54)))</f>
        <v/>
      </c>
      <c r="Q54" s="29" t="str">
        <f t="array" ref="Q54">IF($V54="","",IF(INDEX(PlanTasks[Evidence / result],$V54)="","",INDEX(PlanTasks[Evidence / result],$V54)))</f>
        <v/>
      </c>
      <c r="R54" s="43" t="str">
        <f t="array" ref="R54">IF($V54="","",IF(INDEX(PlanTasks[Completed on],$V54)="","",INDEX(PlanTasks[Completed on],$V54)))</f>
        <v/>
      </c>
      <c r="S54" s="43" t="str">
        <f t="array" ref="S54">IF($V54="","",IF(INDEX(PlanTasks[Review due],$V54)="","",INDEX(PlanTasks[Review due],$V54)))</f>
        <v/>
      </c>
      <c r="T54" s="29" t="str">
        <f t="array" ref="T54">IF($V54="","",IF(INDEX(PlanTasks[AI practice mode],$V54)="","",INDEX(PlanTasks[AI practice mode],$V54)))</f>
        <v/>
      </c>
      <c r="U54" s="29" t="str">
        <f t="array" ref="U54">IF($V54="","",IF(INDEX(PlanTasks[Source IDs],$V54)="","",INDEX(PlanTasks[Source IDs],$V54)))</f>
        <v/>
      </c>
      <c r="V54" s="55" t="str">
        <f>IF(ROW()-8&gt;$E$4,"",MATCH($C$4&amp;"|"&amp;(ROW()-8),PlanTasks[Category key],0))</f>
        <v/>
      </c>
    </row>
    <row r="55" ht="78.0" customHeight="1">
      <c r="A55" s="9" t="str">
        <f t="array" ref="A55">IF($V55="","",INDEX(PlanTasks[Task ID],$V55))</f>
        <v/>
      </c>
      <c r="B55" s="12" t="str">
        <f t="array" ref="B55">IF($V55="","",IF(INDEX(PlanTasks[Start week],$V55)="","",INDEX(PlanTasks[Start week],$V55)))</f>
        <v/>
      </c>
      <c r="C55" s="12" t="str">
        <f t="array" ref="C55">IF($V55="","",IF(INDEX(PlanTasks[Task / deliverable],$V55)="","",INDEX(PlanTasks[Task / deliverable],$V55)))</f>
        <v/>
      </c>
      <c r="D55" s="12" t="str">
        <f t="array" ref="D55">IF($V55="","",IF(INDEX(PlanTasks[Status],$V55)="","",INDEX(PlanTasks[Status],$V55)))</f>
        <v/>
      </c>
      <c r="E55" s="12" t="str">
        <f t="array" ref="E55">IF($V55="","",IF(INDEX(PlanTasks[Priority],$V55)="","",INDEX(PlanTasks[Priority],$V55)))</f>
        <v/>
      </c>
      <c r="F55" s="12" t="str">
        <f t="array" ref="F55">IF($V55="","",IF(INDEX(PlanTasks[Scope],$V55)="","",INDEX(PlanTasks[Scope],$V55)))</f>
        <v/>
      </c>
      <c r="G55" s="18" t="str">
        <f t="array" ref="G55">IF($V55="","",IF(INDEX(PlanTasks[Estimate (h)],$V55)="","",INDEX(PlanTasks[Estimate (h)],$V55)))</f>
        <v/>
      </c>
      <c r="H55" s="18" t="str">
        <f t="array" ref="H55">IF($V55="","",IF(INDEX(PlanTasks[Actual (h)],$V55)="","",INDEX(PlanTasks[Actual (h)],$V55)))</f>
        <v/>
      </c>
      <c r="I55" s="21" t="str">
        <f t="array" ref="I55">IF($V55="","",IF(INDEX(PlanTasks[Due date],$V55)="","",INDEX(PlanTasks[Due date],$V55)))</f>
        <v/>
      </c>
      <c r="J55" s="12" t="str">
        <f t="array" ref="J55">IF($V55="","",IF(INDEX(PlanTasks[Completion check],$V55)="","",INDEX(PlanTasks[Completion check],$V55)))</f>
        <v/>
      </c>
      <c r="K55" s="12" t="str">
        <f t="array" ref="K55">IF($V55="","",IF(INDEX(PlanTasks[Next action / blocker],$V55)="","",INDEX(PlanTasks[Next action / blocker],$V55)))</f>
        <v/>
      </c>
      <c r="L55" s="12" t="str">
        <f t="array" ref="L55">IF($V55="","",IF(INDEX(PlanTasks[Done when],$V55)="","",INDEX(PlanTasks[Done when],$V55)))</f>
        <v/>
      </c>
      <c r="M55" s="12" t="str">
        <f t="array" ref="M55">IF($V55="","",IF(INDEX(PlanTasks[Exercise / interview prompt],$V55)="","",INDEX(PlanTasks[Exercise / interview prompt],$V55)))</f>
        <v/>
      </c>
      <c r="N55" s="12" t="str">
        <f t="array" ref="N55">IF($V55="","",IF(INDEX(PlanTasks[Prerequisite IDs],$V55)="","",INDEX(PlanTasks[Prerequisite IDs],$V55)))</f>
        <v/>
      </c>
      <c r="O55" s="12" t="str">
        <f t="array" ref="O55">IF($V55="","",IF(INDEX(PlanTasks[Plan section],$V55)="","",INDEX(PlanTasks[Plan section],$V55)))</f>
        <v/>
      </c>
      <c r="P55" s="12" t="str">
        <f t="array" ref="P55">IF($V55="","",IF(INDEX(PlanTasks[Category],$V55)="","",INDEX(PlanTasks[Category],$V55)))</f>
        <v/>
      </c>
      <c r="Q55" s="12" t="str">
        <f t="array" ref="Q55">IF($V55="","",IF(INDEX(PlanTasks[Evidence / result],$V55)="","",INDEX(PlanTasks[Evidence / result],$V55)))</f>
        <v/>
      </c>
      <c r="R55" s="21" t="str">
        <f t="array" ref="R55">IF($V55="","",IF(INDEX(PlanTasks[Completed on],$V55)="","",INDEX(PlanTasks[Completed on],$V55)))</f>
        <v/>
      </c>
      <c r="S55" s="21" t="str">
        <f t="array" ref="S55">IF($V55="","",IF(INDEX(PlanTasks[Review due],$V55)="","",INDEX(PlanTasks[Review due],$V55)))</f>
        <v/>
      </c>
      <c r="T55" s="12" t="str">
        <f t="array" ref="T55">IF($V55="","",IF(INDEX(PlanTasks[AI practice mode],$V55)="","",INDEX(PlanTasks[AI practice mode],$V55)))</f>
        <v/>
      </c>
      <c r="U55" s="12" t="str">
        <f t="array" ref="U55">IF($V55="","",IF(INDEX(PlanTasks[Source IDs],$V55)="","",INDEX(PlanTasks[Source IDs],$V55)))</f>
        <v/>
      </c>
      <c r="V55" s="27" t="str">
        <f>IF(ROW()-8&gt;$E$4,"",MATCH($C$4&amp;"|"&amp;(ROW()-8),PlanTasks[Category key],0))</f>
        <v/>
      </c>
    </row>
    <row r="56" ht="78.0" customHeight="1">
      <c r="A56" s="28" t="str">
        <f t="array" ref="A56">IF($V56="","",INDEX(PlanTasks[Task ID],$V56))</f>
        <v/>
      </c>
      <c r="B56" s="29" t="str">
        <f t="array" ref="B56">IF($V56="","",IF(INDEX(PlanTasks[Start week],$V56)="","",INDEX(PlanTasks[Start week],$V56)))</f>
        <v/>
      </c>
      <c r="C56" s="29" t="str">
        <f t="array" ref="C56">IF($V56="","",IF(INDEX(PlanTasks[Task / deliverable],$V56)="","",INDEX(PlanTasks[Task / deliverable],$V56)))</f>
        <v/>
      </c>
      <c r="D56" s="29" t="str">
        <f t="array" ref="D56">IF($V56="","",IF(INDEX(PlanTasks[Status],$V56)="","",INDEX(PlanTasks[Status],$V56)))</f>
        <v/>
      </c>
      <c r="E56" s="29" t="str">
        <f t="array" ref="E56">IF($V56="","",IF(INDEX(PlanTasks[Priority],$V56)="","",INDEX(PlanTasks[Priority],$V56)))</f>
        <v/>
      </c>
      <c r="F56" s="29" t="str">
        <f t="array" ref="F56">IF($V56="","",IF(INDEX(PlanTasks[Scope],$V56)="","",INDEX(PlanTasks[Scope],$V56)))</f>
        <v/>
      </c>
      <c r="G56" s="41" t="str">
        <f t="array" ref="G56">IF($V56="","",IF(INDEX(PlanTasks[Estimate (h)],$V56)="","",INDEX(PlanTasks[Estimate (h)],$V56)))</f>
        <v/>
      </c>
      <c r="H56" s="41" t="str">
        <f t="array" ref="H56">IF($V56="","",IF(INDEX(PlanTasks[Actual (h)],$V56)="","",INDEX(PlanTasks[Actual (h)],$V56)))</f>
        <v/>
      </c>
      <c r="I56" s="43" t="str">
        <f t="array" ref="I56">IF($V56="","",IF(INDEX(PlanTasks[Due date],$V56)="","",INDEX(PlanTasks[Due date],$V56)))</f>
        <v/>
      </c>
      <c r="J56" s="29" t="str">
        <f t="array" ref="J56">IF($V56="","",IF(INDEX(PlanTasks[Completion check],$V56)="","",INDEX(PlanTasks[Completion check],$V56)))</f>
        <v/>
      </c>
      <c r="K56" s="29" t="str">
        <f t="array" ref="K56">IF($V56="","",IF(INDEX(PlanTasks[Next action / blocker],$V56)="","",INDEX(PlanTasks[Next action / blocker],$V56)))</f>
        <v/>
      </c>
      <c r="L56" s="29" t="str">
        <f t="array" ref="L56">IF($V56="","",IF(INDEX(PlanTasks[Done when],$V56)="","",INDEX(PlanTasks[Done when],$V56)))</f>
        <v/>
      </c>
      <c r="M56" s="29" t="str">
        <f t="array" ref="M56">IF($V56="","",IF(INDEX(PlanTasks[Exercise / interview prompt],$V56)="","",INDEX(PlanTasks[Exercise / interview prompt],$V56)))</f>
        <v/>
      </c>
      <c r="N56" s="29" t="str">
        <f t="array" ref="N56">IF($V56="","",IF(INDEX(PlanTasks[Prerequisite IDs],$V56)="","",INDEX(PlanTasks[Prerequisite IDs],$V56)))</f>
        <v/>
      </c>
      <c r="O56" s="29" t="str">
        <f t="array" ref="O56">IF($V56="","",IF(INDEX(PlanTasks[Plan section],$V56)="","",INDEX(PlanTasks[Plan section],$V56)))</f>
        <v/>
      </c>
      <c r="P56" s="29" t="str">
        <f t="array" ref="P56">IF($V56="","",IF(INDEX(PlanTasks[Category],$V56)="","",INDEX(PlanTasks[Category],$V56)))</f>
        <v/>
      </c>
      <c r="Q56" s="29" t="str">
        <f t="array" ref="Q56">IF($V56="","",IF(INDEX(PlanTasks[Evidence / result],$V56)="","",INDEX(PlanTasks[Evidence / result],$V56)))</f>
        <v/>
      </c>
      <c r="R56" s="43" t="str">
        <f t="array" ref="R56">IF($V56="","",IF(INDEX(PlanTasks[Completed on],$V56)="","",INDEX(PlanTasks[Completed on],$V56)))</f>
        <v/>
      </c>
      <c r="S56" s="43" t="str">
        <f t="array" ref="S56">IF($V56="","",IF(INDEX(PlanTasks[Review due],$V56)="","",INDEX(PlanTasks[Review due],$V56)))</f>
        <v/>
      </c>
      <c r="T56" s="29" t="str">
        <f t="array" ref="T56">IF($V56="","",IF(INDEX(PlanTasks[AI practice mode],$V56)="","",INDEX(PlanTasks[AI practice mode],$V56)))</f>
        <v/>
      </c>
      <c r="U56" s="29" t="str">
        <f t="array" ref="U56">IF($V56="","",IF(INDEX(PlanTasks[Source IDs],$V56)="","",INDEX(PlanTasks[Source IDs],$V56)))</f>
        <v/>
      </c>
      <c r="V56" s="55" t="str">
        <f>IF(ROW()-8&gt;$E$4,"",MATCH($C$4&amp;"|"&amp;(ROW()-8),PlanTasks[Category key],0))</f>
        <v/>
      </c>
    </row>
    <row r="57" ht="78.0" customHeight="1">
      <c r="A57" s="9" t="str">
        <f t="array" ref="A57">IF($V57="","",INDEX(PlanTasks[Task ID],$V57))</f>
        <v/>
      </c>
      <c r="B57" s="12" t="str">
        <f t="array" ref="B57">IF($V57="","",IF(INDEX(PlanTasks[Start week],$V57)="","",INDEX(PlanTasks[Start week],$V57)))</f>
        <v/>
      </c>
      <c r="C57" s="12" t="str">
        <f t="array" ref="C57">IF($V57="","",IF(INDEX(PlanTasks[Task / deliverable],$V57)="","",INDEX(PlanTasks[Task / deliverable],$V57)))</f>
        <v/>
      </c>
      <c r="D57" s="12" t="str">
        <f t="array" ref="D57">IF($V57="","",IF(INDEX(PlanTasks[Status],$V57)="","",INDEX(PlanTasks[Status],$V57)))</f>
        <v/>
      </c>
      <c r="E57" s="12" t="str">
        <f t="array" ref="E57">IF($V57="","",IF(INDEX(PlanTasks[Priority],$V57)="","",INDEX(PlanTasks[Priority],$V57)))</f>
        <v/>
      </c>
      <c r="F57" s="12" t="str">
        <f t="array" ref="F57">IF($V57="","",IF(INDEX(PlanTasks[Scope],$V57)="","",INDEX(PlanTasks[Scope],$V57)))</f>
        <v/>
      </c>
      <c r="G57" s="18" t="str">
        <f t="array" ref="G57">IF($V57="","",IF(INDEX(PlanTasks[Estimate (h)],$V57)="","",INDEX(PlanTasks[Estimate (h)],$V57)))</f>
        <v/>
      </c>
      <c r="H57" s="18" t="str">
        <f t="array" ref="H57">IF($V57="","",IF(INDEX(PlanTasks[Actual (h)],$V57)="","",INDEX(PlanTasks[Actual (h)],$V57)))</f>
        <v/>
      </c>
      <c r="I57" s="21" t="str">
        <f t="array" ref="I57">IF($V57="","",IF(INDEX(PlanTasks[Due date],$V57)="","",INDEX(PlanTasks[Due date],$V57)))</f>
        <v/>
      </c>
      <c r="J57" s="12" t="str">
        <f t="array" ref="J57">IF($V57="","",IF(INDEX(PlanTasks[Completion check],$V57)="","",INDEX(PlanTasks[Completion check],$V57)))</f>
        <v/>
      </c>
      <c r="K57" s="12" t="str">
        <f t="array" ref="K57">IF($V57="","",IF(INDEX(PlanTasks[Next action / blocker],$V57)="","",INDEX(PlanTasks[Next action / blocker],$V57)))</f>
        <v/>
      </c>
      <c r="L57" s="12" t="str">
        <f t="array" ref="L57">IF($V57="","",IF(INDEX(PlanTasks[Done when],$V57)="","",INDEX(PlanTasks[Done when],$V57)))</f>
        <v/>
      </c>
      <c r="M57" s="12" t="str">
        <f t="array" ref="M57">IF($V57="","",IF(INDEX(PlanTasks[Exercise / interview prompt],$V57)="","",INDEX(PlanTasks[Exercise / interview prompt],$V57)))</f>
        <v/>
      </c>
      <c r="N57" s="12" t="str">
        <f t="array" ref="N57">IF($V57="","",IF(INDEX(PlanTasks[Prerequisite IDs],$V57)="","",INDEX(PlanTasks[Prerequisite IDs],$V57)))</f>
        <v/>
      </c>
      <c r="O57" s="12" t="str">
        <f t="array" ref="O57">IF($V57="","",IF(INDEX(PlanTasks[Plan section],$V57)="","",INDEX(PlanTasks[Plan section],$V57)))</f>
        <v/>
      </c>
      <c r="P57" s="12" t="str">
        <f t="array" ref="P57">IF($V57="","",IF(INDEX(PlanTasks[Category],$V57)="","",INDEX(PlanTasks[Category],$V57)))</f>
        <v/>
      </c>
      <c r="Q57" s="12" t="str">
        <f t="array" ref="Q57">IF($V57="","",IF(INDEX(PlanTasks[Evidence / result],$V57)="","",INDEX(PlanTasks[Evidence / result],$V57)))</f>
        <v/>
      </c>
      <c r="R57" s="21" t="str">
        <f t="array" ref="R57">IF($V57="","",IF(INDEX(PlanTasks[Completed on],$V57)="","",INDEX(PlanTasks[Completed on],$V57)))</f>
        <v/>
      </c>
      <c r="S57" s="21" t="str">
        <f t="array" ref="S57">IF($V57="","",IF(INDEX(PlanTasks[Review due],$V57)="","",INDEX(PlanTasks[Review due],$V57)))</f>
        <v/>
      </c>
      <c r="T57" s="12" t="str">
        <f t="array" ref="T57">IF($V57="","",IF(INDEX(PlanTasks[AI practice mode],$V57)="","",INDEX(PlanTasks[AI practice mode],$V57)))</f>
        <v/>
      </c>
      <c r="U57" s="12" t="str">
        <f t="array" ref="U57">IF($V57="","",IF(INDEX(PlanTasks[Source IDs],$V57)="","",INDEX(PlanTasks[Source IDs],$V57)))</f>
        <v/>
      </c>
      <c r="V57" s="27" t="str">
        <f>IF(ROW()-8&gt;$E$4,"",MATCH($C$4&amp;"|"&amp;(ROW()-8),PlanTasks[Category key],0))</f>
        <v/>
      </c>
    </row>
    <row r="58" ht="78.0" customHeight="1">
      <c r="A58" s="28" t="str">
        <f t="array" ref="A58">IF($V58="","",INDEX(PlanTasks[Task ID],$V58))</f>
        <v/>
      </c>
      <c r="B58" s="29" t="str">
        <f t="array" ref="B58">IF($V58="","",IF(INDEX(PlanTasks[Start week],$V58)="","",INDEX(PlanTasks[Start week],$V58)))</f>
        <v/>
      </c>
      <c r="C58" s="29" t="str">
        <f t="array" ref="C58">IF($V58="","",IF(INDEX(PlanTasks[Task / deliverable],$V58)="","",INDEX(PlanTasks[Task / deliverable],$V58)))</f>
        <v/>
      </c>
      <c r="D58" s="29" t="str">
        <f t="array" ref="D58">IF($V58="","",IF(INDEX(PlanTasks[Status],$V58)="","",INDEX(PlanTasks[Status],$V58)))</f>
        <v/>
      </c>
      <c r="E58" s="29" t="str">
        <f t="array" ref="E58">IF($V58="","",IF(INDEX(PlanTasks[Priority],$V58)="","",INDEX(PlanTasks[Priority],$V58)))</f>
        <v/>
      </c>
      <c r="F58" s="29" t="str">
        <f t="array" ref="F58">IF($V58="","",IF(INDEX(PlanTasks[Scope],$V58)="","",INDEX(PlanTasks[Scope],$V58)))</f>
        <v/>
      </c>
      <c r="G58" s="41" t="str">
        <f t="array" ref="G58">IF($V58="","",IF(INDEX(PlanTasks[Estimate (h)],$V58)="","",INDEX(PlanTasks[Estimate (h)],$V58)))</f>
        <v/>
      </c>
      <c r="H58" s="41" t="str">
        <f t="array" ref="H58">IF($V58="","",IF(INDEX(PlanTasks[Actual (h)],$V58)="","",INDEX(PlanTasks[Actual (h)],$V58)))</f>
        <v/>
      </c>
      <c r="I58" s="43" t="str">
        <f t="array" ref="I58">IF($V58="","",IF(INDEX(PlanTasks[Due date],$V58)="","",INDEX(PlanTasks[Due date],$V58)))</f>
        <v/>
      </c>
      <c r="J58" s="29" t="str">
        <f t="array" ref="J58">IF($V58="","",IF(INDEX(PlanTasks[Completion check],$V58)="","",INDEX(PlanTasks[Completion check],$V58)))</f>
        <v/>
      </c>
      <c r="K58" s="29" t="str">
        <f t="array" ref="K58">IF($V58="","",IF(INDEX(PlanTasks[Next action / blocker],$V58)="","",INDEX(PlanTasks[Next action / blocker],$V58)))</f>
        <v/>
      </c>
      <c r="L58" s="29" t="str">
        <f t="array" ref="L58">IF($V58="","",IF(INDEX(PlanTasks[Done when],$V58)="","",INDEX(PlanTasks[Done when],$V58)))</f>
        <v/>
      </c>
      <c r="M58" s="29" t="str">
        <f t="array" ref="M58">IF($V58="","",IF(INDEX(PlanTasks[Exercise / interview prompt],$V58)="","",INDEX(PlanTasks[Exercise / interview prompt],$V58)))</f>
        <v/>
      </c>
      <c r="N58" s="29" t="str">
        <f t="array" ref="N58">IF($V58="","",IF(INDEX(PlanTasks[Prerequisite IDs],$V58)="","",INDEX(PlanTasks[Prerequisite IDs],$V58)))</f>
        <v/>
      </c>
      <c r="O58" s="29" t="str">
        <f t="array" ref="O58">IF($V58="","",IF(INDEX(PlanTasks[Plan section],$V58)="","",INDEX(PlanTasks[Plan section],$V58)))</f>
        <v/>
      </c>
      <c r="P58" s="29" t="str">
        <f t="array" ref="P58">IF($V58="","",IF(INDEX(PlanTasks[Category],$V58)="","",INDEX(PlanTasks[Category],$V58)))</f>
        <v/>
      </c>
      <c r="Q58" s="29" t="str">
        <f t="array" ref="Q58">IF($V58="","",IF(INDEX(PlanTasks[Evidence / result],$V58)="","",INDEX(PlanTasks[Evidence / result],$V58)))</f>
        <v/>
      </c>
      <c r="R58" s="43" t="str">
        <f t="array" ref="R58">IF($V58="","",IF(INDEX(PlanTasks[Completed on],$V58)="","",INDEX(PlanTasks[Completed on],$V58)))</f>
        <v/>
      </c>
      <c r="S58" s="43" t="str">
        <f t="array" ref="S58">IF($V58="","",IF(INDEX(PlanTasks[Review due],$V58)="","",INDEX(PlanTasks[Review due],$V58)))</f>
        <v/>
      </c>
      <c r="T58" s="29" t="str">
        <f t="array" ref="T58">IF($V58="","",IF(INDEX(PlanTasks[AI practice mode],$V58)="","",INDEX(PlanTasks[AI practice mode],$V58)))</f>
        <v/>
      </c>
      <c r="U58" s="29" t="str">
        <f t="array" ref="U58">IF($V58="","",IF(INDEX(PlanTasks[Source IDs],$V58)="","",INDEX(PlanTasks[Source IDs],$V58)))</f>
        <v/>
      </c>
      <c r="V58" s="55" t="str">
        <f>IF(ROW()-8&gt;$E$4,"",MATCH($C$4&amp;"|"&amp;(ROW()-8),PlanTasks[Category key],0))</f>
        <v/>
      </c>
    </row>
    <row r="59" ht="78.0" customHeight="1">
      <c r="A59" s="9" t="str">
        <f t="array" ref="A59">IF($V59="","",INDEX(PlanTasks[Task ID],$V59))</f>
        <v/>
      </c>
      <c r="B59" s="12" t="str">
        <f t="array" ref="B59">IF($V59="","",IF(INDEX(PlanTasks[Start week],$V59)="","",INDEX(PlanTasks[Start week],$V59)))</f>
        <v/>
      </c>
      <c r="C59" s="12" t="str">
        <f t="array" ref="C59">IF($V59="","",IF(INDEX(PlanTasks[Task / deliverable],$V59)="","",INDEX(PlanTasks[Task / deliverable],$V59)))</f>
        <v/>
      </c>
      <c r="D59" s="12" t="str">
        <f t="array" ref="D59">IF($V59="","",IF(INDEX(PlanTasks[Status],$V59)="","",INDEX(PlanTasks[Status],$V59)))</f>
        <v/>
      </c>
      <c r="E59" s="12" t="str">
        <f t="array" ref="E59">IF($V59="","",IF(INDEX(PlanTasks[Priority],$V59)="","",INDEX(PlanTasks[Priority],$V59)))</f>
        <v/>
      </c>
      <c r="F59" s="12" t="str">
        <f t="array" ref="F59">IF($V59="","",IF(INDEX(PlanTasks[Scope],$V59)="","",INDEX(PlanTasks[Scope],$V59)))</f>
        <v/>
      </c>
      <c r="G59" s="18" t="str">
        <f t="array" ref="G59">IF($V59="","",IF(INDEX(PlanTasks[Estimate (h)],$V59)="","",INDEX(PlanTasks[Estimate (h)],$V59)))</f>
        <v/>
      </c>
      <c r="H59" s="18" t="str">
        <f t="array" ref="H59">IF($V59="","",IF(INDEX(PlanTasks[Actual (h)],$V59)="","",INDEX(PlanTasks[Actual (h)],$V59)))</f>
        <v/>
      </c>
      <c r="I59" s="21" t="str">
        <f t="array" ref="I59">IF($V59="","",IF(INDEX(PlanTasks[Due date],$V59)="","",INDEX(PlanTasks[Due date],$V59)))</f>
        <v/>
      </c>
      <c r="J59" s="12" t="str">
        <f t="array" ref="J59">IF($V59="","",IF(INDEX(PlanTasks[Completion check],$V59)="","",INDEX(PlanTasks[Completion check],$V59)))</f>
        <v/>
      </c>
      <c r="K59" s="12" t="str">
        <f t="array" ref="K59">IF($V59="","",IF(INDEX(PlanTasks[Next action / blocker],$V59)="","",INDEX(PlanTasks[Next action / blocker],$V59)))</f>
        <v/>
      </c>
      <c r="L59" s="12" t="str">
        <f t="array" ref="L59">IF($V59="","",IF(INDEX(PlanTasks[Done when],$V59)="","",INDEX(PlanTasks[Done when],$V59)))</f>
        <v/>
      </c>
      <c r="M59" s="12" t="str">
        <f t="array" ref="M59">IF($V59="","",IF(INDEX(PlanTasks[Exercise / interview prompt],$V59)="","",INDEX(PlanTasks[Exercise / interview prompt],$V59)))</f>
        <v/>
      </c>
      <c r="N59" s="12" t="str">
        <f t="array" ref="N59">IF($V59="","",IF(INDEX(PlanTasks[Prerequisite IDs],$V59)="","",INDEX(PlanTasks[Prerequisite IDs],$V59)))</f>
        <v/>
      </c>
      <c r="O59" s="12" t="str">
        <f t="array" ref="O59">IF($V59="","",IF(INDEX(PlanTasks[Plan section],$V59)="","",INDEX(PlanTasks[Plan section],$V59)))</f>
        <v/>
      </c>
      <c r="P59" s="12" t="str">
        <f t="array" ref="P59">IF($V59="","",IF(INDEX(PlanTasks[Category],$V59)="","",INDEX(PlanTasks[Category],$V59)))</f>
        <v/>
      </c>
      <c r="Q59" s="12" t="str">
        <f t="array" ref="Q59">IF($V59="","",IF(INDEX(PlanTasks[Evidence / result],$V59)="","",INDEX(PlanTasks[Evidence / result],$V59)))</f>
        <v/>
      </c>
      <c r="R59" s="21" t="str">
        <f t="array" ref="R59">IF($V59="","",IF(INDEX(PlanTasks[Completed on],$V59)="","",INDEX(PlanTasks[Completed on],$V59)))</f>
        <v/>
      </c>
      <c r="S59" s="21" t="str">
        <f t="array" ref="S59">IF($V59="","",IF(INDEX(PlanTasks[Review due],$V59)="","",INDEX(PlanTasks[Review due],$V59)))</f>
        <v/>
      </c>
      <c r="T59" s="12" t="str">
        <f t="array" ref="T59">IF($V59="","",IF(INDEX(PlanTasks[AI practice mode],$V59)="","",INDEX(PlanTasks[AI practice mode],$V59)))</f>
        <v/>
      </c>
      <c r="U59" s="12" t="str">
        <f t="array" ref="U59">IF($V59="","",IF(INDEX(PlanTasks[Source IDs],$V59)="","",INDEX(PlanTasks[Source IDs],$V59)))</f>
        <v/>
      </c>
      <c r="V59" s="27" t="str">
        <f>IF(ROW()-8&gt;$E$4,"",MATCH($C$4&amp;"|"&amp;(ROW()-8),PlanTasks[Category key],0))</f>
        <v/>
      </c>
    </row>
    <row r="60" ht="78.0" customHeight="1">
      <c r="A60" s="28" t="str">
        <f t="array" ref="A60">IF($V60="","",INDEX(PlanTasks[Task ID],$V60))</f>
        <v/>
      </c>
      <c r="B60" s="29" t="str">
        <f t="array" ref="B60">IF($V60="","",IF(INDEX(PlanTasks[Start week],$V60)="","",INDEX(PlanTasks[Start week],$V60)))</f>
        <v/>
      </c>
      <c r="C60" s="29" t="str">
        <f t="array" ref="C60">IF($V60="","",IF(INDEX(PlanTasks[Task / deliverable],$V60)="","",INDEX(PlanTasks[Task / deliverable],$V60)))</f>
        <v/>
      </c>
      <c r="D60" s="29" t="str">
        <f t="array" ref="D60">IF($V60="","",IF(INDEX(PlanTasks[Status],$V60)="","",INDEX(PlanTasks[Status],$V60)))</f>
        <v/>
      </c>
      <c r="E60" s="29" t="str">
        <f t="array" ref="E60">IF($V60="","",IF(INDEX(PlanTasks[Priority],$V60)="","",INDEX(PlanTasks[Priority],$V60)))</f>
        <v/>
      </c>
      <c r="F60" s="29" t="str">
        <f t="array" ref="F60">IF($V60="","",IF(INDEX(PlanTasks[Scope],$V60)="","",INDEX(PlanTasks[Scope],$V60)))</f>
        <v/>
      </c>
      <c r="G60" s="41" t="str">
        <f t="array" ref="G60">IF($V60="","",IF(INDEX(PlanTasks[Estimate (h)],$V60)="","",INDEX(PlanTasks[Estimate (h)],$V60)))</f>
        <v/>
      </c>
      <c r="H60" s="41" t="str">
        <f t="array" ref="H60">IF($V60="","",IF(INDEX(PlanTasks[Actual (h)],$V60)="","",INDEX(PlanTasks[Actual (h)],$V60)))</f>
        <v/>
      </c>
      <c r="I60" s="43" t="str">
        <f t="array" ref="I60">IF($V60="","",IF(INDEX(PlanTasks[Due date],$V60)="","",INDEX(PlanTasks[Due date],$V60)))</f>
        <v/>
      </c>
      <c r="J60" s="29" t="str">
        <f t="array" ref="J60">IF($V60="","",IF(INDEX(PlanTasks[Completion check],$V60)="","",INDEX(PlanTasks[Completion check],$V60)))</f>
        <v/>
      </c>
      <c r="K60" s="29" t="str">
        <f t="array" ref="K60">IF($V60="","",IF(INDEX(PlanTasks[Next action / blocker],$V60)="","",INDEX(PlanTasks[Next action / blocker],$V60)))</f>
        <v/>
      </c>
      <c r="L60" s="29" t="str">
        <f t="array" ref="L60">IF($V60="","",IF(INDEX(PlanTasks[Done when],$V60)="","",INDEX(PlanTasks[Done when],$V60)))</f>
        <v/>
      </c>
      <c r="M60" s="29" t="str">
        <f t="array" ref="M60">IF($V60="","",IF(INDEX(PlanTasks[Exercise / interview prompt],$V60)="","",INDEX(PlanTasks[Exercise / interview prompt],$V60)))</f>
        <v/>
      </c>
      <c r="N60" s="29" t="str">
        <f t="array" ref="N60">IF($V60="","",IF(INDEX(PlanTasks[Prerequisite IDs],$V60)="","",INDEX(PlanTasks[Prerequisite IDs],$V60)))</f>
        <v/>
      </c>
      <c r="O60" s="29" t="str">
        <f t="array" ref="O60">IF($V60="","",IF(INDEX(PlanTasks[Plan section],$V60)="","",INDEX(PlanTasks[Plan section],$V60)))</f>
        <v/>
      </c>
      <c r="P60" s="29" t="str">
        <f t="array" ref="P60">IF($V60="","",IF(INDEX(PlanTasks[Category],$V60)="","",INDEX(PlanTasks[Category],$V60)))</f>
        <v/>
      </c>
      <c r="Q60" s="29" t="str">
        <f t="array" ref="Q60">IF($V60="","",IF(INDEX(PlanTasks[Evidence / result],$V60)="","",INDEX(PlanTasks[Evidence / result],$V60)))</f>
        <v/>
      </c>
      <c r="R60" s="43" t="str">
        <f t="array" ref="R60">IF($V60="","",IF(INDEX(PlanTasks[Completed on],$V60)="","",INDEX(PlanTasks[Completed on],$V60)))</f>
        <v/>
      </c>
      <c r="S60" s="43" t="str">
        <f t="array" ref="S60">IF($V60="","",IF(INDEX(PlanTasks[Review due],$V60)="","",INDEX(PlanTasks[Review due],$V60)))</f>
        <v/>
      </c>
      <c r="T60" s="29" t="str">
        <f t="array" ref="T60">IF($V60="","",IF(INDEX(PlanTasks[AI practice mode],$V60)="","",INDEX(PlanTasks[AI practice mode],$V60)))</f>
        <v/>
      </c>
      <c r="U60" s="29" t="str">
        <f t="array" ref="U60">IF($V60="","",IF(INDEX(PlanTasks[Source IDs],$V60)="","",INDEX(PlanTasks[Source IDs],$V60)))</f>
        <v/>
      </c>
      <c r="V60" s="55" t="str">
        <f>IF(ROW()-8&gt;$E$4,"",MATCH($C$4&amp;"|"&amp;(ROW()-8),PlanTasks[Category key],0))</f>
        <v/>
      </c>
    </row>
    <row r="61" ht="78.0" customHeight="1">
      <c r="A61" s="9" t="str">
        <f t="array" ref="A61">IF($V61="","",INDEX(PlanTasks[Task ID],$V61))</f>
        <v/>
      </c>
      <c r="B61" s="12" t="str">
        <f t="array" ref="B61">IF($V61="","",IF(INDEX(PlanTasks[Start week],$V61)="","",INDEX(PlanTasks[Start week],$V61)))</f>
        <v/>
      </c>
      <c r="C61" s="12" t="str">
        <f t="array" ref="C61">IF($V61="","",IF(INDEX(PlanTasks[Task / deliverable],$V61)="","",INDEX(PlanTasks[Task / deliverable],$V61)))</f>
        <v/>
      </c>
      <c r="D61" s="12" t="str">
        <f t="array" ref="D61">IF($V61="","",IF(INDEX(PlanTasks[Status],$V61)="","",INDEX(PlanTasks[Status],$V61)))</f>
        <v/>
      </c>
      <c r="E61" s="12" t="str">
        <f t="array" ref="E61">IF($V61="","",IF(INDEX(PlanTasks[Priority],$V61)="","",INDEX(PlanTasks[Priority],$V61)))</f>
        <v/>
      </c>
      <c r="F61" s="12" t="str">
        <f t="array" ref="F61">IF($V61="","",IF(INDEX(PlanTasks[Scope],$V61)="","",INDEX(PlanTasks[Scope],$V61)))</f>
        <v/>
      </c>
      <c r="G61" s="18" t="str">
        <f t="array" ref="G61">IF($V61="","",IF(INDEX(PlanTasks[Estimate (h)],$V61)="","",INDEX(PlanTasks[Estimate (h)],$V61)))</f>
        <v/>
      </c>
      <c r="H61" s="18" t="str">
        <f t="array" ref="H61">IF($V61="","",IF(INDEX(PlanTasks[Actual (h)],$V61)="","",INDEX(PlanTasks[Actual (h)],$V61)))</f>
        <v/>
      </c>
      <c r="I61" s="21" t="str">
        <f t="array" ref="I61">IF($V61="","",IF(INDEX(PlanTasks[Due date],$V61)="","",INDEX(PlanTasks[Due date],$V61)))</f>
        <v/>
      </c>
      <c r="J61" s="12" t="str">
        <f t="array" ref="J61">IF($V61="","",IF(INDEX(PlanTasks[Completion check],$V61)="","",INDEX(PlanTasks[Completion check],$V61)))</f>
        <v/>
      </c>
      <c r="K61" s="12" t="str">
        <f t="array" ref="K61">IF($V61="","",IF(INDEX(PlanTasks[Next action / blocker],$V61)="","",INDEX(PlanTasks[Next action / blocker],$V61)))</f>
        <v/>
      </c>
      <c r="L61" s="12" t="str">
        <f t="array" ref="L61">IF($V61="","",IF(INDEX(PlanTasks[Done when],$V61)="","",INDEX(PlanTasks[Done when],$V61)))</f>
        <v/>
      </c>
      <c r="M61" s="12" t="str">
        <f t="array" ref="M61">IF($V61="","",IF(INDEX(PlanTasks[Exercise / interview prompt],$V61)="","",INDEX(PlanTasks[Exercise / interview prompt],$V61)))</f>
        <v/>
      </c>
      <c r="N61" s="12" t="str">
        <f t="array" ref="N61">IF($V61="","",IF(INDEX(PlanTasks[Prerequisite IDs],$V61)="","",INDEX(PlanTasks[Prerequisite IDs],$V61)))</f>
        <v/>
      </c>
      <c r="O61" s="12" t="str">
        <f t="array" ref="O61">IF($V61="","",IF(INDEX(PlanTasks[Plan section],$V61)="","",INDEX(PlanTasks[Plan section],$V61)))</f>
        <v/>
      </c>
      <c r="P61" s="12" t="str">
        <f t="array" ref="P61">IF($V61="","",IF(INDEX(PlanTasks[Category],$V61)="","",INDEX(PlanTasks[Category],$V61)))</f>
        <v/>
      </c>
      <c r="Q61" s="12" t="str">
        <f t="array" ref="Q61">IF($V61="","",IF(INDEX(PlanTasks[Evidence / result],$V61)="","",INDEX(PlanTasks[Evidence / result],$V61)))</f>
        <v/>
      </c>
      <c r="R61" s="21" t="str">
        <f t="array" ref="R61">IF($V61="","",IF(INDEX(PlanTasks[Completed on],$V61)="","",INDEX(PlanTasks[Completed on],$V61)))</f>
        <v/>
      </c>
      <c r="S61" s="21" t="str">
        <f t="array" ref="S61">IF($V61="","",IF(INDEX(PlanTasks[Review due],$V61)="","",INDEX(PlanTasks[Review due],$V61)))</f>
        <v/>
      </c>
      <c r="T61" s="12" t="str">
        <f t="array" ref="T61">IF($V61="","",IF(INDEX(PlanTasks[AI practice mode],$V61)="","",INDEX(PlanTasks[AI practice mode],$V61)))</f>
        <v/>
      </c>
      <c r="U61" s="12" t="str">
        <f t="array" ref="U61">IF($V61="","",IF(INDEX(PlanTasks[Source IDs],$V61)="","",INDEX(PlanTasks[Source IDs],$V61)))</f>
        <v/>
      </c>
      <c r="V61" s="27" t="str">
        <f>IF(ROW()-8&gt;$E$4,"",MATCH($C$4&amp;"|"&amp;(ROW()-8),PlanTasks[Category key],0))</f>
        <v/>
      </c>
    </row>
    <row r="62" ht="78.0" customHeight="1">
      <c r="A62" s="28" t="str">
        <f t="array" ref="A62">IF($V62="","",INDEX(PlanTasks[Task ID],$V62))</f>
        <v/>
      </c>
      <c r="B62" s="29" t="str">
        <f t="array" ref="B62">IF($V62="","",IF(INDEX(PlanTasks[Start week],$V62)="","",INDEX(PlanTasks[Start week],$V62)))</f>
        <v/>
      </c>
      <c r="C62" s="29" t="str">
        <f t="array" ref="C62">IF($V62="","",IF(INDEX(PlanTasks[Task / deliverable],$V62)="","",INDEX(PlanTasks[Task / deliverable],$V62)))</f>
        <v/>
      </c>
      <c r="D62" s="29" t="str">
        <f t="array" ref="D62">IF($V62="","",IF(INDEX(PlanTasks[Status],$V62)="","",INDEX(PlanTasks[Status],$V62)))</f>
        <v/>
      </c>
      <c r="E62" s="29" t="str">
        <f t="array" ref="E62">IF($V62="","",IF(INDEX(PlanTasks[Priority],$V62)="","",INDEX(PlanTasks[Priority],$V62)))</f>
        <v/>
      </c>
      <c r="F62" s="29" t="str">
        <f t="array" ref="F62">IF($V62="","",IF(INDEX(PlanTasks[Scope],$V62)="","",INDEX(PlanTasks[Scope],$V62)))</f>
        <v/>
      </c>
      <c r="G62" s="41" t="str">
        <f t="array" ref="G62">IF($V62="","",IF(INDEX(PlanTasks[Estimate (h)],$V62)="","",INDEX(PlanTasks[Estimate (h)],$V62)))</f>
        <v/>
      </c>
      <c r="H62" s="41" t="str">
        <f t="array" ref="H62">IF($V62="","",IF(INDEX(PlanTasks[Actual (h)],$V62)="","",INDEX(PlanTasks[Actual (h)],$V62)))</f>
        <v/>
      </c>
      <c r="I62" s="43" t="str">
        <f t="array" ref="I62">IF($V62="","",IF(INDEX(PlanTasks[Due date],$V62)="","",INDEX(PlanTasks[Due date],$V62)))</f>
        <v/>
      </c>
      <c r="J62" s="29" t="str">
        <f t="array" ref="J62">IF($V62="","",IF(INDEX(PlanTasks[Completion check],$V62)="","",INDEX(PlanTasks[Completion check],$V62)))</f>
        <v/>
      </c>
      <c r="K62" s="29" t="str">
        <f t="array" ref="K62">IF($V62="","",IF(INDEX(PlanTasks[Next action / blocker],$V62)="","",INDEX(PlanTasks[Next action / blocker],$V62)))</f>
        <v/>
      </c>
      <c r="L62" s="29" t="str">
        <f t="array" ref="L62">IF($V62="","",IF(INDEX(PlanTasks[Done when],$V62)="","",INDEX(PlanTasks[Done when],$V62)))</f>
        <v/>
      </c>
      <c r="M62" s="29" t="str">
        <f t="array" ref="M62">IF($V62="","",IF(INDEX(PlanTasks[Exercise / interview prompt],$V62)="","",INDEX(PlanTasks[Exercise / interview prompt],$V62)))</f>
        <v/>
      </c>
      <c r="N62" s="29" t="str">
        <f t="array" ref="N62">IF($V62="","",IF(INDEX(PlanTasks[Prerequisite IDs],$V62)="","",INDEX(PlanTasks[Prerequisite IDs],$V62)))</f>
        <v/>
      </c>
      <c r="O62" s="29" t="str">
        <f t="array" ref="O62">IF($V62="","",IF(INDEX(PlanTasks[Plan section],$V62)="","",INDEX(PlanTasks[Plan section],$V62)))</f>
        <v/>
      </c>
      <c r="P62" s="29" t="str">
        <f t="array" ref="P62">IF($V62="","",IF(INDEX(PlanTasks[Category],$V62)="","",INDEX(PlanTasks[Category],$V62)))</f>
        <v/>
      </c>
      <c r="Q62" s="29" t="str">
        <f t="array" ref="Q62">IF($V62="","",IF(INDEX(PlanTasks[Evidence / result],$V62)="","",INDEX(PlanTasks[Evidence / result],$V62)))</f>
        <v/>
      </c>
      <c r="R62" s="43" t="str">
        <f t="array" ref="R62">IF($V62="","",IF(INDEX(PlanTasks[Completed on],$V62)="","",INDEX(PlanTasks[Completed on],$V62)))</f>
        <v/>
      </c>
      <c r="S62" s="43" t="str">
        <f t="array" ref="S62">IF($V62="","",IF(INDEX(PlanTasks[Review due],$V62)="","",INDEX(PlanTasks[Review due],$V62)))</f>
        <v/>
      </c>
      <c r="T62" s="29" t="str">
        <f t="array" ref="T62">IF($V62="","",IF(INDEX(PlanTasks[AI practice mode],$V62)="","",INDEX(PlanTasks[AI practice mode],$V62)))</f>
        <v/>
      </c>
      <c r="U62" s="29" t="str">
        <f t="array" ref="U62">IF($V62="","",IF(INDEX(PlanTasks[Source IDs],$V62)="","",INDEX(PlanTasks[Source IDs],$V62)))</f>
        <v/>
      </c>
      <c r="V62" s="55" t="str">
        <f>IF(ROW()-8&gt;$E$4,"",MATCH($C$4&amp;"|"&amp;(ROW()-8),PlanTasks[Category key],0))</f>
        <v/>
      </c>
    </row>
    <row r="63" ht="78.0" customHeight="1">
      <c r="A63" s="9" t="str">
        <f t="array" ref="A63">IF($V63="","",INDEX(PlanTasks[Task ID],$V63))</f>
        <v/>
      </c>
      <c r="B63" s="12" t="str">
        <f t="array" ref="B63">IF($V63="","",IF(INDEX(PlanTasks[Start week],$V63)="","",INDEX(PlanTasks[Start week],$V63)))</f>
        <v/>
      </c>
      <c r="C63" s="12" t="str">
        <f t="array" ref="C63">IF($V63="","",IF(INDEX(PlanTasks[Task / deliverable],$V63)="","",INDEX(PlanTasks[Task / deliverable],$V63)))</f>
        <v/>
      </c>
      <c r="D63" s="12" t="str">
        <f t="array" ref="D63">IF($V63="","",IF(INDEX(PlanTasks[Status],$V63)="","",INDEX(PlanTasks[Status],$V63)))</f>
        <v/>
      </c>
      <c r="E63" s="12" t="str">
        <f t="array" ref="E63">IF($V63="","",IF(INDEX(PlanTasks[Priority],$V63)="","",INDEX(PlanTasks[Priority],$V63)))</f>
        <v/>
      </c>
      <c r="F63" s="12" t="str">
        <f t="array" ref="F63">IF($V63="","",IF(INDEX(PlanTasks[Scope],$V63)="","",INDEX(PlanTasks[Scope],$V63)))</f>
        <v/>
      </c>
      <c r="G63" s="18" t="str">
        <f t="array" ref="G63">IF($V63="","",IF(INDEX(PlanTasks[Estimate (h)],$V63)="","",INDEX(PlanTasks[Estimate (h)],$V63)))</f>
        <v/>
      </c>
      <c r="H63" s="18" t="str">
        <f t="array" ref="H63">IF($V63="","",IF(INDEX(PlanTasks[Actual (h)],$V63)="","",INDEX(PlanTasks[Actual (h)],$V63)))</f>
        <v/>
      </c>
      <c r="I63" s="21" t="str">
        <f t="array" ref="I63">IF($V63="","",IF(INDEX(PlanTasks[Due date],$V63)="","",INDEX(PlanTasks[Due date],$V63)))</f>
        <v/>
      </c>
      <c r="J63" s="12" t="str">
        <f t="array" ref="J63">IF($V63="","",IF(INDEX(PlanTasks[Completion check],$V63)="","",INDEX(PlanTasks[Completion check],$V63)))</f>
        <v/>
      </c>
      <c r="K63" s="12" t="str">
        <f t="array" ref="K63">IF($V63="","",IF(INDEX(PlanTasks[Next action / blocker],$V63)="","",INDEX(PlanTasks[Next action / blocker],$V63)))</f>
        <v/>
      </c>
      <c r="L63" s="12" t="str">
        <f t="array" ref="L63">IF($V63="","",IF(INDEX(PlanTasks[Done when],$V63)="","",INDEX(PlanTasks[Done when],$V63)))</f>
        <v/>
      </c>
      <c r="M63" s="12" t="str">
        <f t="array" ref="M63">IF($V63="","",IF(INDEX(PlanTasks[Exercise / interview prompt],$V63)="","",INDEX(PlanTasks[Exercise / interview prompt],$V63)))</f>
        <v/>
      </c>
      <c r="N63" s="12" t="str">
        <f t="array" ref="N63">IF($V63="","",IF(INDEX(PlanTasks[Prerequisite IDs],$V63)="","",INDEX(PlanTasks[Prerequisite IDs],$V63)))</f>
        <v/>
      </c>
      <c r="O63" s="12" t="str">
        <f t="array" ref="O63">IF($V63="","",IF(INDEX(PlanTasks[Plan section],$V63)="","",INDEX(PlanTasks[Plan section],$V63)))</f>
        <v/>
      </c>
      <c r="P63" s="12" t="str">
        <f t="array" ref="P63">IF($V63="","",IF(INDEX(PlanTasks[Category],$V63)="","",INDEX(PlanTasks[Category],$V63)))</f>
        <v/>
      </c>
      <c r="Q63" s="12" t="str">
        <f t="array" ref="Q63">IF($V63="","",IF(INDEX(PlanTasks[Evidence / result],$V63)="","",INDEX(PlanTasks[Evidence / result],$V63)))</f>
        <v/>
      </c>
      <c r="R63" s="21" t="str">
        <f t="array" ref="R63">IF($V63="","",IF(INDEX(PlanTasks[Completed on],$V63)="","",INDEX(PlanTasks[Completed on],$V63)))</f>
        <v/>
      </c>
      <c r="S63" s="21" t="str">
        <f t="array" ref="S63">IF($V63="","",IF(INDEX(PlanTasks[Review due],$V63)="","",INDEX(PlanTasks[Review due],$V63)))</f>
        <v/>
      </c>
      <c r="T63" s="12" t="str">
        <f t="array" ref="T63">IF($V63="","",IF(INDEX(PlanTasks[AI practice mode],$V63)="","",INDEX(PlanTasks[AI practice mode],$V63)))</f>
        <v/>
      </c>
      <c r="U63" s="12" t="str">
        <f t="array" ref="U63">IF($V63="","",IF(INDEX(PlanTasks[Source IDs],$V63)="","",INDEX(PlanTasks[Source IDs],$V63)))</f>
        <v/>
      </c>
      <c r="V63" s="27" t="str">
        <f>IF(ROW()-8&gt;$E$4,"",MATCH($C$4&amp;"|"&amp;(ROW()-8),PlanTasks[Category key],0))</f>
        <v/>
      </c>
    </row>
    <row r="64" ht="78.0" customHeight="1">
      <c r="A64" s="28" t="str">
        <f t="array" ref="A64">IF($V64="","",INDEX(PlanTasks[Task ID],$V64))</f>
        <v/>
      </c>
      <c r="B64" s="29" t="str">
        <f t="array" ref="B64">IF($V64="","",IF(INDEX(PlanTasks[Start week],$V64)="","",INDEX(PlanTasks[Start week],$V64)))</f>
        <v/>
      </c>
      <c r="C64" s="29" t="str">
        <f t="array" ref="C64">IF($V64="","",IF(INDEX(PlanTasks[Task / deliverable],$V64)="","",INDEX(PlanTasks[Task / deliverable],$V64)))</f>
        <v/>
      </c>
      <c r="D64" s="29" t="str">
        <f t="array" ref="D64">IF($V64="","",IF(INDEX(PlanTasks[Status],$V64)="","",INDEX(PlanTasks[Status],$V64)))</f>
        <v/>
      </c>
      <c r="E64" s="29" t="str">
        <f t="array" ref="E64">IF($V64="","",IF(INDEX(PlanTasks[Priority],$V64)="","",INDEX(PlanTasks[Priority],$V64)))</f>
        <v/>
      </c>
      <c r="F64" s="29" t="str">
        <f t="array" ref="F64">IF($V64="","",IF(INDEX(PlanTasks[Scope],$V64)="","",INDEX(PlanTasks[Scope],$V64)))</f>
        <v/>
      </c>
      <c r="G64" s="41" t="str">
        <f t="array" ref="G64">IF($V64="","",IF(INDEX(PlanTasks[Estimate (h)],$V64)="","",INDEX(PlanTasks[Estimate (h)],$V64)))</f>
        <v/>
      </c>
      <c r="H64" s="41" t="str">
        <f t="array" ref="H64">IF($V64="","",IF(INDEX(PlanTasks[Actual (h)],$V64)="","",INDEX(PlanTasks[Actual (h)],$V64)))</f>
        <v/>
      </c>
      <c r="I64" s="43" t="str">
        <f t="array" ref="I64">IF($V64="","",IF(INDEX(PlanTasks[Due date],$V64)="","",INDEX(PlanTasks[Due date],$V64)))</f>
        <v/>
      </c>
      <c r="J64" s="29" t="str">
        <f t="array" ref="J64">IF($V64="","",IF(INDEX(PlanTasks[Completion check],$V64)="","",INDEX(PlanTasks[Completion check],$V64)))</f>
        <v/>
      </c>
      <c r="K64" s="29" t="str">
        <f t="array" ref="K64">IF($V64="","",IF(INDEX(PlanTasks[Next action / blocker],$V64)="","",INDEX(PlanTasks[Next action / blocker],$V64)))</f>
        <v/>
      </c>
      <c r="L64" s="29" t="str">
        <f t="array" ref="L64">IF($V64="","",IF(INDEX(PlanTasks[Done when],$V64)="","",INDEX(PlanTasks[Done when],$V64)))</f>
        <v/>
      </c>
      <c r="M64" s="29" t="str">
        <f t="array" ref="M64">IF($V64="","",IF(INDEX(PlanTasks[Exercise / interview prompt],$V64)="","",INDEX(PlanTasks[Exercise / interview prompt],$V64)))</f>
        <v/>
      </c>
      <c r="N64" s="29" t="str">
        <f t="array" ref="N64">IF($V64="","",IF(INDEX(PlanTasks[Prerequisite IDs],$V64)="","",INDEX(PlanTasks[Prerequisite IDs],$V64)))</f>
        <v/>
      </c>
      <c r="O64" s="29" t="str">
        <f t="array" ref="O64">IF($V64="","",IF(INDEX(PlanTasks[Plan section],$V64)="","",INDEX(PlanTasks[Plan section],$V64)))</f>
        <v/>
      </c>
      <c r="P64" s="29" t="str">
        <f t="array" ref="P64">IF($V64="","",IF(INDEX(PlanTasks[Category],$V64)="","",INDEX(PlanTasks[Category],$V64)))</f>
        <v/>
      </c>
      <c r="Q64" s="29" t="str">
        <f t="array" ref="Q64">IF($V64="","",IF(INDEX(PlanTasks[Evidence / result],$V64)="","",INDEX(PlanTasks[Evidence / result],$V64)))</f>
        <v/>
      </c>
      <c r="R64" s="43" t="str">
        <f t="array" ref="R64">IF($V64="","",IF(INDEX(PlanTasks[Completed on],$V64)="","",INDEX(PlanTasks[Completed on],$V64)))</f>
        <v/>
      </c>
      <c r="S64" s="43" t="str">
        <f t="array" ref="S64">IF($V64="","",IF(INDEX(PlanTasks[Review due],$V64)="","",INDEX(PlanTasks[Review due],$V64)))</f>
        <v/>
      </c>
      <c r="T64" s="29" t="str">
        <f t="array" ref="T64">IF($V64="","",IF(INDEX(PlanTasks[AI practice mode],$V64)="","",INDEX(PlanTasks[AI practice mode],$V64)))</f>
        <v/>
      </c>
      <c r="U64" s="29" t="str">
        <f t="array" ref="U64">IF($V64="","",IF(INDEX(PlanTasks[Source IDs],$V64)="","",INDEX(PlanTasks[Source IDs],$V64)))</f>
        <v/>
      </c>
      <c r="V64" s="55" t="str">
        <f>IF(ROW()-8&gt;$E$4,"",MATCH($C$4&amp;"|"&amp;(ROW()-8),PlanTasks[Category key],0))</f>
        <v/>
      </c>
    </row>
    <row r="65" ht="78.0" customHeight="1">
      <c r="A65" s="9" t="str">
        <f t="array" ref="A65">IF($V65="","",INDEX(PlanTasks[Task ID],$V65))</f>
        <v/>
      </c>
      <c r="B65" s="12" t="str">
        <f t="array" ref="B65">IF($V65="","",IF(INDEX(PlanTasks[Start week],$V65)="","",INDEX(PlanTasks[Start week],$V65)))</f>
        <v/>
      </c>
      <c r="C65" s="12" t="str">
        <f t="array" ref="C65">IF($V65="","",IF(INDEX(PlanTasks[Task / deliverable],$V65)="","",INDEX(PlanTasks[Task / deliverable],$V65)))</f>
        <v/>
      </c>
      <c r="D65" s="12" t="str">
        <f t="array" ref="D65">IF($V65="","",IF(INDEX(PlanTasks[Status],$V65)="","",INDEX(PlanTasks[Status],$V65)))</f>
        <v/>
      </c>
      <c r="E65" s="12" t="str">
        <f t="array" ref="E65">IF($V65="","",IF(INDEX(PlanTasks[Priority],$V65)="","",INDEX(PlanTasks[Priority],$V65)))</f>
        <v/>
      </c>
      <c r="F65" s="12" t="str">
        <f t="array" ref="F65">IF($V65="","",IF(INDEX(PlanTasks[Scope],$V65)="","",INDEX(PlanTasks[Scope],$V65)))</f>
        <v/>
      </c>
      <c r="G65" s="18" t="str">
        <f t="array" ref="G65">IF($V65="","",IF(INDEX(PlanTasks[Estimate (h)],$V65)="","",INDEX(PlanTasks[Estimate (h)],$V65)))</f>
        <v/>
      </c>
      <c r="H65" s="18" t="str">
        <f t="array" ref="H65">IF($V65="","",IF(INDEX(PlanTasks[Actual (h)],$V65)="","",INDEX(PlanTasks[Actual (h)],$V65)))</f>
        <v/>
      </c>
      <c r="I65" s="21" t="str">
        <f t="array" ref="I65">IF($V65="","",IF(INDEX(PlanTasks[Due date],$V65)="","",INDEX(PlanTasks[Due date],$V65)))</f>
        <v/>
      </c>
      <c r="J65" s="12" t="str">
        <f t="array" ref="J65">IF($V65="","",IF(INDEX(PlanTasks[Completion check],$V65)="","",INDEX(PlanTasks[Completion check],$V65)))</f>
        <v/>
      </c>
      <c r="K65" s="12" t="str">
        <f t="array" ref="K65">IF($V65="","",IF(INDEX(PlanTasks[Next action / blocker],$V65)="","",INDEX(PlanTasks[Next action / blocker],$V65)))</f>
        <v/>
      </c>
      <c r="L65" s="12" t="str">
        <f t="array" ref="L65">IF($V65="","",IF(INDEX(PlanTasks[Done when],$V65)="","",INDEX(PlanTasks[Done when],$V65)))</f>
        <v/>
      </c>
      <c r="M65" s="12" t="str">
        <f t="array" ref="M65">IF($V65="","",IF(INDEX(PlanTasks[Exercise / interview prompt],$V65)="","",INDEX(PlanTasks[Exercise / interview prompt],$V65)))</f>
        <v/>
      </c>
      <c r="N65" s="12" t="str">
        <f t="array" ref="N65">IF($V65="","",IF(INDEX(PlanTasks[Prerequisite IDs],$V65)="","",INDEX(PlanTasks[Prerequisite IDs],$V65)))</f>
        <v/>
      </c>
      <c r="O65" s="12" t="str">
        <f t="array" ref="O65">IF($V65="","",IF(INDEX(PlanTasks[Plan section],$V65)="","",INDEX(PlanTasks[Plan section],$V65)))</f>
        <v/>
      </c>
      <c r="P65" s="12" t="str">
        <f t="array" ref="P65">IF($V65="","",IF(INDEX(PlanTasks[Category],$V65)="","",INDEX(PlanTasks[Category],$V65)))</f>
        <v/>
      </c>
      <c r="Q65" s="12" t="str">
        <f t="array" ref="Q65">IF($V65="","",IF(INDEX(PlanTasks[Evidence / result],$V65)="","",INDEX(PlanTasks[Evidence / result],$V65)))</f>
        <v/>
      </c>
      <c r="R65" s="21" t="str">
        <f t="array" ref="R65">IF($V65="","",IF(INDEX(PlanTasks[Completed on],$V65)="","",INDEX(PlanTasks[Completed on],$V65)))</f>
        <v/>
      </c>
      <c r="S65" s="21" t="str">
        <f t="array" ref="S65">IF($V65="","",IF(INDEX(PlanTasks[Review due],$V65)="","",INDEX(PlanTasks[Review due],$V65)))</f>
        <v/>
      </c>
      <c r="T65" s="12" t="str">
        <f t="array" ref="T65">IF($V65="","",IF(INDEX(PlanTasks[AI practice mode],$V65)="","",INDEX(PlanTasks[AI practice mode],$V65)))</f>
        <v/>
      </c>
      <c r="U65" s="12" t="str">
        <f t="array" ref="U65">IF($V65="","",IF(INDEX(PlanTasks[Source IDs],$V65)="","",INDEX(PlanTasks[Source IDs],$V65)))</f>
        <v/>
      </c>
      <c r="V65" s="27" t="str">
        <f>IF(ROW()-8&gt;$E$4,"",MATCH($C$4&amp;"|"&amp;(ROW()-8),PlanTasks[Category key],0))</f>
        <v/>
      </c>
    </row>
    <row r="66" ht="78.0" customHeight="1">
      <c r="A66" s="28" t="str">
        <f t="array" ref="A66">IF($V66="","",INDEX(PlanTasks[Task ID],$V66))</f>
        <v/>
      </c>
      <c r="B66" s="29" t="str">
        <f t="array" ref="B66">IF($V66="","",IF(INDEX(PlanTasks[Start week],$V66)="","",INDEX(PlanTasks[Start week],$V66)))</f>
        <v/>
      </c>
      <c r="C66" s="29" t="str">
        <f t="array" ref="C66">IF($V66="","",IF(INDEX(PlanTasks[Task / deliverable],$V66)="","",INDEX(PlanTasks[Task / deliverable],$V66)))</f>
        <v/>
      </c>
      <c r="D66" s="29" t="str">
        <f t="array" ref="D66">IF($V66="","",IF(INDEX(PlanTasks[Status],$V66)="","",INDEX(PlanTasks[Status],$V66)))</f>
        <v/>
      </c>
      <c r="E66" s="29" t="str">
        <f t="array" ref="E66">IF($V66="","",IF(INDEX(PlanTasks[Priority],$V66)="","",INDEX(PlanTasks[Priority],$V66)))</f>
        <v/>
      </c>
      <c r="F66" s="29" t="str">
        <f t="array" ref="F66">IF($V66="","",IF(INDEX(PlanTasks[Scope],$V66)="","",INDEX(PlanTasks[Scope],$V66)))</f>
        <v/>
      </c>
      <c r="G66" s="41" t="str">
        <f t="array" ref="G66">IF($V66="","",IF(INDEX(PlanTasks[Estimate (h)],$V66)="","",INDEX(PlanTasks[Estimate (h)],$V66)))</f>
        <v/>
      </c>
      <c r="H66" s="41" t="str">
        <f t="array" ref="H66">IF($V66="","",IF(INDEX(PlanTasks[Actual (h)],$V66)="","",INDEX(PlanTasks[Actual (h)],$V66)))</f>
        <v/>
      </c>
      <c r="I66" s="43" t="str">
        <f t="array" ref="I66">IF($V66="","",IF(INDEX(PlanTasks[Due date],$V66)="","",INDEX(PlanTasks[Due date],$V66)))</f>
        <v/>
      </c>
      <c r="J66" s="29" t="str">
        <f t="array" ref="J66">IF($V66="","",IF(INDEX(PlanTasks[Completion check],$V66)="","",INDEX(PlanTasks[Completion check],$V66)))</f>
        <v/>
      </c>
      <c r="K66" s="29" t="str">
        <f t="array" ref="K66">IF($V66="","",IF(INDEX(PlanTasks[Next action / blocker],$V66)="","",INDEX(PlanTasks[Next action / blocker],$V66)))</f>
        <v/>
      </c>
      <c r="L66" s="29" t="str">
        <f t="array" ref="L66">IF($V66="","",IF(INDEX(PlanTasks[Done when],$V66)="","",INDEX(PlanTasks[Done when],$V66)))</f>
        <v/>
      </c>
      <c r="M66" s="29" t="str">
        <f t="array" ref="M66">IF($V66="","",IF(INDEX(PlanTasks[Exercise / interview prompt],$V66)="","",INDEX(PlanTasks[Exercise / interview prompt],$V66)))</f>
        <v/>
      </c>
      <c r="N66" s="29" t="str">
        <f t="array" ref="N66">IF($V66="","",IF(INDEX(PlanTasks[Prerequisite IDs],$V66)="","",INDEX(PlanTasks[Prerequisite IDs],$V66)))</f>
        <v/>
      </c>
      <c r="O66" s="29" t="str">
        <f t="array" ref="O66">IF($V66="","",IF(INDEX(PlanTasks[Plan section],$V66)="","",INDEX(PlanTasks[Plan section],$V66)))</f>
        <v/>
      </c>
      <c r="P66" s="29" t="str">
        <f t="array" ref="P66">IF($V66="","",IF(INDEX(PlanTasks[Category],$V66)="","",INDEX(PlanTasks[Category],$V66)))</f>
        <v/>
      </c>
      <c r="Q66" s="29" t="str">
        <f t="array" ref="Q66">IF($V66="","",IF(INDEX(PlanTasks[Evidence / result],$V66)="","",INDEX(PlanTasks[Evidence / result],$V66)))</f>
        <v/>
      </c>
      <c r="R66" s="43" t="str">
        <f t="array" ref="R66">IF($V66="","",IF(INDEX(PlanTasks[Completed on],$V66)="","",INDEX(PlanTasks[Completed on],$V66)))</f>
        <v/>
      </c>
      <c r="S66" s="43" t="str">
        <f t="array" ref="S66">IF($V66="","",IF(INDEX(PlanTasks[Review due],$V66)="","",INDEX(PlanTasks[Review due],$V66)))</f>
        <v/>
      </c>
      <c r="T66" s="29" t="str">
        <f t="array" ref="T66">IF($V66="","",IF(INDEX(PlanTasks[AI practice mode],$V66)="","",INDEX(PlanTasks[AI practice mode],$V66)))</f>
        <v/>
      </c>
      <c r="U66" s="29" t="str">
        <f t="array" ref="U66">IF($V66="","",IF(INDEX(PlanTasks[Source IDs],$V66)="","",INDEX(PlanTasks[Source IDs],$V66)))</f>
        <v/>
      </c>
      <c r="V66" s="55" t="str">
        <f>IF(ROW()-8&gt;$E$4,"",MATCH($C$4&amp;"|"&amp;(ROW()-8),PlanTasks[Category key],0))</f>
        <v/>
      </c>
    </row>
    <row r="67" ht="78.0" customHeight="1">
      <c r="A67" s="9" t="str">
        <f t="array" ref="A67">IF($V67="","",INDEX(PlanTasks[Task ID],$V67))</f>
        <v/>
      </c>
      <c r="B67" s="12" t="str">
        <f t="array" ref="B67">IF($V67="","",IF(INDEX(PlanTasks[Start week],$V67)="","",INDEX(PlanTasks[Start week],$V67)))</f>
        <v/>
      </c>
      <c r="C67" s="12" t="str">
        <f t="array" ref="C67">IF($V67="","",IF(INDEX(PlanTasks[Task / deliverable],$V67)="","",INDEX(PlanTasks[Task / deliverable],$V67)))</f>
        <v/>
      </c>
      <c r="D67" s="12" t="str">
        <f t="array" ref="D67">IF($V67="","",IF(INDEX(PlanTasks[Status],$V67)="","",INDEX(PlanTasks[Status],$V67)))</f>
        <v/>
      </c>
      <c r="E67" s="12" t="str">
        <f t="array" ref="E67">IF($V67="","",IF(INDEX(PlanTasks[Priority],$V67)="","",INDEX(PlanTasks[Priority],$V67)))</f>
        <v/>
      </c>
      <c r="F67" s="12" t="str">
        <f t="array" ref="F67">IF($V67="","",IF(INDEX(PlanTasks[Scope],$V67)="","",INDEX(PlanTasks[Scope],$V67)))</f>
        <v/>
      </c>
      <c r="G67" s="18" t="str">
        <f t="array" ref="G67">IF($V67="","",IF(INDEX(PlanTasks[Estimate (h)],$V67)="","",INDEX(PlanTasks[Estimate (h)],$V67)))</f>
        <v/>
      </c>
      <c r="H67" s="18" t="str">
        <f t="array" ref="H67">IF($V67="","",IF(INDEX(PlanTasks[Actual (h)],$V67)="","",INDEX(PlanTasks[Actual (h)],$V67)))</f>
        <v/>
      </c>
      <c r="I67" s="21" t="str">
        <f t="array" ref="I67">IF($V67="","",IF(INDEX(PlanTasks[Due date],$V67)="","",INDEX(PlanTasks[Due date],$V67)))</f>
        <v/>
      </c>
      <c r="J67" s="12" t="str">
        <f t="array" ref="J67">IF($V67="","",IF(INDEX(PlanTasks[Completion check],$V67)="","",INDEX(PlanTasks[Completion check],$V67)))</f>
        <v/>
      </c>
      <c r="K67" s="12" t="str">
        <f t="array" ref="K67">IF($V67="","",IF(INDEX(PlanTasks[Next action / blocker],$V67)="","",INDEX(PlanTasks[Next action / blocker],$V67)))</f>
        <v/>
      </c>
      <c r="L67" s="12" t="str">
        <f t="array" ref="L67">IF($V67="","",IF(INDEX(PlanTasks[Done when],$V67)="","",INDEX(PlanTasks[Done when],$V67)))</f>
        <v/>
      </c>
      <c r="M67" s="12" t="str">
        <f t="array" ref="M67">IF($V67="","",IF(INDEX(PlanTasks[Exercise / interview prompt],$V67)="","",INDEX(PlanTasks[Exercise / interview prompt],$V67)))</f>
        <v/>
      </c>
      <c r="N67" s="12" t="str">
        <f t="array" ref="N67">IF($V67="","",IF(INDEX(PlanTasks[Prerequisite IDs],$V67)="","",INDEX(PlanTasks[Prerequisite IDs],$V67)))</f>
        <v/>
      </c>
      <c r="O67" s="12" t="str">
        <f t="array" ref="O67">IF($V67="","",IF(INDEX(PlanTasks[Plan section],$V67)="","",INDEX(PlanTasks[Plan section],$V67)))</f>
        <v/>
      </c>
      <c r="P67" s="12" t="str">
        <f t="array" ref="P67">IF($V67="","",IF(INDEX(PlanTasks[Category],$V67)="","",INDEX(PlanTasks[Category],$V67)))</f>
        <v/>
      </c>
      <c r="Q67" s="12" t="str">
        <f t="array" ref="Q67">IF($V67="","",IF(INDEX(PlanTasks[Evidence / result],$V67)="","",INDEX(PlanTasks[Evidence / result],$V67)))</f>
        <v/>
      </c>
      <c r="R67" s="21" t="str">
        <f t="array" ref="R67">IF($V67="","",IF(INDEX(PlanTasks[Completed on],$V67)="","",INDEX(PlanTasks[Completed on],$V67)))</f>
        <v/>
      </c>
      <c r="S67" s="21" t="str">
        <f t="array" ref="S67">IF($V67="","",IF(INDEX(PlanTasks[Review due],$V67)="","",INDEX(PlanTasks[Review due],$V67)))</f>
        <v/>
      </c>
      <c r="T67" s="12" t="str">
        <f t="array" ref="T67">IF($V67="","",IF(INDEX(PlanTasks[AI practice mode],$V67)="","",INDEX(PlanTasks[AI practice mode],$V67)))</f>
        <v/>
      </c>
      <c r="U67" s="12" t="str">
        <f t="array" ref="U67">IF($V67="","",IF(INDEX(PlanTasks[Source IDs],$V67)="","",INDEX(PlanTasks[Source IDs],$V67)))</f>
        <v/>
      </c>
      <c r="V67" s="27" t="str">
        <f>IF(ROW()-8&gt;$E$4,"",MATCH($C$4&amp;"|"&amp;(ROW()-8),PlanTasks[Category key],0))</f>
        <v/>
      </c>
    </row>
    <row r="68" ht="78.0" customHeight="1">
      <c r="A68" s="28" t="str">
        <f t="array" ref="A68">IF($V68="","",INDEX(PlanTasks[Task ID],$V68))</f>
        <v/>
      </c>
      <c r="B68" s="29" t="str">
        <f t="array" ref="B68">IF($V68="","",IF(INDEX(PlanTasks[Start week],$V68)="","",INDEX(PlanTasks[Start week],$V68)))</f>
        <v/>
      </c>
      <c r="C68" s="29" t="str">
        <f t="array" ref="C68">IF($V68="","",IF(INDEX(PlanTasks[Task / deliverable],$V68)="","",INDEX(PlanTasks[Task / deliverable],$V68)))</f>
        <v/>
      </c>
      <c r="D68" s="29" t="str">
        <f t="array" ref="D68">IF($V68="","",IF(INDEX(PlanTasks[Status],$V68)="","",INDEX(PlanTasks[Status],$V68)))</f>
        <v/>
      </c>
      <c r="E68" s="29" t="str">
        <f t="array" ref="E68">IF($V68="","",IF(INDEX(PlanTasks[Priority],$V68)="","",INDEX(PlanTasks[Priority],$V68)))</f>
        <v/>
      </c>
      <c r="F68" s="29" t="str">
        <f t="array" ref="F68">IF($V68="","",IF(INDEX(PlanTasks[Scope],$V68)="","",INDEX(PlanTasks[Scope],$V68)))</f>
        <v/>
      </c>
      <c r="G68" s="41" t="str">
        <f t="array" ref="G68">IF($V68="","",IF(INDEX(PlanTasks[Estimate (h)],$V68)="","",INDEX(PlanTasks[Estimate (h)],$V68)))</f>
        <v/>
      </c>
      <c r="H68" s="41" t="str">
        <f t="array" ref="H68">IF($V68="","",IF(INDEX(PlanTasks[Actual (h)],$V68)="","",INDEX(PlanTasks[Actual (h)],$V68)))</f>
        <v/>
      </c>
      <c r="I68" s="43" t="str">
        <f t="array" ref="I68">IF($V68="","",IF(INDEX(PlanTasks[Due date],$V68)="","",INDEX(PlanTasks[Due date],$V68)))</f>
        <v/>
      </c>
      <c r="J68" s="29" t="str">
        <f t="array" ref="J68">IF($V68="","",IF(INDEX(PlanTasks[Completion check],$V68)="","",INDEX(PlanTasks[Completion check],$V68)))</f>
        <v/>
      </c>
      <c r="K68" s="29" t="str">
        <f t="array" ref="K68">IF($V68="","",IF(INDEX(PlanTasks[Next action / blocker],$V68)="","",INDEX(PlanTasks[Next action / blocker],$V68)))</f>
        <v/>
      </c>
      <c r="L68" s="29" t="str">
        <f t="array" ref="L68">IF($V68="","",IF(INDEX(PlanTasks[Done when],$V68)="","",INDEX(PlanTasks[Done when],$V68)))</f>
        <v/>
      </c>
      <c r="M68" s="29" t="str">
        <f t="array" ref="M68">IF($V68="","",IF(INDEX(PlanTasks[Exercise / interview prompt],$V68)="","",INDEX(PlanTasks[Exercise / interview prompt],$V68)))</f>
        <v/>
      </c>
      <c r="N68" s="29" t="str">
        <f t="array" ref="N68">IF($V68="","",IF(INDEX(PlanTasks[Prerequisite IDs],$V68)="","",INDEX(PlanTasks[Prerequisite IDs],$V68)))</f>
        <v/>
      </c>
      <c r="O68" s="29" t="str">
        <f t="array" ref="O68">IF($V68="","",IF(INDEX(PlanTasks[Plan section],$V68)="","",INDEX(PlanTasks[Plan section],$V68)))</f>
        <v/>
      </c>
      <c r="P68" s="29" t="str">
        <f t="array" ref="P68">IF($V68="","",IF(INDEX(PlanTasks[Category],$V68)="","",INDEX(PlanTasks[Category],$V68)))</f>
        <v/>
      </c>
      <c r="Q68" s="29" t="str">
        <f t="array" ref="Q68">IF($V68="","",IF(INDEX(PlanTasks[Evidence / result],$V68)="","",INDEX(PlanTasks[Evidence / result],$V68)))</f>
        <v/>
      </c>
      <c r="R68" s="43" t="str">
        <f t="array" ref="R68">IF($V68="","",IF(INDEX(PlanTasks[Completed on],$V68)="","",INDEX(PlanTasks[Completed on],$V68)))</f>
        <v/>
      </c>
      <c r="S68" s="43" t="str">
        <f t="array" ref="S68">IF($V68="","",IF(INDEX(PlanTasks[Review due],$V68)="","",INDEX(PlanTasks[Review due],$V68)))</f>
        <v/>
      </c>
      <c r="T68" s="29" t="str">
        <f t="array" ref="T68">IF($V68="","",IF(INDEX(PlanTasks[AI practice mode],$V68)="","",INDEX(PlanTasks[AI practice mode],$V68)))</f>
        <v/>
      </c>
      <c r="U68" s="29" t="str">
        <f t="array" ref="U68">IF($V68="","",IF(INDEX(PlanTasks[Source IDs],$V68)="","",INDEX(PlanTasks[Source IDs],$V68)))</f>
        <v/>
      </c>
      <c r="V68" s="55" t="str">
        <f>IF(ROW()-8&gt;$E$4,"",MATCH($C$4&amp;"|"&amp;(ROW()-8),PlanTasks[Category key],0))</f>
        <v/>
      </c>
    </row>
    <row r="69" ht="78.0" customHeight="1">
      <c r="A69" s="9" t="str">
        <f t="array" ref="A69">IF($V69="","",INDEX(PlanTasks[Task ID],$V69))</f>
        <v/>
      </c>
      <c r="B69" s="12" t="str">
        <f t="array" ref="B69">IF($V69="","",IF(INDEX(PlanTasks[Start week],$V69)="","",INDEX(PlanTasks[Start week],$V69)))</f>
        <v/>
      </c>
      <c r="C69" s="12" t="str">
        <f t="array" ref="C69">IF($V69="","",IF(INDEX(PlanTasks[Task / deliverable],$V69)="","",INDEX(PlanTasks[Task / deliverable],$V69)))</f>
        <v/>
      </c>
      <c r="D69" s="12" t="str">
        <f t="array" ref="D69">IF($V69="","",IF(INDEX(PlanTasks[Status],$V69)="","",INDEX(PlanTasks[Status],$V69)))</f>
        <v/>
      </c>
      <c r="E69" s="12" t="str">
        <f t="array" ref="E69">IF($V69="","",IF(INDEX(PlanTasks[Priority],$V69)="","",INDEX(PlanTasks[Priority],$V69)))</f>
        <v/>
      </c>
      <c r="F69" s="12" t="str">
        <f t="array" ref="F69">IF($V69="","",IF(INDEX(PlanTasks[Scope],$V69)="","",INDEX(PlanTasks[Scope],$V69)))</f>
        <v/>
      </c>
      <c r="G69" s="18" t="str">
        <f t="array" ref="G69">IF($V69="","",IF(INDEX(PlanTasks[Estimate (h)],$V69)="","",INDEX(PlanTasks[Estimate (h)],$V69)))</f>
        <v/>
      </c>
      <c r="H69" s="18" t="str">
        <f t="array" ref="H69">IF($V69="","",IF(INDEX(PlanTasks[Actual (h)],$V69)="","",INDEX(PlanTasks[Actual (h)],$V69)))</f>
        <v/>
      </c>
      <c r="I69" s="21" t="str">
        <f t="array" ref="I69">IF($V69="","",IF(INDEX(PlanTasks[Due date],$V69)="","",INDEX(PlanTasks[Due date],$V69)))</f>
        <v/>
      </c>
      <c r="J69" s="12" t="str">
        <f t="array" ref="J69">IF($V69="","",IF(INDEX(PlanTasks[Completion check],$V69)="","",INDEX(PlanTasks[Completion check],$V69)))</f>
        <v/>
      </c>
      <c r="K69" s="12" t="str">
        <f t="array" ref="K69">IF($V69="","",IF(INDEX(PlanTasks[Next action / blocker],$V69)="","",INDEX(PlanTasks[Next action / blocker],$V69)))</f>
        <v/>
      </c>
      <c r="L69" s="12" t="str">
        <f t="array" ref="L69">IF($V69="","",IF(INDEX(PlanTasks[Done when],$V69)="","",INDEX(PlanTasks[Done when],$V69)))</f>
        <v/>
      </c>
      <c r="M69" s="12" t="str">
        <f t="array" ref="M69">IF($V69="","",IF(INDEX(PlanTasks[Exercise / interview prompt],$V69)="","",INDEX(PlanTasks[Exercise / interview prompt],$V69)))</f>
        <v/>
      </c>
      <c r="N69" s="12" t="str">
        <f t="array" ref="N69">IF($V69="","",IF(INDEX(PlanTasks[Prerequisite IDs],$V69)="","",INDEX(PlanTasks[Prerequisite IDs],$V69)))</f>
        <v/>
      </c>
      <c r="O69" s="12" t="str">
        <f t="array" ref="O69">IF($V69="","",IF(INDEX(PlanTasks[Plan section],$V69)="","",INDEX(PlanTasks[Plan section],$V69)))</f>
        <v/>
      </c>
      <c r="P69" s="12" t="str">
        <f t="array" ref="P69">IF($V69="","",IF(INDEX(PlanTasks[Category],$V69)="","",INDEX(PlanTasks[Category],$V69)))</f>
        <v/>
      </c>
      <c r="Q69" s="12" t="str">
        <f t="array" ref="Q69">IF($V69="","",IF(INDEX(PlanTasks[Evidence / result],$V69)="","",INDEX(PlanTasks[Evidence / result],$V69)))</f>
        <v/>
      </c>
      <c r="R69" s="21" t="str">
        <f t="array" ref="R69">IF($V69="","",IF(INDEX(PlanTasks[Completed on],$V69)="","",INDEX(PlanTasks[Completed on],$V69)))</f>
        <v/>
      </c>
      <c r="S69" s="21" t="str">
        <f t="array" ref="S69">IF($V69="","",IF(INDEX(PlanTasks[Review due],$V69)="","",INDEX(PlanTasks[Review due],$V69)))</f>
        <v/>
      </c>
      <c r="T69" s="12" t="str">
        <f t="array" ref="T69">IF($V69="","",IF(INDEX(PlanTasks[AI practice mode],$V69)="","",INDEX(PlanTasks[AI practice mode],$V69)))</f>
        <v/>
      </c>
      <c r="U69" s="12" t="str">
        <f t="array" ref="U69">IF($V69="","",IF(INDEX(PlanTasks[Source IDs],$V69)="","",INDEX(PlanTasks[Source IDs],$V69)))</f>
        <v/>
      </c>
      <c r="V69" s="27" t="str">
        <f>IF(ROW()-8&gt;$E$4,"",MATCH($C$4&amp;"|"&amp;(ROW()-8),PlanTasks[Category key],0))</f>
        <v/>
      </c>
    </row>
    <row r="70" ht="78.0" customHeight="1">
      <c r="A70" s="28" t="str">
        <f t="array" ref="A70">IF($V70="","",INDEX(PlanTasks[Task ID],$V70))</f>
        <v/>
      </c>
      <c r="B70" s="29" t="str">
        <f t="array" ref="B70">IF($V70="","",IF(INDEX(PlanTasks[Start week],$V70)="","",INDEX(PlanTasks[Start week],$V70)))</f>
        <v/>
      </c>
      <c r="C70" s="29" t="str">
        <f t="array" ref="C70">IF($V70="","",IF(INDEX(PlanTasks[Task / deliverable],$V70)="","",INDEX(PlanTasks[Task / deliverable],$V70)))</f>
        <v/>
      </c>
      <c r="D70" s="29" t="str">
        <f t="array" ref="D70">IF($V70="","",IF(INDEX(PlanTasks[Status],$V70)="","",INDEX(PlanTasks[Status],$V70)))</f>
        <v/>
      </c>
      <c r="E70" s="29" t="str">
        <f t="array" ref="E70">IF($V70="","",IF(INDEX(PlanTasks[Priority],$V70)="","",INDEX(PlanTasks[Priority],$V70)))</f>
        <v/>
      </c>
      <c r="F70" s="29" t="str">
        <f t="array" ref="F70">IF($V70="","",IF(INDEX(PlanTasks[Scope],$V70)="","",INDEX(PlanTasks[Scope],$V70)))</f>
        <v/>
      </c>
      <c r="G70" s="41" t="str">
        <f t="array" ref="G70">IF($V70="","",IF(INDEX(PlanTasks[Estimate (h)],$V70)="","",INDEX(PlanTasks[Estimate (h)],$V70)))</f>
        <v/>
      </c>
      <c r="H70" s="41" t="str">
        <f t="array" ref="H70">IF($V70="","",IF(INDEX(PlanTasks[Actual (h)],$V70)="","",INDEX(PlanTasks[Actual (h)],$V70)))</f>
        <v/>
      </c>
      <c r="I70" s="43" t="str">
        <f t="array" ref="I70">IF($V70="","",IF(INDEX(PlanTasks[Due date],$V70)="","",INDEX(PlanTasks[Due date],$V70)))</f>
        <v/>
      </c>
      <c r="J70" s="29" t="str">
        <f t="array" ref="J70">IF($V70="","",IF(INDEX(PlanTasks[Completion check],$V70)="","",INDEX(PlanTasks[Completion check],$V70)))</f>
        <v/>
      </c>
      <c r="K70" s="29" t="str">
        <f t="array" ref="K70">IF($V70="","",IF(INDEX(PlanTasks[Next action / blocker],$V70)="","",INDEX(PlanTasks[Next action / blocker],$V70)))</f>
        <v/>
      </c>
      <c r="L70" s="29" t="str">
        <f t="array" ref="L70">IF($V70="","",IF(INDEX(PlanTasks[Done when],$V70)="","",INDEX(PlanTasks[Done when],$V70)))</f>
        <v/>
      </c>
      <c r="M70" s="29" t="str">
        <f t="array" ref="M70">IF($V70="","",IF(INDEX(PlanTasks[Exercise / interview prompt],$V70)="","",INDEX(PlanTasks[Exercise / interview prompt],$V70)))</f>
        <v/>
      </c>
      <c r="N70" s="29" t="str">
        <f t="array" ref="N70">IF($V70="","",IF(INDEX(PlanTasks[Prerequisite IDs],$V70)="","",INDEX(PlanTasks[Prerequisite IDs],$V70)))</f>
        <v/>
      </c>
      <c r="O70" s="29" t="str">
        <f t="array" ref="O70">IF($V70="","",IF(INDEX(PlanTasks[Plan section],$V70)="","",INDEX(PlanTasks[Plan section],$V70)))</f>
        <v/>
      </c>
      <c r="P70" s="29" t="str">
        <f t="array" ref="P70">IF($V70="","",IF(INDEX(PlanTasks[Category],$V70)="","",INDEX(PlanTasks[Category],$V70)))</f>
        <v/>
      </c>
      <c r="Q70" s="29" t="str">
        <f t="array" ref="Q70">IF($V70="","",IF(INDEX(PlanTasks[Evidence / result],$V70)="","",INDEX(PlanTasks[Evidence / result],$V70)))</f>
        <v/>
      </c>
      <c r="R70" s="43" t="str">
        <f t="array" ref="R70">IF($V70="","",IF(INDEX(PlanTasks[Completed on],$V70)="","",INDEX(PlanTasks[Completed on],$V70)))</f>
        <v/>
      </c>
      <c r="S70" s="43" t="str">
        <f t="array" ref="S70">IF($V70="","",IF(INDEX(PlanTasks[Review due],$V70)="","",INDEX(PlanTasks[Review due],$V70)))</f>
        <v/>
      </c>
      <c r="T70" s="29" t="str">
        <f t="array" ref="T70">IF($V70="","",IF(INDEX(PlanTasks[AI practice mode],$V70)="","",INDEX(PlanTasks[AI practice mode],$V70)))</f>
        <v/>
      </c>
      <c r="U70" s="29" t="str">
        <f t="array" ref="U70">IF($V70="","",IF(INDEX(PlanTasks[Source IDs],$V70)="","",INDEX(PlanTasks[Source IDs],$V70)))</f>
        <v/>
      </c>
      <c r="V70" s="55" t="str">
        <f>IF(ROW()-8&gt;$E$4,"",MATCH($C$4&amp;"|"&amp;(ROW()-8),PlanTasks[Category key],0))</f>
        <v/>
      </c>
    </row>
    <row r="71" ht="78.0" customHeight="1">
      <c r="A71" s="9" t="str">
        <f t="array" ref="A71">IF($V71="","",INDEX(PlanTasks[Task ID],$V71))</f>
        <v/>
      </c>
      <c r="B71" s="12" t="str">
        <f t="array" ref="B71">IF($V71="","",IF(INDEX(PlanTasks[Start week],$V71)="","",INDEX(PlanTasks[Start week],$V71)))</f>
        <v/>
      </c>
      <c r="C71" s="12" t="str">
        <f t="array" ref="C71">IF($V71="","",IF(INDEX(PlanTasks[Task / deliverable],$V71)="","",INDEX(PlanTasks[Task / deliverable],$V71)))</f>
        <v/>
      </c>
      <c r="D71" s="12" t="str">
        <f t="array" ref="D71">IF($V71="","",IF(INDEX(PlanTasks[Status],$V71)="","",INDEX(PlanTasks[Status],$V71)))</f>
        <v/>
      </c>
      <c r="E71" s="12" t="str">
        <f t="array" ref="E71">IF($V71="","",IF(INDEX(PlanTasks[Priority],$V71)="","",INDEX(PlanTasks[Priority],$V71)))</f>
        <v/>
      </c>
      <c r="F71" s="12" t="str">
        <f t="array" ref="F71">IF($V71="","",IF(INDEX(PlanTasks[Scope],$V71)="","",INDEX(PlanTasks[Scope],$V71)))</f>
        <v/>
      </c>
      <c r="G71" s="18" t="str">
        <f t="array" ref="G71">IF($V71="","",IF(INDEX(PlanTasks[Estimate (h)],$V71)="","",INDEX(PlanTasks[Estimate (h)],$V71)))</f>
        <v/>
      </c>
      <c r="H71" s="18" t="str">
        <f t="array" ref="H71">IF($V71="","",IF(INDEX(PlanTasks[Actual (h)],$V71)="","",INDEX(PlanTasks[Actual (h)],$V71)))</f>
        <v/>
      </c>
      <c r="I71" s="21" t="str">
        <f t="array" ref="I71">IF($V71="","",IF(INDEX(PlanTasks[Due date],$V71)="","",INDEX(PlanTasks[Due date],$V71)))</f>
        <v/>
      </c>
      <c r="J71" s="12" t="str">
        <f t="array" ref="J71">IF($V71="","",IF(INDEX(PlanTasks[Completion check],$V71)="","",INDEX(PlanTasks[Completion check],$V71)))</f>
        <v/>
      </c>
      <c r="K71" s="12" t="str">
        <f t="array" ref="K71">IF($V71="","",IF(INDEX(PlanTasks[Next action / blocker],$V71)="","",INDEX(PlanTasks[Next action / blocker],$V71)))</f>
        <v/>
      </c>
      <c r="L71" s="12" t="str">
        <f t="array" ref="L71">IF($V71="","",IF(INDEX(PlanTasks[Done when],$V71)="","",INDEX(PlanTasks[Done when],$V71)))</f>
        <v/>
      </c>
      <c r="M71" s="12" t="str">
        <f t="array" ref="M71">IF($V71="","",IF(INDEX(PlanTasks[Exercise / interview prompt],$V71)="","",INDEX(PlanTasks[Exercise / interview prompt],$V71)))</f>
        <v/>
      </c>
      <c r="N71" s="12" t="str">
        <f t="array" ref="N71">IF($V71="","",IF(INDEX(PlanTasks[Prerequisite IDs],$V71)="","",INDEX(PlanTasks[Prerequisite IDs],$V71)))</f>
        <v/>
      </c>
      <c r="O71" s="12" t="str">
        <f t="array" ref="O71">IF($V71="","",IF(INDEX(PlanTasks[Plan section],$V71)="","",INDEX(PlanTasks[Plan section],$V71)))</f>
        <v/>
      </c>
      <c r="P71" s="12" t="str">
        <f t="array" ref="P71">IF($V71="","",IF(INDEX(PlanTasks[Category],$V71)="","",INDEX(PlanTasks[Category],$V71)))</f>
        <v/>
      </c>
      <c r="Q71" s="12" t="str">
        <f t="array" ref="Q71">IF($V71="","",IF(INDEX(PlanTasks[Evidence / result],$V71)="","",INDEX(PlanTasks[Evidence / result],$V71)))</f>
        <v/>
      </c>
      <c r="R71" s="21" t="str">
        <f t="array" ref="R71">IF($V71="","",IF(INDEX(PlanTasks[Completed on],$V71)="","",INDEX(PlanTasks[Completed on],$V71)))</f>
        <v/>
      </c>
      <c r="S71" s="21" t="str">
        <f t="array" ref="S71">IF($V71="","",IF(INDEX(PlanTasks[Review due],$V71)="","",INDEX(PlanTasks[Review due],$V71)))</f>
        <v/>
      </c>
      <c r="T71" s="12" t="str">
        <f t="array" ref="T71">IF($V71="","",IF(INDEX(PlanTasks[AI practice mode],$V71)="","",INDEX(PlanTasks[AI practice mode],$V71)))</f>
        <v/>
      </c>
      <c r="U71" s="12" t="str">
        <f t="array" ref="U71">IF($V71="","",IF(INDEX(PlanTasks[Source IDs],$V71)="","",INDEX(PlanTasks[Source IDs],$V71)))</f>
        <v/>
      </c>
      <c r="V71" s="27" t="str">
        <f>IF(ROW()-8&gt;$E$4,"",MATCH($C$4&amp;"|"&amp;(ROW()-8),PlanTasks[Category key],0))</f>
        <v/>
      </c>
    </row>
    <row r="72" ht="78.0" customHeight="1">
      <c r="A72" s="28" t="str">
        <f t="array" ref="A72">IF($V72="","",INDEX(PlanTasks[Task ID],$V72))</f>
        <v/>
      </c>
      <c r="B72" s="29" t="str">
        <f t="array" ref="B72">IF($V72="","",IF(INDEX(PlanTasks[Start week],$V72)="","",INDEX(PlanTasks[Start week],$V72)))</f>
        <v/>
      </c>
      <c r="C72" s="29" t="str">
        <f t="array" ref="C72">IF($V72="","",IF(INDEX(PlanTasks[Task / deliverable],$V72)="","",INDEX(PlanTasks[Task / deliverable],$V72)))</f>
        <v/>
      </c>
      <c r="D72" s="29" t="str">
        <f t="array" ref="D72">IF($V72="","",IF(INDEX(PlanTasks[Status],$V72)="","",INDEX(PlanTasks[Status],$V72)))</f>
        <v/>
      </c>
      <c r="E72" s="29" t="str">
        <f t="array" ref="E72">IF($V72="","",IF(INDEX(PlanTasks[Priority],$V72)="","",INDEX(PlanTasks[Priority],$V72)))</f>
        <v/>
      </c>
      <c r="F72" s="29" t="str">
        <f t="array" ref="F72">IF($V72="","",IF(INDEX(PlanTasks[Scope],$V72)="","",INDEX(PlanTasks[Scope],$V72)))</f>
        <v/>
      </c>
      <c r="G72" s="41" t="str">
        <f t="array" ref="G72">IF($V72="","",IF(INDEX(PlanTasks[Estimate (h)],$V72)="","",INDEX(PlanTasks[Estimate (h)],$V72)))</f>
        <v/>
      </c>
      <c r="H72" s="41" t="str">
        <f t="array" ref="H72">IF($V72="","",IF(INDEX(PlanTasks[Actual (h)],$V72)="","",INDEX(PlanTasks[Actual (h)],$V72)))</f>
        <v/>
      </c>
      <c r="I72" s="43" t="str">
        <f t="array" ref="I72">IF($V72="","",IF(INDEX(PlanTasks[Due date],$V72)="","",INDEX(PlanTasks[Due date],$V72)))</f>
        <v/>
      </c>
      <c r="J72" s="29" t="str">
        <f t="array" ref="J72">IF($V72="","",IF(INDEX(PlanTasks[Completion check],$V72)="","",INDEX(PlanTasks[Completion check],$V72)))</f>
        <v/>
      </c>
      <c r="K72" s="29" t="str">
        <f t="array" ref="K72">IF($V72="","",IF(INDEX(PlanTasks[Next action / blocker],$V72)="","",INDEX(PlanTasks[Next action / blocker],$V72)))</f>
        <v/>
      </c>
      <c r="L72" s="29" t="str">
        <f t="array" ref="L72">IF($V72="","",IF(INDEX(PlanTasks[Done when],$V72)="","",INDEX(PlanTasks[Done when],$V72)))</f>
        <v/>
      </c>
      <c r="M72" s="29" t="str">
        <f t="array" ref="M72">IF($V72="","",IF(INDEX(PlanTasks[Exercise / interview prompt],$V72)="","",INDEX(PlanTasks[Exercise / interview prompt],$V72)))</f>
        <v/>
      </c>
      <c r="N72" s="29" t="str">
        <f t="array" ref="N72">IF($V72="","",IF(INDEX(PlanTasks[Prerequisite IDs],$V72)="","",INDEX(PlanTasks[Prerequisite IDs],$V72)))</f>
        <v/>
      </c>
      <c r="O72" s="29" t="str">
        <f t="array" ref="O72">IF($V72="","",IF(INDEX(PlanTasks[Plan section],$V72)="","",INDEX(PlanTasks[Plan section],$V72)))</f>
        <v/>
      </c>
      <c r="P72" s="29" t="str">
        <f t="array" ref="P72">IF($V72="","",IF(INDEX(PlanTasks[Category],$V72)="","",INDEX(PlanTasks[Category],$V72)))</f>
        <v/>
      </c>
      <c r="Q72" s="29" t="str">
        <f t="array" ref="Q72">IF($V72="","",IF(INDEX(PlanTasks[Evidence / result],$V72)="","",INDEX(PlanTasks[Evidence / result],$V72)))</f>
        <v/>
      </c>
      <c r="R72" s="43" t="str">
        <f t="array" ref="R72">IF($V72="","",IF(INDEX(PlanTasks[Completed on],$V72)="","",INDEX(PlanTasks[Completed on],$V72)))</f>
        <v/>
      </c>
      <c r="S72" s="43" t="str">
        <f t="array" ref="S72">IF($V72="","",IF(INDEX(PlanTasks[Review due],$V72)="","",INDEX(PlanTasks[Review due],$V72)))</f>
        <v/>
      </c>
      <c r="T72" s="29" t="str">
        <f t="array" ref="T72">IF($V72="","",IF(INDEX(PlanTasks[AI practice mode],$V72)="","",INDEX(PlanTasks[AI practice mode],$V72)))</f>
        <v/>
      </c>
      <c r="U72" s="29" t="str">
        <f t="array" ref="U72">IF($V72="","",IF(INDEX(PlanTasks[Source IDs],$V72)="","",INDEX(PlanTasks[Source IDs],$V72)))</f>
        <v/>
      </c>
      <c r="V72" s="55" t="str">
        <f>IF(ROW()-8&gt;$E$4,"",MATCH($C$4&amp;"|"&amp;(ROW()-8),PlanTasks[Category key],0))</f>
        <v/>
      </c>
    </row>
    <row r="73" ht="78.0" customHeight="1">
      <c r="A73" s="9" t="str">
        <f t="array" ref="A73">IF($V73="","",INDEX(PlanTasks[Task ID],$V73))</f>
        <v/>
      </c>
      <c r="B73" s="12" t="str">
        <f t="array" ref="B73">IF($V73="","",IF(INDEX(PlanTasks[Start week],$V73)="","",INDEX(PlanTasks[Start week],$V73)))</f>
        <v/>
      </c>
      <c r="C73" s="12" t="str">
        <f t="array" ref="C73">IF($V73="","",IF(INDEX(PlanTasks[Task / deliverable],$V73)="","",INDEX(PlanTasks[Task / deliverable],$V73)))</f>
        <v/>
      </c>
      <c r="D73" s="12" t="str">
        <f t="array" ref="D73">IF($V73="","",IF(INDEX(PlanTasks[Status],$V73)="","",INDEX(PlanTasks[Status],$V73)))</f>
        <v/>
      </c>
      <c r="E73" s="12" t="str">
        <f t="array" ref="E73">IF($V73="","",IF(INDEX(PlanTasks[Priority],$V73)="","",INDEX(PlanTasks[Priority],$V73)))</f>
        <v/>
      </c>
      <c r="F73" s="12" t="str">
        <f t="array" ref="F73">IF($V73="","",IF(INDEX(PlanTasks[Scope],$V73)="","",INDEX(PlanTasks[Scope],$V73)))</f>
        <v/>
      </c>
      <c r="G73" s="18" t="str">
        <f t="array" ref="G73">IF($V73="","",IF(INDEX(PlanTasks[Estimate (h)],$V73)="","",INDEX(PlanTasks[Estimate (h)],$V73)))</f>
        <v/>
      </c>
      <c r="H73" s="18" t="str">
        <f t="array" ref="H73">IF($V73="","",IF(INDEX(PlanTasks[Actual (h)],$V73)="","",INDEX(PlanTasks[Actual (h)],$V73)))</f>
        <v/>
      </c>
      <c r="I73" s="21" t="str">
        <f t="array" ref="I73">IF($V73="","",IF(INDEX(PlanTasks[Due date],$V73)="","",INDEX(PlanTasks[Due date],$V73)))</f>
        <v/>
      </c>
      <c r="J73" s="12" t="str">
        <f t="array" ref="J73">IF($V73="","",IF(INDEX(PlanTasks[Completion check],$V73)="","",INDEX(PlanTasks[Completion check],$V73)))</f>
        <v/>
      </c>
      <c r="K73" s="12" t="str">
        <f t="array" ref="K73">IF($V73="","",IF(INDEX(PlanTasks[Next action / blocker],$V73)="","",INDEX(PlanTasks[Next action / blocker],$V73)))</f>
        <v/>
      </c>
      <c r="L73" s="12" t="str">
        <f t="array" ref="L73">IF($V73="","",IF(INDEX(PlanTasks[Done when],$V73)="","",INDEX(PlanTasks[Done when],$V73)))</f>
        <v/>
      </c>
      <c r="M73" s="12" t="str">
        <f t="array" ref="M73">IF($V73="","",IF(INDEX(PlanTasks[Exercise / interview prompt],$V73)="","",INDEX(PlanTasks[Exercise / interview prompt],$V73)))</f>
        <v/>
      </c>
      <c r="N73" s="12" t="str">
        <f t="array" ref="N73">IF($V73="","",IF(INDEX(PlanTasks[Prerequisite IDs],$V73)="","",INDEX(PlanTasks[Prerequisite IDs],$V73)))</f>
        <v/>
      </c>
      <c r="O73" s="12" t="str">
        <f t="array" ref="O73">IF($V73="","",IF(INDEX(PlanTasks[Plan section],$V73)="","",INDEX(PlanTasks[Plan section],$V73)))</f>
        <v/>
      </c>
      <c r="P73" s="12" t="str">
        <f t="array" ref="P73">IF($V73="","",IF(INDEX(PlanTasks[Category],$V73)="","",INDEX(PlanTasks[Category],$V73)))</f>
        <v/>
      </c>
      <c r="Q73" s="12" t="str">
        <f t="array" ref="Q73">IF($V73="","",IF(INDEX(PlanTasks[Evidence / result],$V73)="","",INDEX(PlanTasks[Evidence / result],$V73)))</f>
        <v/>
      </c>
      <c r="R73" s="21" t="str">
        <f t="array" ref="R73">IF($V73="","",IF(INDEX(PlanTasks[Completed on],$V73)="","",INDEX(PlanTasks[Completed on],$V73)))</f>
        <v/>
      </c>
      <c r="S73" s="21" t="str">
        <f t="array" ref="S73">IF($V73="","",IF(INDEX(PlanTasks[Review due],$V73)="","",INDEX(PlanTasks[Review due],$V73)))</f>
        <v/>
      </c>
      <c r="T73" s="12" t="str">
        <f t="array" ref="T73">IF($V73="","",IF(INDEX(PlanTasks[AI practice mode],$V73)="","",INDEX(PlanTasks[AI practice mode],$V73)))</f>
        <v/>
      </c>
      <c r="U73" s="12" t="str">
        <f t="array" ref="U73">IF($V73="","",IF(INDEX(PlanTasks[Source IDs],$V73)="","",INDEX(PlanTasks[Source IDs],$V73)))</f>
        <v/>
      </c>
      <c r="V73" s="27" t="str">
        <f>IF(ROW()-8&gt;$E$4,"",MATCH($C$4&amp;"|"&amp;(ROW()-8),PlanTasks[Category key],0))</f>
        <v/>
      </c>
    </row>
    <row r="74" ht="78.0" customHeight="1">
      <c r="A74" s="28" t="str">
        <f t="array" ref="A74">IF($V74="","",INDEX(PlanTasks[Task ID],$V74))</f>
        <v/>
      </c>
      <c r="B74" s="29" t="str">
        <f t="array" ref="B74">IF($V74="","",IF(INDEX(PlanTasks[Start week],$V74)="","",INDEX(PlanTasks[Start week],$V74)))</f>
        <v/>
      </c>
      <c r="C74" s="29" t="str">
        <f t="array" ref="C74">IF($V74="","",IF(INDEX(PlanTasks[Task / deliverable],$V74)="","",INDEX(PlanTasks[Task / deliverable],$V74)))</f>
        <v/>
      </c>
      <c r="D74" s="29" t="str">
        <f t="array" ref="D74">IF($V74="","",IF(INDEX(PlanTasks[Status],$V74)="","",INDEX(PlanTasks[Status],$V74)))</f>
        <v/>
      </c>
      <c r="E74" s="29" t="str">
        <f t="array" ref="E74">IF($V74="","",IF(INDEX(PlanTasks[Priority],$V74)="","",INDEX(PlanTasks[Priority],$V74)))</f>
        <v/>
      </c>
      <c r="F74" s="29" t="str">
        <f t="array" ref="F74">IF($V74="","",IF(INDEX(PlanTasks[Scope],$V74)="","",INDEX(PlanTasks[Scope],$V74)))</f>
        <v/>
      </c>
      <c r="G74" s="41" t="str">
        <f t="array" ref="G74">IF($V74="","",IF(INDEX(PlanTasks[Estimate (h)],$V74)="","",INDEX(PlanTasks[Estimate (h)],$V74)))</f>
        <v/>
      </c>
      <c r="H74" s="41" t="str">
        <f t="array" ref="H74">IF($V74="","",IF(INDEX(PlanTasks[Actual (h)],$V74)="","",INDEX(PlanTasks[Actual (h)],$V74)))</f>
        <v/>
      </c>
      <c r="I74" s="43" t="str">
        <f t="array" ref="I74">IF($V74="","",IF(INDEX(PlanTasks[Due date],$V74)="","",INDEX(PlanTasks[Due date],$V74)))</f>
        <v/>
      </c>
      <c r="J74" s="29" t="str">
        <f t="array" ref="J74">IF($V74="","",IF(INDEX(PlanTasks[Completion check],$V74)="","",INDEX(PlanTasks[Completion check],$V74)))</f>
        <v/>
      </c>
      <c r="K74" s="29" t="str">
        <f t="array" ref="K74">IF($V74="","",IF(INDEX(PlanTasks[Next action / blocker],$V74)="","",INDEX(PlanTasks[Next action / blocker],$V74)))</f>
        <v/>
      </c>
      <c r="L74" s="29" t="str">
        <f t="array" ref="L74">IF($V74="","",IF(INDEX(PlanTasks[Done when],$V74)="","",INDEX(PlanTasks[Done when],$V74)))</f>
        <v/>
      </c>
      <c r="M74" s="29" t="str">
        <f t="array" ref="M74">IF($V74="","",IF(INDEX(PlanTasks[Exercise / interview prompt],$V74)="","",INDEX(PlanTasks[Exercise / interview prompt],$V74)))</f>
        <v/>
      </c>
      <c r="N74" s="29" t="str">
        <f t="array" ref="N74">IF($V74="","",IF(INDEX(PlanTasks[Prerequisite IDs],$V74)="","",INDEX(PlanTasks[Prerequisite IDs],$V74)))</f>
        <v/>
      </c>
      <c r="O74" s="29" t="str">
        <f t="array" ref="O74">IF($V74="","",IF(INDEX(PlanTasks[Plan section],$V74)="","",INDEX(PlanTasks[Plan section],$V74)))</f>
        <v/>
      </c>
      <c r="P74" s="29" t="str">
        <f t="array" ref="P74">IF($V74="","",IF(INDEX(PlanTasks[Category],$V74)="","",INDEX(PlanTasks[Category],$V74)))</f>
        <v/>
      </c>
      <c r="Q74" s="29" t="str">
        <f t="array" ref="Q74">IF($V74="","",IF(INDEX(PlanTasks[Evidence / result],$V74)="","",INDEX(PlanTasks[Evidence / result],$V74)))</f>
        <v/>
      </c>
      <c r="R74" s="43" t="str">
        <f t="array" ref="R74">IF($V74="","",IF(INDEX(PlanTasks[Completed on],$V74)="","",INDEX(PlanTasks[Completed on],$V74)))</f>
        <v/>
      </c>
      <c r="S74" s="43" t="str">
        <f t="array" ref="S74">IF($V74="","",IF(INDEX(PlanTasks[Review due],$V74)="","",INDEX(PlanTasks[Review due],$V74)))</f>
        <v/>
      </c>
      <c r="T74" s="29" t="str">
        <f t="array" ref="T74">IF($V74="","",IF(INDEX(PlanTasks[AI practice mode],$V74)="","",INDEX(PlanTasks[AI practice mode],$V74)))</f>
        <v/>
      </c>
      <c r="U74" s="29" t="str">
        <f t="array" ref="U74">IF($V74="","",IF(INDEX(PlanTasks[Source IDs],$V74)="","",INDEX(PlanTasks[Source IDs],$V74)))</f>
        <v/>
      </c>
      <c r="V74" s="55" t="str">
        <f>IF(ROW()-8&gt;$E$4,"",MATCH($C$4&amp;"|"&amp;(ROW()-8),PlanTasks[Category key],0))</f>
        <v/>
      </c>
    </row>
    <row r="75" ht="78.0" customHeight="1">
      <c r="A75" s="9" t="str">
        <f t="array" ref="A75">IF($V75="","",INDEX(PlanTasks[Task ID],$V75))</f>
        <v/>
      </c>
      <c r="B75" s="12" t="str">
        <f t="array" ref="B75">IF($V75="","",IF(INDEX(PlanTasks[Start week],$V75)="","",INDEX(PlanTasks[Start week],$V75)))</f>
        <v/>
      </c>
      <c r="C75" s="12" t="str">
        <f t="array" ref="C75">IF($V75="","",IF(INDEX(PlanTasks[Task / deliverable],$V75)="","",INDEX(PlanTasks[Task / deliverable],$V75)))</f>
        <v/>
      </c>
      <c r="D75" s="12" t="str">
        <f t="array" ref="D75">IF($V75="","",IF(INDEX(PlanTasks[Status],$V75)="","",INDEX(PlanTasks[Status],$V75)))</f>
        <v/>
      </c>
      <c r="E75" s="12" t="str">
        <f t="array" ref="E75">IF($V75="","",IF(INDEX(PlanTasks[Priority],$V75)="","",INDEX(PlanTasks[Priority],$V75)))</f>
        <v/>
      </c>
      <c r="F75" s="12" t="str">
        <f t="array" ref="F75">IF($V75="","",IF(INDEX(PlanTasks[Scope],$V75)="","",INDEX(PlanTasks[Scope],$V75)))</f>
        <v/>
      </c>
      <c r="G75" s="18" t="str">
        <f t="array" ref="G75">IF($V75="","",IF(INDEX(PlanTasks[Estimate (h)],$V75)="","",INDEX(PlanTasks[Estimate (h)],$V75)))</f>
        <v/>
      </c>
      <c r="H75" s="18" t="str">
        <f t="array" ref="H75">IF($V75="","",IF(INDEX(PlanTasks[Actual (h)],$V75)="","",INDEX(PlanTasks[Actual (h)],$V75)))</f>
        <v/>
      </c>
      <c r="I75" s="21" t="str">
        <f t="array" ref="I75">IF($V75="","",IF(INDEX(PlanTasks[Due date],$V75)="","",INDEX(PlanTasks[Due date],$V75)))</f>
        <v/>
      </c>
      <c r="J75" s="12" t="str">
        <f t="array" ref="J75">IF($V75="","",IF(INDEX(PlanTasks[Completion check],$V75)="","",INDEX(PlanTasks[Completion check],$V75)))</f>
        <v/>
      </c>
      <c r="K75" s="12" t="str">
        <f t="array" ref="K75">IF($V75="","",IF(INDEX(PlanTasks[Next action / blocker],$V75)="","",INDEX(PlanTasks[Next action / blocker],$V75)))</f>
        <v/>
      </c>
      <c r="L75" s="12" t="str">
        <f t="array" ref="L75">IF($V75="","",IF(INDEX(PlanTasks[Done when],$V75)="","",INDEX(PlanTasks[Done when],$V75)))</f>
        <v/>
      </c>
      <c r="M75" s="12" t="str">
        <f t="array" ref="M75">IF($V75="","",IF(INDEX(PlanTasks[Exercise / interview prompt],$V75)="","",INDEX(PlanTasks[Exercise / interview prompt],$V75)))</f>
        <v/>
      </c>
      <c r="N75" s="12" t="str">
        <f t="array" ref="N75">IF($V75="","",IF(INDEX(PlanTasks[Prerequisite IDs],$V75)="","",INDEX(PlanTasks[Prerequisite IDs],$V75)))</f>
        <v/>
      </c>
      <c r="O75" s="12" t="str">
        <f t="array" ref="O75">IF($V75="","",IF(INDEX(PlanTasks[Plan section],$V75)="","",INDEX(PlanTasks[Plan section],$V75)))</f>
        <v/>
      </c>
      <c r="P75" s="12" t="str">
        <f t="array" ref="P75">IF($V75="","",IF(INDEX(PlanTasks[Category],$V75)="","",INDEX(PlanTasks[Category],$V75)))</f>
        <v/>
      </c>
      <c r="Q75" s="12" t="str">
        <f t="array" ref="Q75">IF($V75="","",IF(INDEX(PlanTasks[Evidence / result],$V75)="","",INDEX(PlanTasks[Evidence / result],$V75)))</f>
        <v/>
      </c>
      <c r="R75" s="21" t="str">
        <f t="array" ref="R75">IF($V75="","",IF(INDEX(PlanTasks[Completed on],$V75)="","",INDEX(PlanTasks[Completed on],$V75)))</f>
        <v/>
      </c>
      <c r="S75" s="21" t="str">
        <f t="array" ref="S75">IF($V75="","",IF(INDEX(PlanTasks[Review due],$V75)="","",INDEX(PlanTasks[Review due],$V75)))</f>
        <v/>
      </c>
      <c r="T75" s="12" t="str">
        <f t="array" ref="T75">IF($V75="","",IF(INDEX(PlanTasks[AI practice mode],$V75)="","",INDEX(PlanTasks[AI practice mode],$V75)))</f>
        <v/>
      </c>
      <c r="U75" s="12" t="str">
        <f t="array" ref="U75">IF($V75="","",IF(INDEX(PlanTasks[Source IDs],$V75)="","",INDEX(PlanTasks[Source IDs],$V75)))</f>
        <v/>
      </c>
      <c r="V75" s="27" t="str">
        <f>IF(ROW()-8&gt;$E$4,"",MATCH($C$4&amp;"|"&amp;(ROW()-8),PlanTasks[Category key],0))</f>
        <v/>
      </c>
    </row>
    <row r="76" ht="78.0" customHeight="1">
      <c r="A76" s="28" t="str">
        <f t="array" ref="A76">IF($V76="","",INDEX(PlanTasks[Task ID],$V76))</f>
        <v/>
      </c>
      <c r="B76" s="29" t="str">
        <f t="array" ref="B76">IF($V76="","",IF(INDEX(PlanTasks[Start week],$V76)="","",INDEX(PlanTasks[Start week],$V76)))</f>
        <v/>
      </c>
      <c r="C76" s="29" t="str">
        <f t="array" ref="C76">IF($V76="","",IF(INDEX(PlanTasks[Task / deliverable],$V76)="","",INDEX(PlanTasks[Task / deliverable],$V76)))</f>
        <v/>
      </c>
      <c r="D76" s="29" t="str">
        <f t="array" ref="D76">IF($V76="","",IF(INDEX(PlanTasks[Status],$V76)="","",INDEX(PlanTasks[Status],$V76)))</f>
        <v/>
      </c>
      <c r="E76" s="29" t="str">
        <f t="array" ref="E76">IF($V76="","",IF(INDEX(PlanTasks[Priority],$V76)="","",INDEX(PlanTasks[Priority],$V76)))</f>
        <v/>
      </c>
      <c r="F76" s="29" t="str">
        <f t="array" ref="F76">IF($V76="","",IF(INDEX(PlanTasks[Scope],$V76)="","",INDEX(PlanTasks[Scope],$V76)))</f>
        <v/>
      </c>
      <c r="G76" s="41" t="str">
        <f t="array" ref="G76">IF($V76="","",IF(INDEX(PlanTasks[Estimate (h)],$V76)="","",INDEX(PlanTasks[Estimate (h)],$V76)))</f>
        <v/>
      </c>
      <c r="H76" s="41" t="str">
        <f t="array" ref="H76">IF($V76="","",IF(INDEX(PlanTasks[Actual (h)],$V76)="","",INDEX(PlanTasks[Actual (h)],$V76)))</f>
        <v/>
      </c>
      <c r="I76" s="43" t="str">
        <f t="array" ref="I76">IF($V76="","",IF(INDEX(PlanTasks[Due date],$V76)="","",INDEX(PlanTasks[Due date],$V76)))</f>
        <v/>
      </c>
      <c r="J76" s="29" t="str">
        <f t="array" ref="J76">IF($V76="","",IF(INDEX(PlanTasks[Completion check],$V76)="","",INDEX(PlanTasks[Completion check],$V76)))</f>
        <v/>
      </c>
      <c r="K76" s="29" t="str">
        <f t="array" ref="K76">IF($V76="","",IF(INDEX(PlanTasks[Next action / blocker],$V76)="","",INDEX(PlanTasks[Next action / blocker],$V76)))</f>
        <v/>
      </c>
      <c r="L76" s="29" t="str">
        <f t="array" ref="L76">IF($V76="","",IF(INDEX(PlanTasks[Done when],$V76)="","",INDEX(PlanTasks[Done when],$V76)))</f>
        <v/>
      </c>
      <c r="M76" s="29" t="str">
        <f t="array" ref="M76">IF($V76="","",IF(INDEX(PlanTasks[Exercise / interview prompt],$V76)="","",INDEX(PlanTasks[Exercise / interview prompt],$V76)))</f>
        <v/>
      </c>
      <c r="N76" s="29" t="str">
        <f t="array" ref="N76">IF($V76="","",IF(INDEX(PlanTasks[Prerequisite IDs],$V76)="","",INDEX(PlanTasks[Prerequisite IDs],$V76)))</f>
        <v/>
      </c>
      <c r="O76" s="29" t="str">
        <f t="array" ref="O76">IF($V76="","",IF(INDEX(PlanTasks[Plan section],$V76)="","",INDEX(PlanTasks[Plan section],$V76)))</f>
        <v/>
      </c>
      <c r="P76" s="29" t="str">
        <f t="array" ref="P76">IF($V76="","",IF(INDEX(PlanTasks[Category],$V76)="","",INDEX(PlanTasks[Category],$V76)))</f>
        <v/>
      </c>
      <c r="Q76" s="29" t="str">
        <f t="array" ref="Q76">IF($V76="","",IF(INDEX(PlanTasks[Evidence / result],$V76)="","",INDEX(PlanTasks[Evidence / result],$V76)))</f>
        <v/>
      </c>
      <c r="R76" s="43" t="str">
        <f t="array" ref="R76">IF($V76="","",IF(INDEX(PlanTasks[Completed on],$V76)="","",INDEX(PlanTasks[Completed on],$V76)))</f>
        <v/>
      </c>
      <c r="S76" s="43" t="str">
        <f t="array" ref="S76">IF($V76="","",IF(INDEX(PlanTasks[Review due],$V76)="","",INDEX(PlanTasks[Review due],$V76)))</f>
        <v/>
      </c>
      <c r="T76" s="29" t="str">
        <f t="array" ref="T76">IF($V76="","",IF(INDEX(PlanTasks[AI practice mode],$V76)="","",INDEX(PlanTasks[AI practice mode],$V76)))</f>
        <v/>
      </c>
      <c r="U76" s="29" t="str">
        <f t="array" ref="U76">IF($V76="","",IF(INDEX(PlanTasks[Source IDs],$V76)="","",INDEX(PlanTasks[Source IDs],$V76)))</f>
        <v/>
      </c>
      <c r="V76" s="55" t="str">
        <f>IF(ROW()-8&gt;$E$4,"",MATCH($C$4&amp;"|"&amp;(ROW()-8),PlanTasks[Category key],0))</f>
        <v/>
      </c>
    </row>
    <row r="77" ht="78.0" customHeight="1">
      <c r="A77" s="9" t="str">
        <f t="array" ref="A77">IF($V77="","",INDEX(PlanTasks[Task ID],$V77))</f>
        <v/>
      </c>
      <c r="B77" s="12" t="str">
        <f t="array" ref="B77">IF($V77="","",IF(INDEX(PlanTasks[Start week],$V77)="","",INDEX(PlanTasks[Start week],$V77)))</f>
        <v/>
      </c>
      <c r="C77" s="12" t="str">
        <f t="array" ref="C77">IF($V77="","",IF(INDEX(PlanTasks[Task / deliverable],$V77)="","",INDEX(PlanTasks[Task / deliverable],$V77)))</f>
        <v/>
      </c>
      <c r="D77" s="12" t="str">
        <f t="array" ref="D77">IF($V77="","",IF(INDEX(PlanTasks[Status],$V77)="","",INDEX(PlanTasks[Status],$V77)))</f>
        <v/>
      </c>
      <c r="E77" s="12" t="str">
        <f t="array" ref="E77">IF($V77="","",IF(INDEX(PlanTasks[Priority],$V77)="","",INDEX(PlanTasks[Priority],$V77)))</f>
        <v/>
      </c>
      <c r="F77" s="12" t="str">
        <f t="array" ref="F77">IF($V77="","",IF(INDEX(PlanTasks[Scope],$V77)="","",INDEX(PlanTasks[Scope],$V77)))</f>
        <v/>
      </c>
      <c r="G77" s="18" t="str">
        <f t="array" ref="G77">IF($V77="","",IF(INDEX(PlanTasks[Estimate (h)],$V77)="","",INDEX(PlanTasks[Estimate (h)],$V77)))</f>
        <v/>
      </c>
      <c r="H77" s="18" t="str">
        <f t="array" ref="H77">IF($V77="","",IF(INDEX(PlanTasks[Actual (h)],$V77)="","",INDEX(PlanTasks[Actual (h)],$V77)))</f>
        <v/>
      </c>
      <c r="I77" s="21" t="str">
        <f t="array" ref="I77">IF($V77="","",IF(INDEX(PlanTasks[Due date],$V77)="","",INDEX(PlanTasks[Due date],$V77)))</f>
        <v/>
      </c>
      <c r="J77" s="12" t="str">
        <f t="array" ref="J77">IF($V77="","",IF(INDEX(PlanTasks[Completion check],$V77)="","",INDEX(PlanTasks[Completion check],$V77)))</f>
        <v/>
      </c>
      <c r="K77" s="12" t="str">
        <f t="array" ref="K77">IF($V77="","",IF(INDEX(PlanTasks[Next action / blocker],$V77)="","",INDEX(PlanTasks[Next action / blocker],$V77)))</f>
        <v/>
      </c>
      <c r="L77" s="12" t="str">
        <f t="array" ref="L77">IF($V77="","",IF(INDEX(PlanTasks[Done when],$V77)="","",INDEX(PlanTasks[Done when],$V77)))</f>
        <v/>
      </c>
      <c r="M77" s="12" t="str">
        <f t="array" ref="M77">IF($V77="","",IF(INDEX(PlanTasks[Exercise / interview prompt],$V77)="","",INDEX(PlanTasks[Exercise / interview prompt],$V77)))</f>
        <v/>
      </c>
      <c r="N77" s="12" t="str">
        <f t="array" ref="N77">IF($V77="","",IF(INDEX(PlanTasks[Prerequisite IDs],$V77)="","",INDEX(PlanTasks[Prerequisite IDs],$V77)))</f>
        <v/>
      </c>
      <c r="O77" s="12" t="str">
        <f t="array" ref="O77">IF($V77="","",IF(INDEX(PlanTasks[Plan section],$V77)="","",INDEX(PlanTasks[Plan section],$V77)))</f>
        <v/>
      </c>
      <c r="P77" s="12" t="str">
        <f t="array" ref="P77">IF($V77="","",IF(INDEX(PlanTasks[Category],$V77)="","",INDEX(PlanTasks[Category],$V77)))</f>
        <v/>
      </c>
      <c r="Q77" s="12" t="str">
        <f t="array" ref="Q77">IF($V77="","",IF(INDEX(PlanTasks[Evidence / result],$V77)="","",INDEX(PlanTasks[Evidence / result],$V77)))</f>
        <v/>
      </c>
      <c r="R77" s="21" t="str">
        <f t="array" ref="R77">IF($V77="","",IF(INDEX(PlanTasks[Completed on],$V77)="","",INDEX(PlanTasks[Completed on],$V77)))</f>
        <v/>
      </c>
      <c r="S77" s="21" t="str">
        <f t="array" ref="S77">IF($V77="","",IF(INDEX(PlanTasks[Review due],$V77)="","",INDEX(PlanTasks[Review due],$V77)))</f>
        <v/>
      </c>
      <c r="T77" s="12" t="str">
        <f t="array" ref="T77">IF($V77="","",IF(INDEX(PlanTasks[AI practice mode],$V77)="","",INDEX(PlanTasks[AI practice mode],$V77)))</f>
        <v/>
      </c>
      <c r="U77" s="12" t="str">
        <f t="array" ref="U77">IF($V77="","",IF(INDEX(PlanTasks[Source IDs],$V77)="","",INDEX(PlanTasks[Source IDs],$V77)))</f>
        <v/>
      </c>
      <c r="V77" s="27" t="str">
        <f>IF(ROW()-8&gt;$E$4,"",MATCH($C$4&amp;"|"&amp;(ROW()-8),PlanTasks[Category key],0))</f>
        <v/>
      </c>
    </row>
    <row r="78" ht="78.0" customHeight="1">
      <c r="A78" s="28" t="str">
        <f t="array" ref="A78">IF($V78="","",INDEX(PlanTasks[Task ID],$V78))</f>
        <v/>
      </c>
      <c r="B78" s="29" t="str">
        <f t="array" ref="B78">IF($V78="","",IF(INDEX(PlanTasks[Start week],$V78)="","",INDEX(PlanTasks[Start week],$V78)))</f>
        <v/>
      </c>
      <c r="C78" s="29" t="str">
        <f t="array" ref="C78">IF($V78="","",IF(INDEX(PlanTasks[Task / deliverable],$V78)="","",INDEX(PlanTasks[Task / deliverable],$V78)))</f>
        <v/>
      </c>
      <c r="D78" s="29" t="str">
        <f t="array" ref="D78">IF($V78="","",IF(INDEX(PlanTasks[Status],$V78)="","",INDEX(PlanTasks[Status],$V78)))</f>
        <v/>
      </c>
      <c r="E78" s="29" t="str">
        <f t="array" ref="E78">IF($V78="","",IF(INDEX(PlanTasks[Priority],$V78)="","",INDEX(PlanTasks[Priority],$V78)))</f>
        <v/>
      </c>
      <c r="F78" s="29" t="str">
        <f t="array" ref="F78">IF($V78="","",IF(INDEX(PlanTasks[Scope],$V78)="","",INDEX(PlanTasks[Scope],$V78)))</f>
        <v/>
      </c>
      <c r="G78" s="41" t="str">
        <f t="array" ref="G78">IF($V78="","",IF(INDEX(PlanTasks[Estimate (h)],$V78)="","",INDEX(PlanTasks[Estimate (h)],$V78)))</f>
        <v/>
      </c>
      <c r="H78" s="41" t="str">
        <f t="array" ref="H78">IF($V78="","",IF(INDEX(PlanTasks[Actual (h)],$V78)="","",INDEX(PlanTasks[Actual (h)],$V78)))</f>
        <v/>
      </c>
      <c r="I78" s="43" t="str">
        <f t="array" ref="I78">IF($V78="","",IF(INDEX(PlanTasks[Due date],$V78)="","",INDEX(PlanTasks[Due date],$V78)))</f>
        <v/>
      </c>
      <c r="J78" s="29" t="str">
        <f t="array" ref="J78">IF($V78="","",IF(INDEX(PlanTasks[Completion check],$V78)="","",INDEX(PlanTasks[Completion check],$V78)))</f>
        <v/>
      </c>
      <c r="K78" s="29" t="str">
        <f t="array" ref="K78">IF($V78="","",IF(INDEX(PlanTasks[Next action / blocker],$V78)="","",INDEX(PlanTasks[Next action / blocker],$V78)))</f>
        <v/>
      </c>
      <c r="L78" s="29" t="str">
        <f t="array" ref="L78">IF($V78="","",IF(INDEX(PlanTasks[Done when],$V78)="","",INDEX(PlanTasks[Done when],$V78)))</f>
        <v/>
      </c>
      <c r="M78" s="29" t="str">
        <f t="array" ref="M78">IF($V78="","",IF(INDEX(PlanTasks[Exercise / interview prompt],$V78)="","",INDEX(PlanTasks[Exercise / interview prompt],$V78)))</f>
        <v/>
      </c>
      <c r="N78" s="29" t="str">
        <f t="array" ref="N78">IF($V78="","",IF(INDEX(PlanTasks[Prerequisite IDs],$V78)="","",INDEX(PlanTasks[Prerequisite IDs],$V78)))</f>
        <v/>
      </c>
      <c r="O78" s="29" t="str">
        <f t="array" ref="O78">IF($V78="","",IF(INDEX(PlanTasks[Plan section],$V78)="","",INDEX(PlanTasks[Plan section],$V78)))</f>
        <v/>
      </c>
      <c r="P78" s="29" t="str">
        <f t="array" ref="P78">IF($V78="","",IF(INDEX(PlanTasks[Category],$V78)="","",INDEX(PlanTasks[Category],$V78)))</f>
        <v/>
      </c>
      <c r="Q78" s="29" t="str">
        <f t="array" ref="Q78">IF($V78="","",IF(INDEX(PlanTasks[Evidence / result],$V78)="","",INDEX(PlanTasks[Evidence / result],$V78)))</f>
        <v/>
      </c>
      <c r="R78" s="43" t="str">
        <f t="array" ref="R78">IF($V78="","",IF(INDEX(PlanTasks[Completed on],$V78)="","",INDEX(PlanTasks[Completed on],$V78)))</f>
        <v/>
      </c>
      <c r="S78" s="43" t="str">
        <f t="array" ref="S78">IF($V78="","",IF(INDEX(PlanTasks[Review due],$V78)="","",INDEX(PlanTasks[Review due],$V78)))</f>
        <v/>
      </c>
      <c r="T78" s="29" t="str">
        <f t="array" ref="T78">IF($V78="","",IF(INDEX(PlanTasks[AI practice mode],$V78)="","",INDEX(PlanTasks[AI practice mode],$V78)))</f>
        <v/>
      </c>
      <c r="U78" s="29" t="str">
        <f t="array" ref="U78">IF($V78="","",IF(INDEX(PlanTasks[Source IDs],$V78)="","",INDEX(PlanTasks[Source IDs],$V78)))</f>
        <v/>
      </c>
      <c r="V78" s="55" t="str">
        <f>IF(ROW()-8&gt;$E$4,"",MATCH($C$4&amp;"|"&amp;(ROW()-8),PlanTasks[Category key],0))</f>
        <v/>
      </c>
    </row>
    <row r="79" ht="78.0" customHeight="1">
      <c r="A79" s="9" t="str">
        <f t="array" ref="A79">IF($V79="","",INDEX(PlanTasks[Task ID],$V79))</f>
        <v/>
      </c>
      <c r="B79" s="12" t="str">
        <f t="array" ref="B79">IF($V79="","",IF(INDEX(PlanTasks[Start week],$V79)="","",INDEX(PlanTasks[Start week],$V79)))</f>
        <v/>
      </c>
      <c r="C79" s="12" t="str">
        <f t="array" ref="C79">IF($V79="","",IF(INDEX(PlanTasks[Task / deliverable],$V79)="","",INDEX(PlanTasks[Task / deliverable],$V79)))</f>
        <v/>
      </c>
      <c r="D79" s="12" t="str">
        <f t="array" ref="D79">IF($V79="","",IF(INDEX(PlanTasks[Status],$V79)="","",INDEX(PlanTasks[Status],$V79)))</f>
        <v/>
      </c>
      <c r="E79" s="12" t="str">
        <f t="array" ref="E79">IF($V79="","",IF(INDEX(PlanTasks[Priority],$V79)="","",INDEX(PlanTasks[Priority],$V79)))</f>
        <v/>
      </c>
      <c r="F79" s="12" t="str">
        <f t="array" ref="F79">IF($V79="","",IF(INDEX(PlanTasks[Scope],$V79)="","",INDEX(PlanTasks[Scope],$V79)))</f>
        <v/>
      </c>
      <c r="G79" s="18" t="str">
        <f t="array" ref="G79">IF($V79="","",IF(INDEX(PlanTasks[Estimate (h)],$V79)="","",INDEX(PlanTasks[Estimate (h)],$V79)))</f>
        <v/>
      </c>
      <c r="H79" s="18" t="str">
        <f t="array" ref="H79">IF($V79="","",IF(INDEX(PlanTasks[Actual (h)],$V79)="","",INDEX(PlanTasks[Actual (h)],$V79)))</f>
        <v/>
      </c>
      <c r="I79" s="21" t="str">
        <f t="array" ref="I79">IF($V79="","",IF(INDEX(PlanTasks[Due date],$V79)="","",INDEX(PlanTasks[Due date],$V79)))</f>
        <v/>
      </c>
      <c r="J79" s="12" t="str">
        <f t="array" ref="J79">IF($V79="","",IF(INDEX(PlanTasks[Completion check],$V79)="","",INDEX(PlanTasks[Completion check],$V79)))</f>
        <v/>
      </c>
      <c r="K79" s="12" t="str">
        <f t="array" ref="K79">IF($V79="","",IF(INDEX(PlanTasks[Next action / blocker],$V79)="","",INDEX(PlanTasks[Next action / blocker],$V79)))</f>
        <v/>
      </c>
      <c r="L79" s="12" t="str">
        <f t="array" ref="L79">IF($V79="","",IF(INDEX(PlanTasks[Done when],$V79)="","",INDEX(PlanTasks[Done when],$V79)))</f>
        <v/>
      </c>
      <c r="M79" s="12" t="str">
        <f t="array" ref="M79">IF($V79="","",IF(INDEX(PlanTasks[Exercise / interview prompt],$V79)="","",INDEX(PlanTasks[Exercise / interview prompt],$V79)))</f>
        <v/>
      </c>
      <c r="N79" s="12" t="str">
        <f t="array" ref="N79">IF($V79="","",IF(INDEX(PlanTasks[Prerequisite IDs],$V79)="","",INDEX(PlanTasks[Prerequisite IDs],$V79)))</f>
        <v/>
      </c>
      <c r="O79" s="12" t="str">
        <f t="array" ref="O79">IF($V79="","",IF(INDEX(PlanTasks[Plan section],$V79)="","",INDEX(PlanTasks[Plan section],$V79)))</f>
        <v/>
      </c>
      <c r="P79" s="12" t="str">
        <f t="array" ref="P79">IF($V79="","",IF(INDEX(PlanTasks[Category],$V79)="","",INDEX(PlanTasks[Category],$V79)))</f>
        <v/>
      </c>
      <c r="Q79" s="12" t="str">
        <f t="array" ref="Q79">IF($V79="","",IF(INDEX(PlanTasks[Evidence / result],$V79)="","",INDEX(PlanTasks[Evidence / result],$V79)))</f>
        <v/>
      </c>
      <c r="R79" s="21" t="str">
        <f t="array" ref="R79">IF($V79="","",IF(INDEX(PlanTasks[Completed on],$V79)="","",INDEX(PlanTasks[Completed on],$V79)))</f>
        <v/>
      </c>
      <c r="S79" s="21" t="str">
        <f t="array" ref="S79">IF($V79="","",IF(INDEX(PlanTasks[Review due],$V79)="","",INDEX(PlanTasks[Review due],$V79)))</f>
        <v/>
      </c>
      <c r="T79" s="12" t="str">
        <f t="array" ref="T79">IF($V79="","",IF(INDEX(PlanTasks[AI practice mode],$V79)="","",INDEX(PlanTasks[AI practice mode],$V79)))</f>
        <v/>
      </c>
      <c r="U79" s="12" t="str">
        <f t="array" ref="U79">IF($V79="","",IF(INDEX(PlanTasks[Source IDs],$V79)="","",INDEX(PlanTasks[Source IDs],$V79)))</f>
        <v/>
      </c>
      <c r="V79" s="27" t="str">
        <f>IF(ROW()-8&gt;$E$4,"",MATCH($C$4&amp;"|"&amp;(ROW()-8),PlanTasks[Category key],0))</f>
        <v/>
      </c>
    </row>
    <row r="80" ht="78.0" customHeight="1">
      <c r="A80" s="28" t="str">
        <f t="array" ref="A80">IF($V80="","",INDEX(PlanTasks[Task ID],$V80))</f>
        <v/>
      </c>
      <c r="B80" s="29" t="str">
        <f t="array" ref="B80">IF($V80="","",IF(INDEX(PlanTasks[Start week],$V80)="","",INDEX(PlanTasks[Start week],$V80)))</f>
        <v/>
      </c>
      <c r="C80" s="29" t="str">
        <f t="array" ref="C80">IF($V80="","",IF(INDEX(PlanTasks[Task / deliverable],$V80)="","",INDEX(PlanTasks[Task / deliverable],$V80)))</f>
        <v/>
      </c>
      <c r="D80" s="29" t="str">
        <f t="array" ref="D80">IF($V80="","",IF(INDEX(PlanTasks[Status],$V80)="","",INDEX(PlanTasks[Status],$V80)))</f>
        <v/>
      </c>
      <c r="E80" s="29" t="str">
        <f t="array" ref="E80">IF($V80="","",IF(INDEX(PlanTasks[Priority],$V80)="","",INDEX(PlanTasks[Priority],$V80)))</f>
        <v/>
      </c>
      <c r="F80" s="29" t="str">
        <f t="array" ref="F80">IF($V80="","",IF(INDEX(PlanTasks[Scope],$V80)="","",INDEX(PlanTasks[Scope],$V80)))</f>
        <v/>
      </c>
      <c r="G80" s="41" t="str">
        <f t="array" ref="G80">IF($V80="","",IF(INDEX(PlanTasks[Estimate (h)],$V80)="","",INDEX(PlanTasks[Estimate (h)],$V80)))</f>
        <v/>
      </c>
      <c r="H80" s="41" t="str">
        <f t="array" ref="H80">IF($V80="","",IF(INDEX(PlanTasks[Actual (h)],$V80)="","",INDEX(PlanTasks[Actual (h)],$V80)))</f>
        <v/>
      </c>
      <c r="I80" s="43" t="str">
        <f t="array" ref="I80">IF($V80="","",IF(INDEX(PlanTasks[Due date],$V80)="","",INDEX(PlanTasks[Due date],$V80)))</f>
        <v/>
      </c>
      <c r="J80" s="29" t="str">
        <f t="array" ref="J80">IF($V80="","",IF(INDEX(PlanTasks[Completion check],$V80)="","",INDEX(PlanTasks[Completion check],$V80)))</f>
        <v/>
      </c>
      <c r="K80" s="29" t="str">
        <f t="array" ref="K80">IF($V80="","",IF(INDEX(PlanTasks[Next action / blocker],$V80)="","",INDEX(PlanTasks[Next action / blocker],$V80)))</f>
        <v/>
      </c>
      <c r="L80" s="29" t="str">
        <f t="array" ref="L80">IF($V80="","",IF(INDEX(PlanTasks[Done when],$V80)="","",INDEX(PlanTasks[Done when],$V80)))</f>
        <v/>
      </c>
      <c r="M80" s="29" t="str">
        <f t="array" ref="M80">IF($V80="","",IF(INDEX(PlanTasks[Exercise / interview prompt],$V80)="","",INDEX(PlanTasks[Exercise / interview prompt],$V80)))</f>
        <v/>
      </c>
      <c r="N80" s="29" t="str">
        <f t="array" ref="N80">IF($V80="","",IF(INDEX(PlanTasks[Prerequisite IDs],$V80)="","",INDEX(PlanTasks[Prerequisite IDs],$V80)))</f>
        <v/>
      </c>
      <c r="O80" s="29" t="str">
        <f t="array" ref="O80">IF($V80="","",IF(INDEX(PlanTasks[Plan section],$V80)="","",INDEX(PlanTasks[Plan section],$V80)))</f>
        <v/>
      </c>
      <c r="P80" s="29" t="str">
        <f t="array" ref="P80">IF($V80="","",IF(INDEX(PlanTasks[Category],$V80)="","",INDEX(PlanTasks[Category],$V80)))</f>
        <v/>
      </c>
      <c r="Q80" s="29" t="str">
        <f t="array" ref="Q80">IF($V80="","",IF(INDEX(PlanTasks[Evidence / result],$V80)="","",INDEX(PlanTasks[Evidence / result],$V80)))</f>
        <v/>
      </c>
      <c r="R80" s="43" t="str">
        <f t="array" ref="R80">IF($V80="","",IF(INDEX(PlanTasks[Completed on],$V80)="","",INDEX(PlanTasks[Completed on],$V80)))</f>
        <v/>
      </c>
      <c r="S80" s="43" t="str">
        <f t="array" ref="S80">IF($V80="","",IF(INDEX(PlanTasks[Review due],$V80)="","",INDEX(PlanTasks[Review due],$V80)))</f>
        <v/>
      </c>
      <c r="T80" s="29" t="str">
        <f t="array" ref="T80">IF($V80="","",IF(INDEX(PlanTasks[AI practice mode],$V80)="","",INDEX(PlanTasks[AI practice mode],$V80)))</f>
        <v/>
      </c>
      <c r="U80" s="29" t="str">
        <f t="array" ref="U80">IF($V80="","",IF(INDEX(PlanTasks[Source IDs],$V80)="","",INDEX(PlanTasks[Source IDs],$V80)))</f>
        <v/>
      </c>
      <c r="V80" s="55" t="str">
        <f>IF(ROW()-8&gt;$E$4,"",MATCH($C$4&amp;"|"&amp;(ROW()-8),PlanTasks[Category key],0))</f>
        <v/>
      </c>
    </row>
    <row r="81" ht="78.0" customHeight="1">
      <c r="A81" s="9" t="str">
        <f t="array" ref="A81">IF($V81="","",INDEX(PlanTasks[Task ID],$V81))</f>
        <v/>
      </c>
      <c r="B81" s="12" t="str">
        <f t="array" ref="B81">IF($V81="","",IF(INDEX(PlanTasks[Start week],$V81)="","",INDEX(PlanTasks[Start week],$V81)))</f>
        <v/>
      </c>
      <c r="C81" s="12" t="str">
        <f t="array" ref="C81">IF($V81="","",IF(INDEX(PlanTasks[Task / deliverable],$V81)="","",INDEX(PlanTasks[Task / deliverable],$V81)))</f>
        <v/>
      </c>
      <c r="D81" s="12" t="str">
        <f t="array" ref="D81">IF($V81="","",IF(INDEX(PlanTasks[Status],$V81)="","",INDEX(PlanTasks[Status],$V81)))</f>
        <v/>
      </c>
      <c r="E81" s="12" t="str">
        <f t="array" ref="E81">IF($V81="","",IF(INDEX(PlanTasks[Priority],$V81)="","",INDEX(PlanTasks[Priority],$V81)))</f>
        <v/>
      </c>
      <c r="F81" s="12" t="str">
        <f t="array" ref="F81">IF($V81="","",IF(INDEX(PlanTasks[Scope],$V81)="","",INDEX(PlanTasks[Scope],$V81)))</f>
        <v/>
      </c>
      <c r="G81" s="18" t="str">
        <f t="array" ref="G81">IF($V81="","",IF(INDEX(PlanTasks[Estimate (h)],$V81)="","",INDEX(PlanTasks[Estimate (h)],$V81)))</f>
        <v/>
      </c>
      <c r="H81" s="18" t="str">
        <f t="array" ref="H81">IF($V81="","",IF(INDEX(PlanTasks[Actual (h)],$V81)="","",INDEX(PlanTasks[Actual (h)],$V81)))</f>
        <v/>
      </c>
      <c r="I81" s="21" t="str">
        <f t="array" ref="I81">IF($V81="","",IF(INDEX(PlanTasks[Due date],$V81)="","",INDEX(PlanTasks[Due date],$V81)))</f>
        <v/>
      </c>
      <c r="J81" s="12" t="str">
        <f t="array" ref="J81">IF($V81="","",IF(INDEX(PlanTasks[Completion check],$V81)="","",INDEX(PlanTasks[Completion check],$V81)))</f>
        <v/>
      </c>
      <c r="K81" s="12" t="str">
        <f t="array" ref="K81">IF($V81="","",IF(INDEX(PlanTasks[Next action / blocker],$V81)="","",INDEX(PlanTasks[Next action / blocker],$V81)))</f>
        <v/>
      </c>
      <c r="L81" s="12" t="str">
        <f t="array" ref="L81">IF($V81="","",IF(INDEX(PlanTasks[Done when],$V81)="","",INDEX(PlanTasks[Done when],$V81)))</f>
        <v/>
      </c>
      <c r="M81" s="12" t="str">
        <f t="array" ref="M81">IF($V81="","",IF(INDEX(PlanTasks[Exercise / interview prompt],$V81)="","",INDEX(PlanTasks[Exercise / interview prompt],$V81)))</f>
        <v/>
      </c>
      <c r="N81" s="12" t="str">
        <f t="array" ref="N81">IF($V81="","",IF(INDEX(PlanTasks[Prerequisite IDs],$V81)="","",INDEX(PlanTasks[Prerequisite IDs],$V81)))</f>
        <v/>
      </c>
      <c r="O81" s="12" t="str">
        <f t="array" ref="O81">IF($V81="","",IF(INDEX(PlanTasks[Plan section],$V81)="","",INDEX(PlanTasks[Plan section],$V81)))</f>
        <v/>
      </c>
      <c r="P81" s="12" t="str">
        <f t="array" ref="P81">IF($V81="","",IF(INDEX(PlanTasks[Category],$V81)="","",INDEX(PlanTasks[Category],$V81)))</f>
        <v/>
      </c>
      <c r="Q81" s="12" t="str">
        <f t="array" ref="Q81">IF($V81="","",IF(INDEX(PlanTasks[Evidence / result],$V81)="","",INDEX(PlanTasks[Evidence / result],$V81)))</f>
        <v/>
      </c>
      <c r="R81" s="21" t="str">
        <f t="array" ref="R81">IF($V81="","",IF(INDEX(PlanTasks[Completed on],$V81)="","",INDEX(PlanTasks[Completed on],$V81)))</f>
        <v/>
      </c>
      <c r="S81" s="21" t="str">
        <f t="array" ref="S81">IF($V81="","",IF(INDEX(PlanTasks[Review due],$V81)="","",INDEX(PlanTasks[Review due],$V81)))</f>
        <v/>
      </c>
      <c r="T81" s="12" t="str">
        <f t="array" ref="T81">IF($V81="","",IF(INDEX(PlanTasks[AI practice mode],$V81)="","",INDEX(PlanTasks[AI practice mode],$V81)))</f>
        <v/>
      </c>
      <c r="U81" s="12" t="str">
        <f t="array" ref="U81">IF($V81="","",IF(INDEX(PlanTasks[Source IDs],$V81)="","",INDEX(PlanTasks[Source IDs],$V81)))</f>
        <v/>
      </c>
      <c r="V81" s="27" t="str">
        <f>IF(ROW()-8&gt;$E$4,"",MATCH($C$4&amp;"|"&amp;(ROW()-8),PlanTasks[Category key],0))</f>
        <v/>
      </c>
    </row>
    <row r="82" ht="78.0" customHeight="1">
      <c r="A82" s="28" t="str">
        <f t="array" ref="A82">IF($V82="","",INDEX(PlanTasks[Task ID],$V82))</f>
        <v/>
      </c>
      <c r="B82" s="29" t="str">
        <f t="array" ref="B82">IF($V82="","",IF(INDEX(PlanTasks[Start week],$V82)="","",INDEX(PlanTasks[Start week],$V82)))</f>
        <v/>
      </c>
      <c r="C82" s="29" t="str">
        <f t="array" ref="C82">IF($V82="","",IF(INDEX(PlanTasks[Task / deliverable],$V82)="","",INDEX(PlanTasks[Task / deliverable],$V82)))</f>
        <v/>
      </c>
      <c r="D82" s="29" t="str">
        <f t="array" ref="D82">IF($V82="","",IF(INDEX(PlanTasks[Status],$V82)="","",INDEX(PlanTasks[Status],$V82)))</f>
        <v/>
      </c>
      <c r="E82" s="29" t="str">
        <f t="array" ref="E82">IF($V82="","",IF(INDEX(PlanTasks[Priority],$V82)="","",INDEX(PlanTasks[Priority],$V82)))</f>
        <v/>
      </c>
      <c r="F82" s="29" t="str">
        <f t="array" ref="F82">IF($V82="","",IF(INDEX(PlanTasks[Scope],$V82)="","",INDEX(PlanTasks[Scope],$V82)))</f>
        <v/>
      </c>
      <c r="G82" s="41" t="str">
        <f t="array" ref="G82">IF($V82="","",IF(INDEX(PlanTasks[Estimate (h)],$V82)="","",INDEX(PlanTasks[Estimate (h)],$V82)))</f>
        <v/>
      </c>
      <c r="H82" s="41" t="str">
        <f t="array" ref="H82">IF($V82="","",IF(INDEX(PlanTasks[Actual (h)],$V82)="","",INDEX(PlanTasks[Actual (h)],$V82)))</f>
        <v/>
      </c>
      <c r="I82" s="43" t="str">
        <f t="array" ref="I82">IF($V82="","",IF(INDEX(PlanTasks[Due date],$V82)="","",INDEX(PlanTasks[Due date],$V82)))</f>
        <v/>
      </c>
      <c r="J82" s="29" t="str">
        <f t="array" ref="J82">IF($V82="","",IF(INDEX(PlanTasks[Completion check],$V82)="","",INDEX(PlanTasks[Completion check],$V82)))</f>
        <v/>
      </c>
      <c r="K82" s="29" t="str">
        <f t="array" ref="K82">IF($V82="","",IF(INDEX(PlanTasks[Next action / blocker],$V82)="","",INDEX(PlanTasks[Next action / blocker],$V82)))</f>
        <v/>
      </c>
      <c r="L82" s="29" t="str">
        <f t="array" ref="L82">IF($V82="","",IF(INDEX(PlanTasks[Done when],$V82)="","",INDEX(PlanTasks[Done when],$V82)))</f>
        <v/>
      </c>
      <c r="M82" s="29" t="str">
        <f t="array" ref="M82">IF($V82="","",IF(INDEX(PlanTasks[Exercise / interview prompt],$V82)="","",INDEX(PlanTasks[Exercise / interview prompt],$V82)))</f>
        <v/>
      </c>
      <c r="N82" s="29" t="str">
        <f t="array" ref="N82">IF($V82="","",IF(INDEX(PlanTasks[Prerequisite IDs],$V82)="","",INDEX(PlanTasks[Prerequisite IDs],$V82)))</f>
        <v/>
      </c>
      <c r="O82" s="29" t="str">
        <f t="array" ref="O82">IF($V82="","",IF(INDEX(PlanTasks[Plan section],$V82)="","",INDEX(PlanTasks[Plan section],$V82)))</f>
        <v/>
      </c>
      <c r="P82" s="29" t="str">
        <f t="array" ref="P82">IF($V82="","",IF(INDEX(PlanTasks[Category],$V82)="","",INDEX(PlanTasks[Category],$V82)))</f>
        <v/>
      </c>
      <c r="Q82" s="29" t="str">
        <f t="array" ref="Q82">IF($V82="","",IF(INDEX(PlanTasks[Evidence / result],$V82)="","",INDEX(PlanTasks[Evidence / result],$V82)))</f>
        <v/>
      </c>
      <c r="R82" s="43" t="str">
        <f t="array" ref="R82">IF($V82="","",IF(INDEX(PlanTasks[Completed on],$V82)="","",INDEX(PlanTasks[Completed on],$V82)))</f>
        <v/>
      </c>
      <c r="S82" s="43" t="str">
        <f t="array" ref="S82">IF($V82="","",IF(INDEX(PlanTasks[Review due],$V82)="","",INDEX(PlanTasks[Review due],$V82)))</f>
        <v/>
      </c>
      <c r="T82" s="29" t="str">
        <f t="array" ref="T82">IF($V82="","",IF(INDEX(PlanTasks[AI practice mode],$V82)="","",INDEX(PlanTasks[AI practice mode],$V82)))</f>
        <v/>
      </c>
      <c r="U82" s="29" t="str">
        <f t="array" ref="U82">IF($V82="","",IF(INDEX(PlanTasks[Source IDs],$V82)="","",INDEX(PlanTasks[Source IDs],$V82)))</f>
        <v/>
      </c>
      <c r="V82" s="55" t="str">
        <f>IF(ROW()-8&gt;$E$4,"",MATCH($C$4&amp;"|"&amp;(ROW()-8),PlanTasks[Category key],0))</f>
        <v/>
      </c>
    </row>
    <row r="83" ht="78.0" customHeight="1">
      <c r="A83" s="9" t="str">
        <f t="array" ref="A83">IF($V83="","",INDEX(PlanTasks[Task ID],$V83))</f>
        <v/>
      </c>
      <c r="B83" s="12" t="str">
        <f t="array" ref="B83">IF($V83="","",IF(INDEX(PlanTasks[Start week],$V83)="","",INDEX(PlanTasks[Start week],$V83)))</f>
        <v/>
      </c>
      <c r="C83" s="12" t="str">
        <f t="array" ref="C83">IF($V83="","",IF(INDEX(PlanTasks[Task / deliverable],$V83)="","",INDEX(PlanTasks[Task / deliverable],$V83)))</f>
        <v/>
      </c>
      <c r="D83" s="12" t="str">
        <f t="array" ref="D83">IF($V83="","",IF(INDEX(PlanTasks[Status],$V83)="","",INDEX(PlanTasks[Status],$V83)))</f>
        <v/>
      </c>
      <c r="E83" s="12" t="str">
        <f t="array" ref="E83">IF($V83="","",IF(INDEX(PlanTasks[Priority],$V83)="","",INDEX(PlanTasks[Priority],$V83)))</f>
        <v/>
      </c>
      <c r="F83" s="12" t="str">
        <f t="array" ref="F83">IF($V83="","",IF(INDEX(PlanTasks[Scope],$V83)="","",INDEX(PlanTasks[Scope],$V83)))</f>
        <v/>
      </c>
      <c r="G83" s="18" t="str">
        <f t="array" ref="G83">IF($V83="","",IF(INDEX(PlanTasks[Estimate (h)],$V83)="","",INDEX(PlanTasks[Estimate (h)],$V83)))</f>
        <v/>
      </c>
      <c r="H83" s="18" t="str">
        <f t="array" ref="H83">IF($V83="","",IF(INDEX(PlanTasks[Actual (h)],$V83)="","",INDEX(PlanTasks[Actual (h)],$V83)))</f>
        <v/>
      </c>
      <c r="I83" s="21" t="str">
        <f t="array" ref="I83">IF($V83="","",IF(INDEX(PlanTasks[Due date],$V83)="","",INDEX(PlanTasks[Due date],$V83)))</f>
        <v/>
      </c>
      <c r="J83" s="12" t="str">
        <f t="array" ref="J83">IF($V83="","",IF(INDEX(PlanTasks[Completion check],$V83)="","",INDEX(PlanTasks[Completion check],$V83)))</f>
        <v/>
      </c>
      <c r="K83" s="12" t="str">
        <f t="array" ref="K83">IF($V83="","",IF(INDEX(PlanTasks[Next action / blocker],$V83)="","",INDEX(PlanTasks[Next action / blocker],$V83)))</f>
        <v/>
      </c>
      <c r="L83" s="12" t="str">
        <f t="array" ref="L83">IF($V83="","",IF(INDEX(PlanTasks[Done when],$V83)="","",INDEX(PlanTasks[Done when],$V83)))</f>
        <v/>
      </c>
      <c r="M83" s="12" t="str">
        <f t="array" ref="M83">IF($V83="","",IF(INDEX(PlanTasks[Exercise / interview prompt],$V83)="","",INDEX(PlanTasks[Exercise / interview prompt],$V83)))</f>
        <v/>
      </c>
      <c r="N83" s="12" t="str">
        <f t="array" ref="N83">IF($V83="","",IF(INDEX(PlanTasks[Prerequisite IDs],$V83)="","",INDEX(PlanTasks[Prerequisite IDs],$V83)))</f>
        <v/>
      </c>
      <c r="O83" s="12" t="str">
        <f t="array" ref="O83">IF($V83="","",IF(INDEX(PlanTasks[Plan section],$V83)="","",INDEX(PlanTasks[Plan section],$V83)))</f>
        <v/>
      </c>
      <c r="P83" s="12" t="str">
        <f t="array" ref="P83">IF($V83="","",IF(INDEX(PlanTasks[Category],$V83)="","",INDEX(PlanTasks[Category],$V83)))</f>
        <v/>
      </c>
      <c r="Q83" s="12" t="str">
        <f t="array" ref="Q83">IF($V83="","",IF(INDEX(PlanTasks[Evidence / result],$V83)="","",INDEX(PlanTasks[Evidence / result],$V83)))</f>
        <v/>
      </c>
      <c r="R83" s="21" t="str">
        <f t="array" ref="R83">IF($V83="","",IF(INDEX(PlanTasks[Completed on],$V83)="","",INDEX(PlanTasks[Completed on],$V83)))</f>
        <v/>
      </c>
      <c r="S83" s="21" t="str">
        <f t="array" ref="S83">IF($V83="","",IF(INDEX(PlanTasks[Review due],$V83)="","",INDEX(PlanTasks[Review due],$V83)))</f>
        <v/>
      </c>
      <c r="T83" s="12" t="str">
        <f t="array" ref="T83">IF($V83="","",IF(INDEX(PlanTasks[AI practice mode],$V83)="","",INDEX(PlanTasks[AI practice mode],$V83)))</f>
        <v/>
      </c>
      <c r="U83" s="12" t="str">
        <f t="array" ref="U83">IF($V83="","",IF(INDEX(PlanTasks[Source IDs],$V83)="","",INDEX(PlanTasks[Source IDs],$V83)))</f>
        <v/>
      </c>
      <c r="V83" s="27" t="str">
        <f>IF(ROW()-8&gt;$E$4,"",MATCH($C$4&amp;"|"&amp;(ROW()-8),PlanTasks[Category key],0))</f>
        <v/>
      </c>
    </row>
    <row r="84" ht="78.0" customHeight="1">
      <c r="A84" s="28" t="str">
        <f t="array" ref="A84">IF($V84="","",INDEX(PlanTasks[Task ID],$V84))</f>
        <v/>
      </c>
      <c r="B84" s="29" t="str">
        <f t="array" ref="B84">IF($V84="","",IF(INDEX(PlanTasks[Start week],$V84)="","",INDEX(PlanTasks[Start week],$V84)))</f>
        <v/>
      </c>
      <c r="C84" s="29" t="str">
        <f t="array" ref="C84">IF($V84="","",IF(INDEX(PlanTasks[Task / deliverable],$V84)="","",INDEX(PlanTasks[Task / deliverable],$V84)))</f>
        <v/>
      </c>
      <c r="D84" s="29" t="str">
        <f t="array" ref="D84">IF($V84="","",IF(INDEX(PlanTasks[Status],$V84)="","",INDEX(PlanTasks[Status],$V84)))</f>
        <v/>
      </c>
      <c r="E84" s="29" t="str">
        <f t="array" ref="E84">IF($V84="","",IF(INDEX(PlanTasks[Priority],$V84)="","",INDEX(PlanTasks[Priority],$V84)))</f>
        <v/>
      </c>
      <c r="F84" s="29" t="str">
        <f t="array" ref="F84">IF($V84="","",IF(INDEX(PlanTasks[Scope],$V84)="","",INDEX(PlanTasks[Scope],$V84)))</f>
        <v/>
      </c>
      <c r="G84" s="41" t="str">
        <f t="array" ref="G84">IF($V84="","",IF(INDEX(PlanTasks[Estimate (h)],$V84)="","",INDEX(PlanTasks[Estimate (h)],$V84)))</f>
        <v/>
      </c>
      <c r="H84" s="41" t="str">
        <f t="array" ref="H84">IF($V84="","",IF(INDEX(PlanTasks[Actual (h)],$V84)="","",INDEX(PlanTasks[Actual (h)],$V84)))</f>
        <v/>
      </c>
      <c r="I84" s="43" t="str">
        <f t="array" ref="I84">IF($V84="","",IF(INDEX(PlanTasks[Due date],$V84)="","",INDEX(PlanTasks[Due date],$V84)))</f>
        <v/>
      </c>
      <c r="J84" s="29" t="str">
        <f t="array" ref="J84">IF($V84="","",IF(INDEX(PlanTasks[Completion check],$V84)="","",INDEX(PlanTasks[Completion check],$V84)))</f>
        <v/>
      </c>
      <c r="K84" s="29" t="str">
        <f t="array" ref="K84">IF($V84="","",IF(INDEX(PlanTasks[Next action / blocker],$V84)="","",INDEX(PlanTasks[Next action / blocker],$V84)))</f>
        <v/>
      </c>
      <c r="L84" s="29" t="str">
        <f t="array" ref="L84">IF($V84="","",IF(INDEX(PlanTasks[Done when],$V84)="","",INDEX(PlanTasks[Done when],$V84)))</f>
        <v/>
      </c>
      <c r="M84" s="29" t="str">
        <f t="array" ref="M84">IF($V84="","",IF(INDEX(PlanTasks[Exercise / interview prompt],$V84)="","",INDEX(PlanTasks[Exercise / interview prompt],$V84)))</f>
        <v/>
      </c>
      <c r="N84" s="29" t="str">
        <f t="array" ref="N84">IF($V84="","",IF(INDEX(PlanTasks[Prerequisite IDs],$V84)="","",INDEX(PlanTasks[Prerequisite IDs],$V84)))</f>
        <v/>
      </c>
      <c r="O84" s="29" t="str">
        <f t="array" ref="O84">IF($V84="","",IF(INDEX(PlanTasks[Plan section],$V84)="","",INDEX(PlanTasks[Plan section],$V84)))</f>
        <v/>
      </c>
      <c r="P84" s="29" t="str">
        <f t="array" ref="P84">IF($V84="","",IF(INDEX(PlanTasks[Category],$V84)="","",INDEX(PlanTasks[Category],$V84)))</f>
        <v/>
      </c>
      <c r="Q84" s="29" t="str">
        <f t="array" ref="Q84">IF($V84="","",IF(INDEX(PlanTasks[Evidence / result],$V84)="","",INDEX(PlanTasks[Evidence / result],$V84)))</f>
        <v/>
      </c>
      <c r="R84" s="43" t="str">
        <f t="array" ref="R84">IF($V84="","",IF(INDEX(PlanTasks[Completed on],$V84)="","",INDEX(PlanTasks[Completed on],$V84)))</f>
        <v/>
      </c>
      <c r="S84" s="43" t="str">
        <f t="array" ref="S84">IF($V84="","",IF(INDEX(PlanTasks[Review due],$V84)="","",INDEX(PlanTasks[Review due],$V84)))</f>
        <v/>
      </c>
      <c r="T84" s="29" t="str">
        <f t="array" ref="T84">IF($V84="","",IF(INDEX(PlanTasks[AI practice mode],$V84)="","",INDEX(PlanTasks[AI practice mode],$V84)))</f>
        <v/>
      </c>
      <c r="U84" s="29" t="str">
        <f t="array" ref="U84">IF($V84="","",IF(INDEX(PlanTasks[Source IDs],$V84)="","",INDEX(PlanTasks[Source IDs],$V84)))</f>
        <v/>
      </c>
      <c r="V84" s="55" t="str">
        <f>IF(ROW()-8&gt;$E$4,"",MATCH($C$4&amp;"|"&amp;(ROW()-8),PlanTasks[Category key],0))</f>
        <v/>
      </c>
    </row>
    <row r="85" ht="78.0" customHeight="1">
      <c r="A85" s="9" t="str">
        <f t="array" ref="A85">IF($V85="","",INDEX(PlanTasks[Task ID],$V85))</f>
        <v/>
      </c>
      <c r="B85" s="12" t="str">
        <f t="array" ref="B85">IF($V85="","",IF(INDEX(PlanTasks[Start week],$V85)="","",INDEX(PlanTasks[Start week],$V85)))</f>
        <v/>
      </c>
      <c r="C85" s="12" t="str">
        <f t="array" ref="C85">IF($V85="","",IF(INDEX(PlanTasks[Task / deliverable],$V85)="","",INDEX(PlanTasks[Task / deliverable],$V85)))</f>
        <v/>
      </c>
      <c r="D85" s="12" t="str">
        <f t="array" ref="D85">IF($V85="","",IF(INDEX(PlanTasks[Status],$V85)="","",INDEX(PlanTasks[Status],$V85)))</f>
        <v/>
      </c>
      <c r="E85" s="12" t="str">
        <f t="array" ref="E85">IF($V85="","",IF(INDEX(PlanTasks[Priority],$V85)="","",INDEX(PlanTasks[Priority],$V85)))</f>
        <v/>
      </c>
      <c r="F85" s="12" t="str">
        <f t="array" ref="F85">IF($V85="","",IF(INDEX(PlanTasks[Scope],$V85)="","",INDEX(PlanTasks[Scope],$V85)))</f>
        <v/>
      </c>
      <c r="G85" s="18" t="str">
        <f t="array" ref="G85">IF($V85="","",IF(INDEX(PlanTasks[Estimate (h)],$V85)="","",INDEX(PlanTasks[Estimate (h)],$V85)))</f>
        <v/>
      </c>
      <c r="H85" s="18" t="str">
        <f t="array" ref="H85">IF($V85="","",IF(INDEX(PlanTasks[Actual (h)],$V85)="","",INDEX(PlanTasks[Actual (h)],$V85)))</f>
        <v/>
      </c>
      <c r="I85" s="21" t="str">
        <f t="array" ref="I85">IF($V85="","",IF(INDEX(PlanTasks[Due date],$V85)="","",INDEX(PlanTasks[Due date],$V85)))</f>
        <v/>
      </c>
      <c r="J85" s="12" t="str">
        <f t="array" ref="J85">IF($V85="","",IF(INDEX(PlanTasks[Completion check],$V85)="","",INDEX(PlanTasks[Completion check],$V85)))</f>
        <v/>
      </c>
      <c r="K85" s="12" t="str">
        <f t="array" ref="K85">IF($V85="","",IF(INDEX(PlanTasks[Next action / blocker],$V85)="","",INDEX(PlanTasks[Next action / blocker],$V85)))</f>
        <v/>
      </c>
      <c r="L85" s="12" t="str">
        <f t="array" ref="L85">IF($V85="","",IF(INDEX(PlanTasks[Done when],$V85)="","",INDEX(PlanTasks[Done when],$V85)))</f>
        <v/>
      </c>
      <c r="M85" s="12" t="str">
        <f t="array" ref="M85">IF($V85="","",IF(INDEX(PlanTasks[Exercise / interview prompt],$V85)="","",INDEX(PlanTasks[Exercise / interview prompt],$V85)))</f>
        <v/>
      </c>
      <c r="N85" s="12" t="str">
        <f t="array" ref="N85">IF($V85="","",IF(INDEX(PlanTasks[Prerequisite IDs],$V85)="","",INDEX(PlanTasks[Prerequisite IDs],$V85)))</f>
        <v/>
      </c>
      <c r="O85" s="12" t="str">
        <f t="array" ref="O85">IF($V85="","",IF(INDEX(PlanTasks[Plan section],$V85)="","",INDEX(PlanTasks[Plan section],$V85)))</f>
        <v/>
      </c>
      <c r="P85" s="12" t="str">
        <f t="array" ref="P85">IF($V85="","",IF(INDEX(PlanTasks[Category],$V85)="","",INDEX(PlanTasks[Category],$V85)))</f>
        <v/>
      </c>
      <c r="Q85" s="12" t="str">
        <f t="array" ref="Q85">IF($V85="","",IF(INDEX(PlanTasks[Evidence / result],$V85)="","",INDEX(PlanTasks[Evidence / result],$V85)))</f>
        <v/>
      </c>
      <c r="R85" s="21" t="str">
        <f t="array" ref="R85">IF($V85="","",IF(INDEX(PlanTasks[Completed on],$V85)="","",INDEX(PlanTasks[Completed on],$V85)))</f>
        <v/>
      </c>
      <c r="S85" s="21" t="str">
        <f t="array" ref="S85">IF($V85="","",IF(INDEX(PlanTasks[Review due],$V85)="","",INDEX(PlanTasks[Review due],$V85)))</f>
        <v/>
      </c>
      <c r="T85" s="12" t="str">
        <f t="array" ref="T85">IF($V85="","",IF(INDEX(PlanTasks[AI practice mode],$V85)="","",INDEX(PlanTasks[AI practice mode],$V85)))</f>
        <v/>
      </c>
      <c r="U85" s="12" t="str">
        <f t="array" ref="U85">IF($V85="","",IF(INDEX(PlanTasks[Source IDs],$V85)="","",INDEX(PlanTasks[Source IDs],$V85)))</f>
        <v/>
      </c>
      <c r="V85" s="27" t="str">
        <f>IF(ROW()-8&gt;$E$4,"",MATCH($C$4&amp;"|"&amp;(ROW()-8),PlanTasks[Category key],0))</f>
        <v/>
      </c>
    </row>
    <row r="86" ht="78.0" customHeight="1">
      <c r="A86" s="28" t="str">
        <f t="array" ref="A86">IF($V86="","",INDEX(PlanTasks[Task ID],$V86))</f>
        <v/>
      </c>
      <c r="B86" s="29" t="str">
        <f t="array" ref="B86">IF($V86="","",IF(INDEX(PlanTasks[Start week],$V86)="","",INDEX(PlanTasks[Start week],$V86)))</f>
        <v/>
      </c>
      <c r="C86" s="29" t="str">
        <f t="array" ref="C86">IF($V86="","",IF(INDEX(PlanTasks[Task / deliverable],$V86)="","",INDEX(PlanTasks[Task / deliverable],$V86)))</f>
        <v/>
      </c>
      <c r="D86" s="29" t="str">
        <f t="array" ref="D86">IF($V86="","",IF(INDEX(PlanTasks[Status],$V86)="","",INDEX(PlanTasks[Status],$V86)))</f>
        <v/>
      </c>
      <c r="E86" s="29" t="str">
        <f t="array" ref="E86">IF($V86="","",IF(INDEX(PlanTasks[Priority],$V86)="","",INDEX(PlanTasks[Priority],$V86)))</f>
        <v/>
      </c>
      <c r="F86" s="29" t="str">
        <f t="array" ref="F86">IF($V86="","",IF(INDEX(PlanTasks[Scope],$V86)="","",INDEX(PlanTasks[Scope],$V86)))</f>
        <v/>
      </c>
      <c r="G86" s="41" t="str">
        <f t="array" ref="G86">IF($V86="","",IF(INDEX(PlanTasks[Estimate (h)],$V86)="","",INDEX(PlanTasks[Estimate (h)],$V86)))</f>
        <v/>
      </c>
      <c r="H86" s="41" t="str">
        <f t="array" ref="H86">IF($V86="","",IF(INDEX(PlanTasks[Actual (h)],$V86)="","",INDEX(PlanTasks[Actual (h)],$V86)))</f>
        <v/>
      </c>
      <c r="I86" s="43" t="str">
        <f t="array" ref="I86">IF($V86="","",IF(INDEX(PlanTasks[Due date],$V86)="","",INDEX(PlanTasks[Due date],$V86)))</f>
        <v/>
      </c>
      <c r="J86" s="29" t="str">
        <f t="array" ref="J86">IF($V86="","",IF(INDEX(PlanTasks[Completion check],$V86)="","",INDEX(PlanTasks[Completion check],$V86)))</f>
        <v/>
      </c>
      <c r="K86" s="29" t="str">
        <f t="array" ref="K86">IF($V86="","",IF(INDEX(PlanTasks[Next action / blocker],$V86)="","",INDEX(PlanTasks[Next action / blocker],$V86)))</f>
        <v/>
      </c>
      <c r="L86" s="29" t="str">
        <f t="array" ref="L86">IF($V86="","",IF(INDEX(PlanTasks[Done when],$V86)="","",INDEX(PlanTasks[Done when],$V86)))</f>
        <v/>
      </c>
      <c r="M86" s="29" t="str">
        <f t="array" ref="M86">IF($V86="","",IF(INDEX(PlanTasks[Exercise / interview prompt],$V86)="","",INDEX(PlanTasks[Exercise / interview prompt],$V86)))</f>
        <v/>
      </c>
      <c r="N86" s="29" t="str">
        <f t="array" ref="N86">IF($V86="","",IF(INDEX(PlanTasks[Prerequisite IDs],$V86)="","",INDEX(PlanTasks[Prerequisite IDs],$V86)))</f>
        <v/>
      </c>
      <c r="O86" s="29" t="str">
        <f t="array" ref="O86">IF($V86="","",IF(INDEX(PlanTasks[Plan section],$V86)="","",INDEX(PlanTasks[Plan section],$V86)))</f>
        <v/>
      </c>
      <c r="P86" s="29" t="str">
        <f t="array" ref="P86">IF($V86="","",IF(INDEX(PlanTasks[Category],$V86)="","",INDEX(PlanTasks[Category],$V86)))</f>
        <v/>
      </c>
      <c r="Q86" s="29" t="str">
        <f t="array" ref="Q86">IF($V86="","",IF(INDEX(PlanTasks[Evidence / result],$V86)="","",INDEX(PlanTasks[Evidence / result],$V86)))</f>
        <v/>
      </c>
      <c r="R86" s="43" t="str">
        <f t="array" ref="R86">IF($V86="","",IF(INDEX(PlanTasks[Completed on],$V86)="","",INDEX(PlanTasks[Completed on],$V86)))</f>
        <v/>
      </c>
      <c r="S86" s="43" t="str">
        <f t="array" ref="S86">IF($V86="","",IF(INDEX(PlanTasks[Review due],$V86)="","",INDEX(PlanTasks[Review due],$V86)))</f>
        <v/>
      </c>
      <c r="T86" s="29" t="str">
        <f t="array" ref="T86">IF($V86="","",IF(INDEX(PlanTasks[AI practice mode],$V86)="","",INDEX(PlanTasks[AI practice mode],$V86)))</f>
        <v/>
      </c>
      <c r="U86" s="29" t="str">
        <f t="array" ref="U86">IF($V86="","",IF(INDEX(PlanTasks[Source IDs],$V86)="","",INDEX(PlanTasks[Source IDs],$V86)))</f>
        <v/>
      </c>
      <c r="V86" s="55" t="str">
        <f>IF(ROW()-8&gt;$E$4,"",MATCH($C$4&amp;"|"&amp;(ROW()-8),PlanTasks[Category key],0))</f>
        <v/>
      </c>
    </row>
    <row r="87" ht="78.0" customHeight="1">
      <c r="A87" s="9" t="str">
        <f t="array" ref="A87">IF($V87="","",INDEX(PlanTasks[Task ID],$V87))</f>
        <v/>
      </c>
      <c r="B87" s="12" t="str">
        <f t="array" ref="B87">IF($V87="","",IF(INDEX(PlanTasks[Start week],$V87)="","",INDEX(PlanTasks[Start week],$V87)))</f>
        <v/>
      </c>
      <c r="C87" s="12" t="str">
        <f t="array" ref="C87">IF($V87="","",IF(INDEX(PlanTasks[Task / deliverable],$V87)="","",INDEX(PlanTasks[Task / deliverable],$V87)))</f>
        <v/>
      </c>
      <c r="D87" s="12" t="str">
        <f t="array" ref="D87">IF($V87="","",IF(INDEX(PlanTasks[Status],$V87)="","",INDEX(PlanTasks[Status],$V87)))</f>
        <v/>
      </c>
      <c r="E87" s="12" t="str">
        <f t="array" ref="E87">IF($V87="","",IF(INDEX(PlanTasks[Priority],$V87)="","",INDEX(PlanTasks[Priority],$V87)))</f>
        <v/>
      </c>
      <c r="F87" s="12" t="str">
        <f t="array" ref="F87">IF($V87="","",IF(INDEX(PlanTasks[Scope],$V87)="","",INDEX(PlanTasks[Scope],$V87)))</f>
        <v/>
      </c>
      <c r="G87" s="18" t="str">
        <f t="array" ref="G87">IF($V87="","",IF(INDEX(PlanTasks[Estimate (h)],$V87)="","",INDEX(PlanTasks[Estimate (h)],$V87)))</f>
        <v/>
      </c>
      <c r="H87" s="18" t="str">
        <f t="array" ref="H87">IF($V87="","",IF(INDEX(PlanTasks[Actual (h)],$V87)="","",INDEX(PlanTasks[Actual (h)],$V87)))</f>
        <v/>
      </c>
      <c r="I87" s="21" t="str">
        <f t="array" ref="I87">IF($V87="","",IF(INDEX(PlanTasks[Due date],$V87)="","",INDEX(PlanTasks[Due date],$V87)))</f>
        <v/>
      </c>
      <c r="J87" s="12" t="str">
        <f t="array" ref="J87">IF($V87="","",IF(INDEX(PlanTasks[Completion check],$V87)="","",INDEX(PlanTasks[Completion check],$V87)))</f>
        <v/>
      </c>
      <c r="K87" s="12" t="str">
        <f t="array" ref="K87">IF($V87="","",IF(INDEX(PlanTasks[Next action / blocker],$V87)="","",INDEX(PlanTasks[Next action / blocker],$V87)))</f>
        <v/>
      </c>
      <c r="L87" s="12" t="str">
        <f t="array" ref="L87">IF($V87="","",IF(INDEX(PlanTasks[Done when],$V87)="","",INDEX(PlanTasks[Done when],$V87)))</f>
        <v/>
      </c>
      <c r="M87" s="12" t="str">
        <f t="array" ref="M87">IF($V87="","",IF(INDEX(PlanTasks[Exercise / interview prompt],$V87)="","",INDEX(PlanTasks[Exercise / interview prompt],$V87)))</f>
        <v/>
      </c>
      <c r="N87" s="12" t="str">
        <f t="array" ref="N87">IF($V87="","",IF(INDEX(PlanTasks[Prerequisite IDs],$V87)="","",INDEX(PlanTasks[Prerequisite IDs],$V87)))</f>
        <v/>
      </c>
      <c r="O87" s="12" t="str">
        <f t="array" ref="O87">IF($V87="","",IF(INDEX(PlanTasks[Plan section],$V87)="","",INDEX(PlanTasks[Plan section],$V87)))</f>
        <v/>
      </c>
      <c r="P87" s="12" t="str">
        <f t="array" ref="P87">IF($V87="","",IF(INDEX(PlanTasks[Category],$V87)="","",INDEX(PlanTasks[Category],$V87)))</f>
        <v/>
      </c>
      <c r="Q87" s="12" t="str">
        <f t="array" ref="Q87">IF($V87="","",IF(INDEX(PlanTasks[Evidence / result],$V87)="","",INDEX(PlanTasks[Evidence / result],$V87)))</f>
        <v/>
      </c>
      <c r="R87" s="21" t="str">
        <f t="array" ref="R87">IF($V87="","",IF(INDEX(PlanTasks[Completed on],$V87)="","",INDEX(PlanTasks[Completed on],$V87)))</f>
        <v/>
      </c>
      <c r="S87" s="21" t="str">
        <f t="array" ref="S87">IF($V87="","",IF(INDEX(PlanTasks[Review due],$V87)="","",INDEX(PlanTasks[Review due],$V87)))</f>
        <v/>
      </c>
      <c r="T87" s="12" t="str">
        <f t="array" ref="T87">IF($V87="","",IF(INDEX(PlanTasks[AI practice mode],$V87)="","",INDEX(PlanTasks[AI practice mode],$V87)))</f>
        <v/>
      </c>
      <c r="U87" s="12" t="str">
        <f t="array" ref="U87">IF($V87="","",IF(INDEX(PlanTasks[Source IDs],$V87)="","",INDEX(PlanTasks[Source IDs],$V87)))</f>
        <v/>
      </c>
      <c r="V87" s="27" t="str">
        <f>IF(ROW()-8&gt;$E$4,"",MATCH($C$4&amp;"|"&amp;(ROW()-8),PlanTasks[Category key],0))</f>
        <v/>
      </c>
    </row>
    <row r="88" ht="78.0" customHeight="1">
      <c r="A88" s="28" t="str">
        <f t="array" ref="A88">IF($V88="","",INDEX(PlanTasks[Task ID],$V88))</f>
        <v/>
      </c>
      <c r="B88" s="29" t="str">
        <f t="array" ref="B88">IF($V88="","",IF(INDEX(PlanTasks[Start week],$V88)="","",INDEX(PlanTasks[Start week],$V88)))</f>
        <v/>
      </c>
      <c r="C88" s="29" t="str">
        <f t="array" ref="C88">IF($V88="","",IF(INDEX(PlanTasks[Task / deliverable],$V88)="","",INDEX(PlanTasks[Task / deliverable],$V88)))</f>
        <v/>
      </c>
      <c r="D88" s="29" t="str">
        <f t="array" ref="D88">IF($V88="","",IF(INDEX(PlanTasks[Status],$V88)="","",INDEX(PlanTasks[Status],$V88)))</f>
        <v/>
      </c>
      <c r="E88" s="29" t="str">
        <f t="array" ref="E88">IF($V88="","",IF(INDEX(PlanTasks[Priority],$V88)="","",INDEX(PlanTasks[Priority],$V88)))</f>
        <v/>
      </c>
      <c r="F88" s="29" t="str">
        <f t="array" ref="F88">IF($V88="","",IF(INDEX(PlanTasks[Scope],$V88)="","",INDEX(PlanTasks[Scope],$V88)))</f>
        <v/>
      </c>
      <c r="G88" s="41" t="str">
        <f t="array" ref="G88">IF($V88="","",IF(INDEX(PlanTasks[Estimate (h)],$V88)="","",INDEX(PlanTasks[Estimate (h)],$V88)))</f>
        <v/>
      </c>
      <c r="H88" s="41" t="str">
        <f t="array" ref="H88">IF($V88="","",IF(INDEX(PlanTasks[Actual (h)],$V88)="","",INDEX(PlanTasks[Actual (h)],$V88)))</f>
        <v/>
      </c>
      <c r="I88" s="43" t="str">
        <f t="array" ref="I88">IF($V88="","",IF(INDEX(PlanTasks[Due date],$V88)="","",INDEX(PlanTasks[Due date],$V88)))</f>
        <v/>
      </c>
      <c r="J88" s="29" t="str">
        <f t="array" ref="J88">IF($V88="","",IF(INDEX(PlanTasks[Completion check],$V88)="","",INDEX(PlanTasks[Completion check],$V88)))</f>
        <v/>
      </c>
      <c r="K88" s="29" t="str">
        <f t="array" ref="K88">IF($V88="","",IF(INDEX(PlanTasks[Next action / blocker],$V88)="","",INDEX(PlanTasks[Next action / blocker],$V88)))</f>
        <v/>
      </c>
      <c r="L88" s="29" t="str">
        <f t="array" ref="L88">IF($V88="","",IF(INDEX(PlanTasks[Done when],$V88)="","",INDEX(PlanTasks[Done when],$V88)))</f>
        <v/>
      </c>
      <c r="M88" s="29" t="str">
        <f t="array" ref="M88">IF($V88="","",IF(INDEX(PlanTasks[Exercise / interview prompt],$V88)="","",INDEX(PlanTasks[Exercise / interview prompt],$V88)))</f>
        <v/>
      </c>
      <c r="N88" s="29" t="str">
        <f t="array" ref="N88">IF($V88="","",IF(INDEX(PlanTasks[Prerequisite IDs],$V88)="","",INDEX(PlanTasks[Prerequisite IDs],$V88)))</f>
        <v/>
      </c>
      <c r="O88" s="29" t="str">
        <f t="array" ref="O88">IF($V88="","",IF(INDEX(PlanTasks[Plan section],$V88)="","",INDEX(PlanTasks[Plan section],$V88)))</f>
        <v/>
      </c>
      <c r="P88" s="29" t="str">
        <f t="array" ref="P88">IF($V88="","",IF(INDEX(PlanTasks[Category],$V88)="","",INDEX(PlanTasks[Category],$V88)))</f>
        <v/>
      </c>
      <c r="Q88" s="29" t="str">
        <f t="array" ref="Q88">IF($V88="","",IF(INDEX(PlanTasks[Evidence / result],$V88)="","",INDEX(PlanTasks[Evidence / result],$V88)))</f>
        <v/>
      </c>
      <c r="R88" s="43" t="str">
        <f t="array" ref="R88">IF($V88="","",IF(INDEX(PlanTasks[Completed on],$V88)="","",INDEX(PlanTasks[Completed on],$V88)))</f>
        <v/>
      </c>
      <c r="S88" s="43" t="str">
        <f t="array" ref="S88">IF($V88="","",IF(INDEX(PlanTasks[Review due],$V88)="","",INDEX(PlanTasks[Review due],$V88)))</f>
        <v/>
      </c>
      <c r="T88" s="29" t="str">
        <f t="array" ref="T88">IF($V88="","",IF(INDEX(PlanTasks[AI practice mode],$V88)="","",INDEX(PlanTasks[AI practice mode],$V88)))</f>
        <v/>
      </c>
      <c r="U88" s="29" t="str">
        <f t="array" ref="U88">IF($V88="","",IF(INDEX(PlanTasks[Source IDs],$V88)="","",INDEX(PlanTasks[Source IDs],$V88)))</f>
        <v/>
      </c>
      <c r="V88" s="55" t="str">
        <f>IF(ROW()-8&gt;$E$4,"",MATCH($C$4&amp;"|"&amp;(ROW()-8),PlanTasks[Category key],0))</f>
        <v/>
      </c>
    </row>
    <row r="89" ht="78.0" customHeight="1">
      <c r="A89" s="9" t="str">
        <f t="array" ref="A89">IF($V89="","",INDEX(PlanTasks[Task ID],$V89))</f>
        <v/>
      </c>
      <c r="B89" s="12" t="str">
        <f t="array" ref="B89">IF($V89="","",IF(INDEX(PlanTasks[Start week],$V89)="","",INDEX(PlanTasks[Start week],$V89)))</f>
        <v/>
      </c>
      <c r="C89" s="12" t="str">
        <f t="array" ref="C89">IF($V89="","",IF(INDEX(PlanTasks[Task / deliverable],$V89)="","",INDEX(PlanTasks[Task / deliverable],$V89)))</f>
        <v/>
      </c>
      <c r="D89" s="12" t="str">
        <f t="array" ref="D89">IF($V89="","",IF(INDEX(PlanTasks[Status],$V89)="","",INDEX(PlanTasks[Status],$V89)))</f>
        <v/>
      </c>
      <c r="E89" s="12" t="str">
        <f t="array" ref="E89">IF($V89="","",IF(INDEX(PlanTasks[Priority],$V89)="","",INDEX(PlanTasks[Priority],$V89)))</f>
        <v/>
      </c>
      <c r="F89" s="12" t="str">
        <f t="array" ref="F89">IF($V89="","",IF(INDEX(PlanTasks[Scope],$V89)="","",INDEX(PlanTasks[Scope],$V89)))</f>
        <v/>
      </c>
      <c r="G89" s="18" t="str">
        <f t="array" ref="G89">IF($V89="","",IF(INDEX(PlanTasks[Estimate (h)],$V89)="","",INDEX(PlanTasks[Estimate (h)],$V89)))</f>
        <v/>
      </c>
      <c r="H89" s="18" t="str">
        <f t="array" ref="H89">IF($V89="","",IF(INDEX(PlanTasks[Actual (h)],$V89)="","",INDEX(PlanTasks[Actual (h)],$V89)))</f>
        <v/>
      </c>
      <c r="I89" s="21" t="str">
        <f t="array" ref="I89">IF($V89="","",IF(INDEX(PlanTasks[Due date],$V89)="","",INDEX(PlanTasks[Due date],$V89)))</f>
        <v/>
      </c>
      <c r="J89" s="12" t="str">
        <f t="array" ref="J89">IF($V89="","",IF(INDEX(PlanTasks[Completion check],$V89)="","",INDEX(PlanTasks[Completion check],$V89)))</f>
        <v/>
      </c>
      <c r="K89" s="12" t="str">
        <f t="array" ref="K89">IF($V89="","",IF(INDEX(PlanTasks[Next action / blocker],$V89)="","",INDEX(PlanTasks[Next action / blocker],$V89)))</f>
        <v/>
      </c>
      <c r="L89" s="12" t="str">
        <f t="array" ref="L89">IF($V89="","",IF(INDEX(PlanTasks[Done when],$V89)="","",INDEX(PlanTasks[Done when],$V89)))</f>
        <v/>
      </c>
      <c r="M89" s="12" t="str">
        <f t="array" ref="M89">IF($V89="","",IF(INDEX(PlanTasks[Exercise / interview prompt],$V89)="","",INDEX(PlanTasks[Exercise / interview prompt],$V89)))</f>
        <v/>
      </c>
      <c r="N89" s="12" t="str">
        <f t="array" ref="N89">IF($V89="","",IF(INDEX(PlanTasks[Prerequisite IDs],$V89)="","",INDEX(PlanTasks[Prerequisite IDs],$V89)))</f>
        <v/>
      </c>
      <c r="O89" s="12" t="str">
        <f t="array" ref="O89">IF($V89="","",IF(INDEX(PlanTasks[Plan section],$V89)="","",INDEX(PlanTasks[Plan section],$V89)))</f>
        <v/>
      </c>
      <c r="P89" s="12" t="str">
        <f t="array" ref="P89">IF($V89="","",IF(INDEX(PlanTasks[Category],$V89)="","",INDEX(PlanTasks[Category],$V89)))</f>
        <v/>
      </c>
      <c r="Q89" s="12" t="str">
        <f t="array" ref="Q89">IF($V89="","",IF(INDEX(PlanTasks[Evidence / result],$V89)="","",INDEX(PlanTasks[Evidence / result],$V89)))</f>
        <v/>
      </c>
      <c r="R89" s="21" t="str">
        <f t="array" ref="R89">IF($V89="","",IF(INDEX(PlanTasks[Completed on],$V89)="","",INDEX(PlanTasks[Completed on],$V89)))</f>
        <v/>
      </c>
      <c r="S89" s="21" t="str">
        <f t="array" ref="S89">IF($V89="","",IF(INDEX(PlanTasks[Review due],$V89)="","",INDEX(PlanTasks[Review due],$V89)))</f>
        <v/>
      </c>
      <c r="T89" s="12" t="str">
        <f t="array" ref="T89">IF($V89="","",IF(INDEX(PlanTasks[AI practice mode],$V89)="","",INDEX(PlanTasks[AI practice mode],$V89)))</f>
        <v/>
      </c>
      <c r="U89" s="12" t="str">
        <f t="array" ref="U89">IF($V89="","",IF(INDEX(PlanTasks[Source IDs],$V89)="","",INDEX(PlanTasks[Source IDs],$V89)))</f>
        <v/>
      </c>
      <c r="V89" s="27" t="str">
        <f>IF(ROW()-8&gt;$E$4,"",MATCH($C$4&amp;"|"&amp;(ROW()-8),PlanTasks[Category key],0))</f>
        <v/>
      </c>
    </row>
    <row r="90" ht="78.0" customHeight="1">
      <c r="A90" s="28" t="str">
        <f t="array" ref="A90">IF($V90="","",INDEX(PlanTasks[Task ID],$V90))</f>
        <v/>
      </c>
      <c r="B90" s="29" t="str">
        <f t="array" ref="B90">IF($V90="","",IF(INDEX(PlanTasks[Start week],$V90)="","",INDEX(PlanTasks[Start week],$V90)))</f>
        <v/>
      </c>
      <c r="C90" s="29" t="str">
        <f t="array" ref="C90">IF($V90="","",IF(INDEX(PlanTasks[Task / deliverable],$V90)="","",INDEX(PlanTasks[Task / deliverable],$V90)))</f>
        <v/>
      </c>
      <c r="D90" s="29" t="str">
        <f t="array" ref="D90">IF($V90="","",IF(INDEX(PlanTasks[Status],$V90)="","",INDEX(PlanTasks[Status],$V90)))</f>
        <v/>
      </c>
      <c r="E90" s="29" t="str">
        <f t="array" ref="E90">IF($V90="","",IF(INDEX(PlanTasks[Priority],$V90)="","",INDEX(PlanTasks[Priority],$V90)))</f>
        <v/>
      </c>
      <c r="F90" s="29" t="str">
        <f t="array" ref="F90">IF($V90="","",IF(INDEX(PlanTasks[Scope],$V90)="","",INDEX(PlanTasks[Scope],$V90)))</f>
        <v/>
      </c>
      <c r="G90" s="41" t="str">
        <f t="array" ref="G90">IF($V90="","",IF(INDEX(PlanTasks[Estimate (h)],$V90)="","",INDEX(PlanTasks[Estimate (h)],$V90)))</f>
        <v/>
      </c>
      <c r="H90" s="41" t="str">
        <f t="array" ref="H90">IF($V90="","",IF(INDEX(PlanTasks[Actual (h)],$V90)="","",INDEX(PlanTasks[Actual (h)],$V90)))</f>
        <v/>
      </c>
      <c r="I90" s="43" t="str">
        <f t="array" ref="I90">IF($V90="","",IF(INDEX(PlanTasks[Due date],$V90)="","",INDEX(PlanTasks[Due date],$V90)))</f>
        <v/>
      </c>
      <c r="J90" s="29" t="str">
        <f t="array" ref="J90">IF($V90="","",IF(INDEX(PlanTasks[Completion check],$V90)="","",INDEX(PlanTasks[Completion check],$V90)))</f>
        <v/>
      </c>
      <c r="K90" s="29" t="str">
        <f t="array" ref="K90">IF($V90="","",IF(INDEX(PlanTasks[Next action / blocker],$V90)="","",INDEX(PlanTasks[Next action / blocker],$V90)))</f>
        <v/>
      </c>
      <c r="L90" s="29" t="str">
        <f t="array" ref="L90">IF($V90="","",IF(INDEX(PlanTasks[Done when],$V90)="","",INDEX(PlanTasks[Done when],$V90)))</f>
        <v/>
      </c>
      <c r="M90" s="29" t="str">
        <f t="array" ref="M90">IF($V90="","",IF(INDEX(PlanTasks[Exercise / interview prompt],$V90)="","",INDEX(PlanTasks[Exercise / interview prompt],$V90)))</f>
        <v/>
      </c>
      <c r="N90" s="29" t="str">
        <f t="array" ref="N90">IF($V90="","",IF(INDEX(PlanTasks[Prerequisite IDs],$V90)="","",INDEX(PlanTasks[Prerequisite IDs],$V90)))</f>
        <v/>
      </c>
      <c r="O90" s="29" t="str">
        <f t="array" ref="O90">IF($V90="","",IF(INDEX(PlanTasks[Plan section],$V90)="","",INDEX(PlanTasks[Plan section],$V90)))</f>
        <v/>
      </c>
      <c r="P90" s="29" t="str">
        <f t="array" ref="P90">IF($V90="","",IF(INDEX(PlanTasks[Category],$V90)="","",INDEX(PlanTasks[Category],$V90)))</f>
        <v/>
      </c>
      <c r="Q90" s="29" t="str">
        <f t="array" ref="Q90">IF($V90="","",IF(INDEX(PlanTasks[Evidence / result],$V90)="","",INDEX(PlanTasks[Evidence / result],$V90)))</f>
        <v/>
      </c>
      <c r="R90" s="43" t="str">
        <f t="array" ref="R90">IF($V90="","",IF(INDEX(PlanTasks[Completed on],$V90)="","",INDEX(PlanTasks[Completed on],$V90)))</f>
        <v/>
      </c>
      <c r="S90" s="43" t="str">
        <f t="array" ref="S90">IF($V90="","",IF(INDEX(PlanTasks[Review due],$V90)="","",INDEX(PlanTasks[Review due],$V90)))</f>
        <v/>
      </c>
      <c r="T90" s="29" t="str">
        <f t="array" ref="T90">IF($V90="","",IF(INDEX(PlanTasks[AI practice mode],$V90)="","",INDEX(PlanTasks[AI practice mode],$V90)))</f>
        <v/>
      </c>
      <c r="U90" s="29" t="str">
        <f t="array" ref="U90">IF($V90="","",IF(INDEX(PlanTasks[Source IDs],$V90)="","",INDEX(PlanTasks[Source IDs],$V90)))</f>
        <v/>
      </c>
      <c r="V90" s="55" t="str">
        <f>IF(ROW()-8&gt;$E$4,"",MATCH($C$4&amp;"|"&amp;(ROW()-8),PlanTasks[Category key],0))</f>
        <v/>
      </c>
    </row>
    <row r="91" ht="78.0" customHeight="1">
      <c r="A91" s="9" t="str">
        <f t="array" ref="A91">IF($V91="","",INDEX(PlanTasks[Task ID],$V91))</f>
        <v/>
      </c>
      <c r="B91" s="12" t="str">
        <f t="array" ref="B91">IF($V91="","",IF(INDEX(PlanTasks[Start week],$V91)="","",INDEX(PlanTasks[Start week],$V91)))</f>
        <v/>
      </c>
      <c r="C91" s="12" t="str">
        <f t="array" ref="C91">IF($V91="","",IF(INDEX(PlanTasks[Task / deliverable],$V91)="","",INDEX(PlanTasks[Task / deliverable],$V91)))</f>
        <v/>
      </c>
      <c r="D91" s="12" t="str">
        <f t="array" ref="D91">IF($V91="","",IF(INDEX(PlanTasks[Status],$V91)="","",INDEX(PlanTasks[Status],$V91)))</f>
        <v/>
      </c>
      <c r="E91" s="12" t="str">
        <f t="array" ref="E91">IF($V91="","",IF(INDEX(PlanTasks[Priority],$V91)="","",INDEX(PlanTasks[Priority],$V91)))</f>
        <v/>
      </c>
      <c r="F91" s="12" t="str">
        <f t="array" ref="F91">IF($V91="","",IF(INDEX(PlanTasks[Scope],$V91)="","",INDEX(PlanTasks[Scope],$V91)))</f>
        <v/>
      </c>
      <c r="G91" s="18" t="str">
        <f t="array" ref="G91">IF($V91="","",IF(INDEX(PlanTasks[Estimate (h)],$V91)="","",INDEX(PlanTasks[Estimate (h)],$V91)))</f>
        <v/>
      </c>
      <c r="H91" s="18" t="str">
        <f t="array" ref="H91">IF($V91="","",IF(INDEX(PlanTasks[Actual (h)],$V91)="","",INDEX(PlanTasks[Actual (h)],$V91)))</f>
        <v/>
      </c>
      <c r="I91" s="21" t="str">
        <f t="array" ref="I91">IF($V91="","",IF(INDEX(PlanTasks[Due date],$V91)="","",INDEX(PlanTasks[Due date],$V91)))</f>
        <v/>
      </c>
      <c r="J91" s="12" t="str">
        <f t="array" ref="J91">IF($V91="","",IF(INDEX(PlanTasks[Completion check],$V91)="","",INDEX(PlanTasks[Completion check],$V91)))</f>
        <v/>
      </c>
      <c r="K91" s="12" t="str">
        <f t="array" ref="K91">IF($V91="","",IF(INDEX(PlanTasks[Next action / blocker],$V91)="","",INDEX(PlanTasks[Next action / blocker],$V91)))</f>
        <v/>
      </c>
      <c r="L91" s="12" t="str">
        <f t="array" ref="L91">IF($V91="","",IF(INDEX(PlanTasks[Done when],$V91)="","",INDEX(PlanTasks[Done when],$V91)))</f>
        <v/>
      </c>
      <c r="M91" s="12" t="str">
        <f t="array" ref="M91">IF($V91="","",IF(INDEX(PlanTasks[Exercise / interview prompt],$V91)="","",INDEX(PlanTasks[Exercise / interview prompt],$V91)))</f>
        <v/>
      </c>
      <c r="N91" s="12" t="str">
        <f t="array" ref="N91">IF($V91="","",IF(INDEX(PlanTasks[Prerequisite IDs],$V91)="","",INDEX(PlanTasks[Prerequisite IDs],$V91)))</f>
        <v/>
      </c>
      <c r="O91" s="12" t="str">
        <f t="array" ref="O91">IF($V91="","",IF(INDEX(PlanTasks[Plan section],$V91)="","",INDEX(PlanTasks[Plan section],$V91)))</f>
        <v/>
      </c>
      <c r="P91" s="12" t="str">
        <f t="array" ref="P91">IF($V91="","",IF(INDEX(PlanTasks[Category],$V91)="","",INDEX(PlanTasks[Category],$V91)))</f>
        <v/>
      </c>
      <c r="Q91" s="12" t="str">
        <f t="array" ref="Q91">IF($V91="","",IF(INDEX(PlanTasks[Evidence / result],$V91)="","",INDEX(PlanTasks[Evidence / result],$V91)))</f>
        <v/>
      </c>
      <c r="R91" s="21" t="str">
        <f t="array" ref="R91">IF($V91="","",IF(INDEX(PlanTasks[Completed on],$V91)="","",INDEX(PlanTasks[Completed on],$V91)))</f>
        <v/>
      </c>
      <c r="S91" s="21" t="str">
        <f t="array" ref="S91">IF($V91="","",IF(INDEX(PlanTasks[Review due],$V91)="","",INDEX(PlanTasks[Review due],$V91)))</f>
        <v/>
      </c>
      <c r="T91" s="12" t="str">
        <f t="array" ref="T91">IF($V91="","",IF(INDEX(PlanTasks[AI practice mode],$V91)="","",INDEX(PlanTasks[AI practice mode],$V91)))</f>
        <v/>
      </c>
      <c r="U91" s="12" t="str">
        <f t="array" ref="U91">IF($V91="","",IF(INDEX(PlanTasks[Source IDs],$V91)="","",INDEX(PlanTasks[Source IDs],$V91)))</f>
        <v/>
      </c>
      <c r="V91" s="27" t="str">
        <f>IF(ROW()-8&gt;$E$4,"",MATCH($C$4&amp;"|"&amp;(ROW()-8),PlanTasks[Category key],0))</f>
        <v/>
      </c>
    </row>
    <row r="92" ht="78.0" customHeight="1">
      <c r="A92" s="28" t="str">
        <f t="array" ref="A92">IF($V92="","",INDEX(PlanTasks[Task ID],$V92))</f>
        <v/>
      </c>
      <c r="B92" s="29" t="str">
        <f t="array" ref="B92">IF($V92="","",IF(INDEX(PlanTasks[Start week],$V92)="","",INDEX(PlanTasks[Start week],$V92)))</f>
        <v/>
      </c>
      <c r="C92" s="29" t="str">
        <f t="array" ref="C92">IF($V92="","",IF(INDEX(PlanTasks[Task / deliverable],$V92)="","",INDEX(PlanTasks[Task / deliverable],$V92)))</f>
        <v/>
      </c>
      <c r="D92" s="29" t="str">
        <f t="array" ref="D92">IF($V92="","",IF(INDEX(PlanTasks[Status],$V92)="","",INDEX(PlanTasks[Status],$V92)))</f>
        <v/>
      </c>
      <c r="E92" s="29" t="str">
        <f t="array" ref="E92">IF($V92="","",IF(INDEX(PlanTasks[Priority],$V92)="","",INDEX(PlanTasks[Priority],$V92)))</f>
        <v/>
      </c>
      <c r="F92" s="29" t="str">
        <f t="array" ref="F92">IF($V92="","",IF(INDEX(PlanTasks[Scope],$V92)="","",INDEX(PlanTasks[Scope],$V92)))</f>
        <v/>
      </c>
      <c r="G92" s="41" t="str">
        <f t="array" ref="G92">IF($V92="","",IF(INDEX(PlanTasks[Estimate (h)],$V92)="","",INDEX(PlanTasks[Estimate (h)],$V92)))</f>
        <v/>
      </c>
      <c r="H92" s="41" t="str">
        <f t="array" ref="H92">IF($V92="","",IF(INDEX(PlanTasks[Actual (h)],$V92)="","",INDEX(PlanTasks[Actual (h)],$V92)))</f>
        <v/>
      </c>
      <c r="I92" s="43" t="str">
        <f t="array" ref="I92">IF($V92="","",IF(INDEX(PlanTasks[Due date],$V92)="","",INDEX(PlanTasks[Due date],$V92)))</f>
        <v/>
      </c>
      <c r="J92" s="29" t="str">
        <f t="array" ref="J92">IF($V92="","",IF(INDEX(PlanTasks[Completion check],$V92)="","",INDEX(PlanTasks[Completion check],$V92)))</f>
        <v/>
      </c>
      <c r="K92" s="29" t="str">
        <f t="array" ref="K92">IF($V92="","",IF(INDEX(PlanTasks[Next action / blocker],$V92)="","",INDEX(PlanTasks[Next action / blocker],$V92)))</f>
        <v/>
      </c>
      <c r="L92" s="29" t="str">
        <f t="array" ref="L92">IF($V92="","",IF(INDEX(PlanTasks[Done when],$V92)="","",INDEX(PlanTasks[Done when],$V92)))</f>
        <v/>
      </c>
      <c r="M92" s="29" t="str">
        <f t="array" ref="M92">IF($V92="","",IF(INDEX(PlanTasks[Exercise / interview prompt],$V92)="","",INDEX(PlanTasks[Exercise / interview prompt],$V92)))</f>
        <v/>
      </c>
      <c r="N92" s="29" t="str">
        <f t="array" ref="N92">IF($V92="","",IF(INDEX(PlanTasks[Prerequisite IDs],$V92)="","",INDEX(PlanTasks[Prerequisite IDs],$V92)))</f>
        <v/>
      </c>
      <c r="O92" s="29" t="str">
        <f t="array" ref="O92">IF($V92="","",IF(INDEX(PlanTasks[Plan section],$V92)="","",INDEX(PlanTasks[Plan section],$V92)))</f>
        <v/>
      </c>
      <c r="P92" s="29" t="str">
        <f t="array" ref="P92">IF($V92="","",IF(INDEX(PlanTasks[Category],$V92)="","",INDEX(PlanTasks[Category],$V92)))</f>
        <v/>
      </c>
      <c r="Q92" s="29" t="str">
        <f t="array" ref="Q92">IF($V92="","",IF(INDEX(PlanTasks[Evidence / result],$V92)="","",INDEX(PlanTasks[Evidence / result],$V92)))</f>
        <v/>
      </c>
      <c r="R92" s="43" t="str">
        <f t="array" ref="R92">IF($V92="","",IF(INDEX(PlanTasks[Completed on],$V92)="","",INDEX(PlanTasks[Completed on],$V92)))</f>
        <v/>
      </c>
      <c r="S92" s="43" t="str">
        <f t="array" ref="S92">IF($V92="","",IF(INDEX(PlanTasks[Review due],$V92)="","",INDEX(PlanTasks[Review due],$V92)))</f>
        <v/>
      </c>
      <c r="T92" s="29" t="str">
        <f t="array" ref="T92">IF($V92="","",IF(INDEX(PlanTasks[AI practice mode],$V92)="","",INDEX(PlanTasks[AI practice mode],$V92)))</f>
        <v/>
      </c>
      <c r="U92" s="29" t="str">
        <f t="array" ref="U92">IF($V92="","",IF(INDEX(PlanTasks[Source IDs],$V92)="","",INDEX(PlanTasks[Source IDs],$V92)))</f>
        <v/>
      </c>
      <c r="V92" s="55" t="str">
        <f>IF(ROW()-8&gt;$E$4,"",MATCH($C$4&amp;"|"&amp;(ROW()-8),PlanTasks[Category key],0))</f>
        <v/>
      </c>
    </row>
    <row r="93" ht="78.0" customHeight="1">
      <c r="A93" s="9" t="str">
        <f t="array" ref="A93">IF($V93="","",INDEX(PlanTasks[Task ID],$V93))</f>
        <v/>
      </c>
      <c r="B93" s="12" t="str">
        <f t="array" ref="B93">IF($V93="","",IF(INDEX(PlanTasks[Start week],$V93)="","",INDEX(PlanTasks[Start week],$V93)))</f>
        <v/>
      </c>
      <c r="C93" s="12" t="str">
        <f t="array" ref="C93">IF($V93="","",IF(INDEX(PlanTasks[Task / deliverable],$V93)="","",INDEX(PlanTasks[Task / deliverable],$V93)))</f>
        <v/>
      </c>
      <c r="D93" s="12" t="str">
        <f t="array" ref="D93">IF($V93="","",IF(INDEX(PlanTasks[Status],$V93)="","",INDEX(PlanTasks[Status],$V93)))</f>
        <v/>
      </c>
      <c r="E93" s="12" t="str">
        <f t="array" ref="E93">IF($V93="","",IF(INDEX(PlanTasks[Priority],$V93)="","",INDEX(PlanTasks[Priority],$V93)))</f>
        <v/>
      </c>
      <c r="F93" s="12" t="str">
        <f t="array" ref="F93">IF($V93="","",IF(INDEX(PlanTasks[Scope],$V93)="","",INDEX(PlanTasks[Scope],$V93)))</f>
        <v/>
      </c>
      <c r="G93" s="18" t="str">
        <f t="array" ref="G93">IF($V93="","",IF(INDEX(PlanTasks[Estimate (h)],$V93)="","",INDEX(PlanTasks[Estimate (h)],$V93)))</f>
        <v/>
      </c>
      <c r="H93" s="18" t="str">
        <f t="array" ref="H93">IF($V93="","",IF(INDEX(PlanTasks[Actual (h)],$V93)="","",INDEX(PlanTasks[Actual (h)],$V93)))</f>
        <v/>
      </c>
      <c r="I93" s="21" t="str">
        <f t="array" ref="I93">IF($V93="","",IF(INDEX(PlanTasks[Due date],$V93)="","",INDEX(PlanTasks[Due date],$V93)))</f>
        <v/>
      </c>
      <c r="J93" s="12" t="str">
        <f t="array" ref="J93">IF($V93="","",IF(INDEX(PlanTasks[Completion check],$V93)="","",INDEX(PlanTasks[Completion check],$V93)))</f>
        <v/>
      </c>
      <c r="K93" s="12" t="str">
        <f t="array" ref="K93">IF($V93="","",IF(INDEX(PlanTasks[Next action / blocker],$V93)="","",INDEX(PlanTasks[Next action / blocker],$V93)))</f>
        <v/>
      </c>
      <c r="L93" s="12" t="str">
        <f t="array" ref="L93">IF($V93="","",IF(INDEX(PlanTasks[Done when],$V93)="","",INDEX(PlanTasks[Done when],$V93)))</f>
        <v/>
      </c>
      <c r="M93" s="12" t="str">
        <f t="array" ref="M93">IF($V93="","",IF(INDEX(PlanTasks[Exercise / interview prompt],$V93)="","",INDEX(PlanTasks[Exercise / interview prompt],$V93)))</f>
        <v/>
      </c>
      <c r="N93" s="12" t="str">
        <f t="array" ref="N93">IF($V93="","",IF(INDEX(PlanTasks[Prerequisite IDs],$V93)="","",INDEX(PlanTasks[Prerequisite IDs],$V93)))</f>
        <v/>
      </c>
      <c r="O93" s="12" t="str">
        <f t="array" ref="O93">IF($V93="","",IF(INDEX(PlanTasks[Plan section],$V93)="","",INDEX(PlanTasks[Plan section],$V93)))</f>
        <v/>
      </c>
      <c r="P93" s="12" t="str">
        <f t="array" ref="P93">IF($V93="","",IF(INDEX(PlanTasks[Category],$V93)="","",INDEX(PlanTasks[Category],$V93)))</f>
        <v/>
      </c>
      <c r="Q93" s="12" t="str">
        <f t="array" ref="Q93">IF($V93="","",IF(INDEX(PlanTasks[Evidence / result],$V93)="","",INDEX(PlanTasks[Evidence / result],$V93)))</f>
        <v/>
      </c>
      <c r="R93" s="21" t="str">
        <f t="array" ref="R93">IF($V93="","",IF(INDEX(PlanTasks[Completed on],$V93)="","",INDEX(PlanTasks[Completed on],$V93)))</f>
        <v/>
      </c>
      <c r="S93" s="21" t="str">
        <f t="array" ref="S93">IF($V93="","",IF(INDEX(PlanTasks[Review due],$V93)="","",INDEX(PlanTasks[Review due],$V93)))</f>
        <v/>
      </c>
      <c r="T93" s="12" t="str">
        <f t="array" ref="T93">IF($V93="","",IF(INDEX(PlanTasks[AI practice mode],$V93)="","",INDEX(PlanTasks[AI practice mode],$V93)))</f>
        <v/>
      </c>
      <c r="U93" s="12" t="str">
        <f t="array" ref="U93">IF($V93="","",IF(INDEX(PlanTasks[Source IDs],$V93)="","",INDEX(PlanTasks[Source IDs],$V93)))</f>
        <v/>
      </c>
      <c r="V93" s="27" t="str">
        <f>IF(ROW()-8&gt;$E$4,"",MATCH($C$4&amp;"|"&amp;(ROW()-8),PlanTasks[Category key],0))</f>
        <v/>
      </c>
    </row>
    <row r="94" ht="78.0" customHeight="1">
      <c r="A94" s="28" t="str">
        <f t="array" ref="A94">IF($V94="","",INDEX(PlanTasks[Task ID],$V94))</f>
        <v/>
      </c>
      <c r="B94" s="29" t="str">
        <f t="array" ref="B94">IF($V94="","",IF(INDEX(PlanTasks[Start week],$V94)="","",INDEX(PlanTasks[Start week],$V94)))</f>
        <v/>
      </c>
      <c r="C94" s="29" t="str">
        <f t="array" ref="C94">IF($V94="","",IF(INDEX(PlanTasks[Task / deliverable],$V94)="","",INDEX(PlanTasks[Task / deliverable],$V94)))</f>
        <v/>
      </c>
      <c r="D94" s="29" t="str">
        <f t="array" ref="D94">IF($V94="","",IF(INDEX(PlanTasks[Status],$V94)="","",INDEX(PlanTasks[Status],$V94)))</f>
        <v/>
      </c>
      <c r="E94" s="29" t="str">
        <f t="array" ref="E94">IF($V94="","",IF(INDEX(PlanTasks[Priority],$V94)="","",INDEX(PlanTasks[Priority],$V94)))</f>
        <v/>
      </c>
      <c r="F94" s="29" t="str">
        <f t="array" ref="F94">IF($V94="","",IF(INDEX(PlanTasks[Scope],$V94)="","",INDEX(PlanTasks[Scope],$V94)))</f>
        <v/>
      </c>
      <c r="G94" s="41" t="str">
        <f t="array" ref="G94">IF($V94="","",IF(INDEX(PlanTasks[Estimate (h)],$V94)="","",INDEX(PlanTasks[Estimate (h)],$V94)))</f>
        <v/>
      </c>
      <c r="H94" s="41" t="str">
        <f t="array" ref="H94">IF($V94="","",IF(INDEX(PlanTasks[Actual (h)],$V94)="","",INDEX(PlanTasks[Actual (h)],$V94)))</f>
        <v/>
      </c>
      <c r="I94" s="43" t="str">
        <f t="array" ref="I94">IF($V94="","",IF(INDEX(PlanTasks[Due date],$V94)="","",INDEX(PlanTasks[Due date],$V94)))</f>
        <v/>
      </c>
      <c r="J94" s="29" t="str">
        <f t="array" ref="J94">IF($V94="","",IF(INDEX(PlanTasks[Completion check],$V94)="","",INDEX(PlanTasks[Completion check],$V94)))</f>
        <v/>
      </c>
      <c r="K94" s="29" t="str">
        <f t="array" ref="K94">IF($V94="","",IF(INDEX(PlanTasks[Next action / blocker],$V94)="","",INDEX(PlanTasks[Next action / blocker],$V94)))</f>
        <v/>
      </c>
      <c r="L94" s="29" t="str">
        <f t="array" ref="L94">IF($V94="","",IF(INDEX(PlanTasks[Done when],$V94)="","",INDEX(PlanTasks[Done when],$V94)))</f>
        <v/>
      </c>
      <c r="M94" s="29" t="str">
        <f t="array" ref="M94">IF($V94="","",IF(INDEX(PlanTasks[Exercise / interview prompt],$V94)="","",INDEX(PlanTasks[Exercise / interview prompt],$V94)))</f>
        <v/>
      </c>
      <c r="N94" s="29" t="str">
        <f t="array" ref="N94">IF($V94="","",IF(INDEX(PlanTasks[Prerequisite IDs],$V94)="","",INDEX(PlanTasks[Prerequisite IDs],$V94)))</f>
        <v/>
      </c>
      <c r="O94" s="29" t="str">
        <f t="array" ref="O94">IF($V94="","",IF(INDEX(PlanTasks[Plan section],$V94)="","",INDEX(PlanTasks[Plan section],$V94)))</f>
        <v/>
      </c>
      <c r="P94" s="29" t="str">
        <f t="array" ref="P94">IF($V94="","",IF(INDEX(PlanTasks[Category],$V94)="","",INDEX(PlanTasks[Category],$V94)))</f>
        <v/>
      </c>
      <c r="Q94" s="29" t="str">
        <f t="array" ref="Q94">IF($V94="","",IF(INDEX(PlanTasks[Evidence / result],$V94)="","",INDEX(PlanTasks[Evidence / result],$V94)))</f>
        <v/>
      </c>
      <c r="R94" s="43" t="str">
        <f t="array" ref="R94">IF($V94="","",IF(INDEX(PlanTasks[Completed on],$V94)="","",INDEX(PlanTasks[Completed on],$V94)))</f>
        <v/>
      </c>
      <c r="S94" s="43" t="str">
        <f t="array" ref="S94">IF($V94="","",IF(INDEX(PlanTasks[Review due],$V94)="","",INDEX(PlanTasks[Review due],$V94)))</f>
        <v/>
      </c>
      <c r="T94" s="29" t="str">
        <f t="array" ref="T94">IF($V94="","",IF(INDEX(PlanTasks[AI practice mode],$V94)="","",INDEX(PlanTasks[AI practice mode],$V94)))</f>
        <v/>
      </c>
      <c r="U94" s="29" t="str">
        <f t="array" ref="U94">IF($V94="","",IF(INDEX(PlanTasks[Source IDs],$V94)="","",INDEX(PlanTasks[Source IDs],$V94)))</f>
        <v/>
      </c>
      <c r="V94" s="55" t="str">
        <f>IF(ROW()-8&gt;$E$4,"",MATCH($C$4&amp;"|"&amp;(ROW()-8),PlanTasks[Category key],0))</f>
        <v/>
      </c>
    </row>
    <row r="95" ht="78.0" customHeight="1">
      <c r="A95" s="9" t="str">
        <f t="array" ref="A95">IF($V95="","",INDEX(PlanTasks[Task ID],$V95))</f>
        <v/>
      </c>
      <c r="B95" s="12" t="str">
        <f t="array" ref="B95">IF($V95="","",IF(INDEX(PlanTasks[Start week],$V95)="","",INDEX(PlanTasks[Start week],$V95)))</f>
        <v/>
      </c>
      <c r="C95" s="12" t="str">
        <f t="array" ref="C95">IF($V95="","",IF(INDEX(PlanTasks[Task / deliverable],$V95)="","",INDEX(PlanTasks[Task / deliverable],$V95)))</f>
        <v/>
      </c>
      <c r="D95" s="12" t="str">
        <f t="array" ref="D95">IF($V95="","",IF(INDEX(PlanTasks[Status],$V95)="","",INDEX(PlanTasks[Status],$V95)))</f>
        <v/>
      </c>
      <c r="E95" s="12" t="str">
        <f t="array" ref="E95">IF($V95="","",IF(INDEX(PlanTasks[Priority],$V95)="","",INDEX(PlanTasks[Priority],$V95)))</f>
        <v/>
      </c>
      <c r="F95" s="12" t="str">
        <f t="array" ref="F95">IF($V95="","",IF(INDEX(PlanTasks[Scope],$V95)="","",INDEX(PlanTasks[Scope],$V95)))</f>
        <v/>
      </c>
      <c r="G95" s="18" t="str">
        <f t="array" ref="G95">IF($V95="","",IF(INDEX(PlanTasks[Estimate (h)],$V95)="","",INDEX(PlanTasks[Estimate (h)],$V95)))</f>
        <v/>
      </c>
      <c r="H95" s="18" t="str">
        <f t="array" ref="H95">IF($V95="","",IF(INDEX(PlanTasks[Actual (h)],$V95)="","",INDEX(PlanTasks[Actual (h)],$V95)))</f>
        <v/>
      </c>
      <c r="I95" s="21" t="str">
        <f t="array" ref="I95">IF($V95="","",IF(INDEX(PlanTasks[Due date],$V95)="","",INDEX(PlanTasks[Due date],$V95)))</f>
        <v/>
      </c>
      <c r="J95" s="12" t="str">
        <f t="array" ref="J95">IF($V95="","",IF(INDEX(PlanTasks[Completion check],$V95)="","",INDEX(PlanTasks[Completion check],$V95)))</f>
        <v/>
      </c>
      <c r="K95" s="12" t="str">
        <f t="array" ref="K95">IF($V95="","",IF(INDEX(PlanTasks[Next action / blocker],$V95)="","",INDEX(PlanTasks[Next action / blocker],$V95)))</f>
        <v/>
      </c>
      <c r="L95" s="12" t="str">
        <f t="array" ref="L95">IF($V95="","",IF(INDEX(PlanTasks[Done when],$V95)="","",INDEX(PlanTasks[Done when],$V95)))</f>
        <v/>
      </c>
      <c r="M95" s="12" t="str">
        <f t="array" ref="M95">IF($V95="","",IF(INDEX(PlanTasks[Exercise / interview prompt],$V95)="","",INDEX(PlanTasks[Exercise / interview prompt],$V95)))</f>
        <v/>
      </c>
      <c r="N95" s="12" t="str">
        <f t="array" ref="N95">IF($V95="","",IF(INDEX(PlanTasks[Prerequisite IDs],$V95)="","",INDEX(PlanTasks[Prerequisite IDs],$V95)))</f>
        <v/>
      </c>
      <c r="O95" s="12" t="str">
        <f t="array" ref="O95">IF($V95="","",IF(INDEX(PlanTasks[Plan section],$V95)="","",INDEX(PlanTasks[Plan section],$V95)))</f>
        <v/>
      </c>
      <c r="P95" s="12" t="str">
        <f t="array" ref="P95">IF($V95="","",IF(INDEX(PlanTasks[Category],$V95)="","",INDEX(PlanTasks[Category],$V95)))</f>
        <v/>
      </c>
      <c r="Q95" s="12" t="str">
        <f t="array" ref="Q95">IF($V95="","",IF(INDEX(PlanTasks[Evidence / result],$V95)="","",INDEX(PlanTasks[Evidence / result],$V95)))</f>
        <v/>
      </c>
      <c r="R95" s="21" t="str">
        <f t="array" ref="R95">IF($V95="","",IF(INDEX(PlanTasks[Completed on],$V95)="","",INDEX(PlanTasks[Completed on],$V95)))</f>
        <v/>
      </c>
      <c r="S95" s="21" t="str">
        <f t="array" ref="S95">IF($V95="","",IF(INDEX(PlanTasks[Review due],$V95)="","",INDEX(PlanTasks[Review due],$V95)))</f>
        <v/>
      </c>
      <c r="T95" s="12" t="str">
        <f t="array" ref="T95">IF($V95="","",IF(INDEX(PlanTasks[AI practice mode],$V95)="","",INDEX(PlanTasks[AI practice mode],$V95)))</f>
        <v/>
      </c>
      <c r="U95" s="12" t="str">
        <f t="array" ref="U95">IF($V95="","",IF(INDEX(PlanTasks[Source IDs],$V95)="","",INDEX(PlanTasks[Source IDs],$V95)))</f>
        <v/>
      </c>
      <c r="V95" s="27" t="str">
        <f>IF(ROW()-8&gt;$E$4,"",MATCH($C$4&amp;"|"&amp;(ROW()-8),PlanTasks[Category key],0))</f>
        <v/>
      </c>
    </row>
    <row r="96" ht="78.0" customHeight="1">
      <c r="A96" s="28" t="str">
        <f t="array" ref="A96">IF($V96="","",INDEX(PlanTasks[Task ID],$V96))</f>
        <v/>
      </c>
      <c r="B96" s="29" t="str">
        <f t="array" ref="B96">IF($V96="","",IF(INDEX(PlanTasks[Start week],$V96)="","",INDEX(PlanTasks[Start week],$V96)))</f>
        <v/>
      </c>
      <c r="C96" s="29" t="str">
        <f t="array" ref="C96">IF($V96="","",IF(INDEX(PlanTasks[Task / deliverable],$V96)="","",INDEX(PlanTasks[Task / deliverable],$V96)))</f>
        <v/>
      </c>
      <c r="D96" s="29" t="str">
        <f t="array" ref="D96">IF($V96="","",IF(INDEX(PlanTasks[Status],$V96)="","",INDEX(PlanTasks[Status],$V96)))</f>
        <v/>
      </c>
      <c r="E96" s="29" t="str">
        <f t="array" ref="E96">IF($V96="","",IF(INDEX(PlanTasks[Priority],$V96)="","",INDEX(PlanTasks[Priority],$V96)))</f>
        <v/>
      </c>
      <c r="F96" s="29" t="str">
        <f t="array" ref="F96">IF($V96="","",IF(INDEX(PlanTasks[Scope],$V96)="","",INDEX(PlanTasks[Scope],$V96)))</f>
        <v/>
      </c>
      <c r="G96" s="41" t="str">
        <f t="array" ref="G96">IF($V96="","",IF(INDEX(PlanTasks[Estimate (h)],$V96)="","",INDEX(PlanTasks[Estimate (h)],$V96)))</f>
        <v/>
      </c>
      <c r="H96" s="41" t="str">
        <f t="array" ref="H96">IF($V96="","",IF(INDEX(PlanTasks[Actual (h)],$V96)="","",INDEX(PlanTasks[Actual (h)],$V96)))</f>
        <v/>
      </c>
      <c r="I96" s="43" t="str">
        <f t="array" ref="I96">IF($V96="","",IF(INDEX(PlanTasks[Due date],$V96)="","",INDEX(PlanTasks[Due date],$V96)))</f>
        <v/>
      </c>
      <c r="J96" s="29" t="str">
        <f t="array" ref="J96">IF($V96="","",IF(INDEX(PlanTasks[Completion check],$V96)="","",INDEX(PlanTasks[Completion check],$V96)))</f>
        <v/>
      </c>
      <c r="K96" s="29" t="str">
        <f t="array" ref="K96">IF($V96="","",IF(INDEX(PlanTasks[Next action / blocker],$V96)="","",INDEX(PlanTasks[Next action / blocker],$V96)))</f>
        <v/>
      </c>
      <c r="L96" s="29" t="str">
        <f t="array" ref="L96">IF($V96="","",IF(INDEX(PlanTasks[Done when],$V96)="","",INDEX(PlanTasks[Done when],$V96)))</f>
        <v/>
      </c>
      <c r="M96" s="29" t="str">
        <f t="array" ref="M96">IF($V96="","",IF(INDEX(PlanTasks[Exercise / interview prompt],$V96)="","",INDEX(PlanTasks[Exercise / interview prompt],$V96)))</f>
        <v/>
      </c>
      <c r="N96" s="29" t="str">
        <f t="array" ref="N96">IF($V96="","",IF(INDEX(PlanTasks[Prerequisite IDs],$V96)="","",INDEX(PlanTasks[Prerequisite IDs],$V96)))</f>
        <v/>
      </c>
      <c r="O96" s="29" t="str">
        <f t="array" ref="O96">IF($V96="","",IF(INDEX(PlanTasks[Plan section],$V96)="","",INDEX(PlanTasks[Plan section],$V96)))</f>
        <v/>
      </c>
      <c r="P96" s="29" t="str">
        <f t="array" ref="P96">IF($V96="","",IF(INDEX(PlanTasks[Category],$V96)="","",INDEX(PlanTasks[Category],$V96)))</f>
        <v/>
      </c>
      <c r="Q96" s="29" t="str">
        <f t="array" ref="Q96">IF($V96="","",IF(INDEX(PlanTasks[Evidence / result],$V96)="","",INDEX(PlanTasks[Evidence / result],$V96)))</f>
        <v/>
      </c>
      <c r="R96" s="43" t="str">
        <f t="array" ref="R96">IF($V96="","",IF(INDEX(PlanTasks[Completed on],$V96)="","",INDEX(PlanTasks[Completed on],$V96)))</f>
        <v/>
      </c>
      <c r="S96" s="43" t="str">
        <f t="array" ref="S96">IF($V96="","",IF(INDEX(PlanTasks[Review due],$V96)="","",INDEX(PlanTasks[Review due],$V96)))</f>
        <v/>
      </c>
      <c r="T96" s="29" t="str">
        <f t="array" ref="T96">IF($V96="","",IF(INDEX(PlanTasks[AI practice mode],$V96)="","",INDEX(PlanTasks[AI practice mode],$V96)))</f>
        <v/>
      </c>
      <c r="U96" s="29" t="str">
        <f t="array" ref="U96">IF($V96="","",IF(INDEX(PlanTasks[Source IDs],$V96)="","",INDEX(PlanTasks[Source IDs],$V96)))</f>
        <v/>
      </c>
      <c r="V96" s="55" t="str">
        <f>IF(ROW()-8&gt;$E$4,"",MATCH($C$4&amp;"|"&amp;(ROW()-8),PlanTasks[Category key],0))</f>
        <v/>
      </c>
    </row>
    <row r="97" ht="78.0" customHeight="1">
      <c r="A97" s="9" t="str">
        <f t="array" ref="A97">IF($V97="","",INDEX(PlanTasks[Task ID],$V97))</f>
        <v/>
      </c>
      <c r="B97" s="12" t="str">
        <f t="array" ref="B97">IF($V97="","",IF(INDEX(PlanTasks[Start week],$V97)="","",INDEX(PlanTasks[Start week],$V97)))</f>
        <v/>
      </c>
      <c r="C97" s="12" t="str">
        <f t="array" ref="C97">IF($V97="","",IF(INDEX(PlanTasks[Task / deliverable],$V97)="","",INDEX(PlanTasks[Task / deliverable],$V97)))</f>
        <v/>
      </c>
      <c r="D97" s="12" t="str">
        <f t="array" ref="D97">IF($V97="","",IF(INDEX(PlanTasks[Status],$V97)="","",INDEX(PlanTasks[Status],$V97)))</f>
        <v/>
      </c>
      <c r="E97" s="12" t="str">
        <f t="array" ref="E97">IF($V97="","",IF(INDEX(PlanTasks[Priority],$V97)="","",INDEX(PlanTasks[Priority],$V97)))</f>
        <v/>
      </c>
      <c r="F97" s="12" t="str">
        <f t="array" ref="F97">IF($V97="","",IF(INDEX(PlanTasks[Scope],$V97)="","",INDEX(PlanTasks[Scope],$V97)))</f>
        <v/>
      </c>
      <c r="G97" s="18" t="str">
        <f t="array" ref="G97">IF($V97="","",IF(INDEX(PlanTasks[Estimate (h)],$V97)="","",INDEX(PlanTasks[Estimate (h)],$V97)))</f>
        <v/>
      </c>
      <c r="H97" s="18" t="str">
        <f t="array" ref="H97">IF($V97="","",IF(INDEX(PlanTasks[Actual (h)],$V97)="","",INDEX(PlanTasks[Actual (h)],$V97)))</f>
        <v/>
      </c>
      <c r="I97" s="21" t="str">
        <f t="array" ref="I97">IF($V97="","",IF(INDEX(PlanTasks[Due date],$V97)="","",INDEX(PlanTasks[Due date],$V97)))</f>
        <v/>
      </c>
      <c r="J97" s="12" t="str">
        <f t="array" ref="J97">IF($V97="","",IF(INDEX(PlanTasks[Completion check],$V97)="","",INDEX(PlanTasks[Completion check],$V97)))</f>
        <v/>
      </c>
      <c r="K97" s="12" t="str">
        <f t="array" ref="K97">IF($V97="","",IF(INDEX(PlanTasks[Next action / blocker],$V97)="","",INDEX(PlanTasks[Next action / blocker],$V97)))</f>
        <v/>
      </c>
      <c r="L97" s="12" t="str">
        <f t="array" ref="L97">IF($V97="","",IF(INDEX(PlanTasks[Done when],$V97)="","",INDEX(PlanTasks[Done when],$V97)))</f>
        <v/>
      </c>
      <c r="M97" s="12" t="str">
        <f t="array" ref="M97">IF($V97="","",IF(INDEX(PlanTasks[Exercise / interview prompt],$V97)="","",INDEX(PlanTasks[Exercise / interview prompt],$V97)))</f>
        <v/>
      </c>
      <c r="N97" s="12" t="str">
        <f t="array" ref="N97">IF($V97="","",IF(INDEX(PlanTasks[Prerequisite IDs],$V97)="","",INDEX(PlanTasks[Prerequisite IDs],$V97)))</f>
        <v/>
      </c>
      <c r="O97" s="12" t="str">
        <f t="array" ref="O97">IF($V97="","",IF(INDEX(PlanTasks[Plan section],$V97)="","",INDEX(PlanTasks[Plan section],$V97)))</f>
        <v/>
      </c>
      <c r="P97" s="12" t="str">
        <f t="array" ref="P97">IF($V97="","",IF(INDEX(PlanTasks[Category],$V97)="","",INDEX(PlanTasks[Category],$V97)))</f>
        <v/>
      </c>
      <c r="Q97" s="12" t="str">
        <f t="array" ref="Q97">IF($V97="","",IF(INDEX(PlanTasks[Evidence / result],$V97)="","",INDEX(PlanTasks[Evidence / result],$V97)))</f>
        <v/>
      </c>
      <c r="R97" s="21" t="str">
        <f t="array" ref="R97">IF($V97="","",IF(INDEX(PlanTasks[Completed on],$V97)="","",INDEX(PlanTasks[Completed on],$V97)))</f>
        <v/>
      </c>
      <c r="S97" s="21" t="str">
        <f t="array" ref="S97">IF($V97="","",IF(INDEX(PlanTasks[Review due],$V97)="","",INDEX(PlanTasks[Review due],$V97)))</f>
        <v/>
      </c>
      <c r="T97" s="12" t="str">
        <f t="array" ref="T97">IF($V97="","",IF(INDEX(PlanTasks[AI practice mode],$V97)="","",INDEX(PlanTasks[AI practice mode],$V97)))</f>
        <v/>
      </c>
      <c r="U97" s="12" t="str">
        <f t="array" ref="U97">IF($V97="","",IF(INDEX(PlanTasks[Source IDs],$V97)="","",INDEX(PlanTasks[Source IDs],$V97)))</f>
        <v/>
      </c>
      <c r="V97" s="27" t="str">
        <f>IF(ROW()-8&gt;$E$4,"",MATCH($C$4&amp;"|"&amp;(ROW()-8),PlanTasks[Category key],0))</f>
        <v/>
      </c>
    </row>
    <row r="98" ht="78.0" customHeight="1">
      <c r="A98" s="28" t="str">
        <f t="array" ref="A98">IF($V98="","",INDEX(PlanTasks[Task ID],$V98))</f>
        <v/>
      </c>
      <c r="B98" s="29" t="str">
        <f t="array" ref="B98">IF($V98="","",IF(INDEX(PlanTasks[Start week],$V98)="","",INDEX(PlanTasks[Start week],$V98)))</f>
        <v/>
      </c>
      <c r="C98" s="29" t="str">
        <f t="array" ref="C98">IF($V98="","",IF(INDEX(PlanTasks[Task / deliverable],$V98)="","",INDEX(PlanTasks[Task / deliverable],$V98)))</f>
        <v/>
      </c>
      <c r="D98" s="29" t="str">
        <f t="array" ref="D98">IF($V98="","",IF(INDEX(PlanTasks[Status],$V98)="","",INDEX(PlanTasks[Status],$V98)))</f>
        <v/>
      </c>
      <c r="E98" s="29" t="str">
        <f t="array" ref="E98">IF($V98="","",IF(INDEX(PlanTasks[Priority],$V98)="","",INDEX(PlanTasks[Priority],$V98)))</f>
        <v/>
      </c>
      <c r="F98" s="29" t="str">
        <f t="array" ref="F98">IF($V98="","",IF(INDEX(PlanTasks[Scope],$V98)="","",INDEX(PlanTasks[Scope],$V98)))</f>
        <v/>
      </c>
      <c r="G98" s="41" t="str">
        <f t="array" ref="G98">IF($V98="","",IF(INDEX(PlanTasks[Estimate (h)],$V98)="","",INDEX(PlanTasks[Estimate (h)],$V98)))</f>
        <v/>
      </c>
      <c r="H98" s="41" t="str">
        <f t="array" ref="H98">IF($V98="","",IF(INDEX(PlanTasks[Actual (h)],$V98)="","",INDEX(PlanTasks[Actual (h)],$V98)))</f>
        <v/>
      </c>
      <c r="I98" s="43" t="str">
        <f t="array" ref="I98">IF($V98="","",IF(INDEX(PlanTasks[Due date],$V98)="","",INDEX(PlanTasks[Due date],$V98)))</f>
        <v/>
      </c>
      <c r="J98" s="29" t="str">
        <f t="array" ref="J98">IF($V98="","",IF(INDEX(PlanTasks[Completion check],$V98)="","",INDEX(PlanTasks[Completion check],$V98)))</f>
        <v/>
      </c>
      <c r="K98" s="29" t="str">
        <f t="array" ref="K98">IF($V98="","",IF(INDEX(PlanTasks[Next action / blocker],$V98)="","",INDEX(PlanTasks[Next action / blocker],$V98)))</f>
        <v/>
      </c>
      <c r="L98" s="29" t="str">
        <f t="array" ref="L98">IF($V98="","",IF(INDEX(PlanTasks[Done when],$V98)="","",INDEX(PlanTasks[Done when],$V98)))</f>
        <v/>
      </c>
      <c r="M98" s="29" t="str">
        <f t="array" ref="M98">IF($V98="","",IF(INDEX(PlanTasks[Exercise / interview prompt],$V98)="","",INDEX(PlanTasks[Exercise / interview prompt],$V98)))</f>
        <v/>
      </c>
      <c r="N98" s="29" t="str">
        <f t="array" ref="N98">IF($V98="","",IF(INDEX(PlanTasks[Prerequisite IDs],$V98)="","",INDEX(PlanTasks[Prerequisite IDs],$V98)))</f>
        <v/>
      </c>
      <c r="O98" s="29" t="str">
        <f t="array" ref="O98">IF($V98="","",IF(INDEX(PlanTasks[Plan section],$V98)="","",INDEX(PlanTasks[Plan section],$V98)))</f>
        <v/>
      </c>
      <c r="P98" s="29" t="str">
        <f t="array" ref="P98">IF($V98="","",IF(INDEX(PlanTasks[Category],$V98)="","",INDEX(PlanTasks[Category],$V98)))</f>
        <v/>
      </c>
      <c r="Q98" s="29" t="str">
        <f t="array" ref="Q98">IF($V98="","",IF(INDEX(PlanTasks[Evidence / result],$V98)="","",INDEX(PlanTasks[Evidence / result],$V98)))</f>
        <v/>
      </c>
      <c r="R98" s="43" t="str">
        <f t="array" ref="R98">IF($V98="","",IF(INDEX(PlanTasks[Completed on],$V98)="","",INDEX(PlanTasks[Completed on],$V98)))</f>
        <v/>
      </c>
      <c r="S98" s="43" t="str">
        <f t="array" ref="S98">IF($V98="","",IF(INDEX(PlanTasks[Review due],$V98)="","",INDEX(PlanTasks[Review due],$V98)))</f>
        <v/>
      </c>
      <c r="T98" s="29" t="str">
        <f t="array" ref="T98">IF($V98="","",IF(INDEX(PlanTasks[AI practice mode],$V98)="","",INDEX(PlanTasks[AI practice mode],$V98)))</f>
        <v/>
      </c>
      <c r="U98" s="29" t="str">
        <f t="array" ref="U98">IF($V98="","",IF(INDEX(PlanTasks[Source IDs],$V98)="","",INDEX(PlanTasks[Source IDs],$V98)))</f>
        <v/>
      </c>
      <c r="V98" s="55" t="str">
        <f>IF(ROW()-8&gt;$E$4,"",MATCH($C$4&amp;"|"&amp;(ROW()-8),PlanTasks[Category key],0))</f>
        <v/>
      </c>
    </row>
    <row r="99" ht="78.0" customHeight="1">
      <c r="A99" s="9" t="str">
        <f t="array" ref="A99">IF($V99="","",INDEX(PlanTasks[Task ID],$V99))</f>
        <v/>
      </c>
      <c r="B99" s="12" t="str">
        <f t="array" ref="B99">IF($V99="","",IF(INDEX(PlanTasks[Start week],$V99)="","",INDEX(PlanTasks[Start week],$V99)))</f>
        <v/>
      </c>
      <c r="C99" s="12" t="str">
        <f t="array" ref="C99">IF($V99="","",IF(INDEX(PlanTasks[Task / deliverable],$V99)="","",INDEX(PlanTasks[Task / deliverable],$V99)))</f>
        <v/>
      </c>
      <c r="D99" s="12" t="str">
        <f t="array" ref="D99">IF($V99="","",IF(INDEX(PlanTasks[Status],$V99)="","",INDEX(PlanTasks[Status],$V99)))</f>
        <v/>
      </c>
      <c r="E99" s="12" t="str">
        <f t="array" ref="E99">IF($V99="","",IF(INDEX(PlanTasks[Priority],$V99)="","",INDEX(PlanTasks[Priority],$V99)))</f>
        <v/>
      </c>
      <c r="F99" s="12" t="str">
        <f t="array" ref="F99">IF($V99="","",IF(INDEX(PlanTasks[Scope],$V99)="","",INDEX(PlanTasks[Scope],$V99)))</f>
        <v/>
      </c>
      <c r="G99" s="18" t="str">
        <f t="array" ref="G99">IF($V99="","",IF(INDEX(PlanTasks[Estimate (h)],$V99)="","",INDEX(PlanTasks[Estimate (h)],$V99)))</f>
        <v/>
      </c>
      <c r="H99" s="18" t="str">
        <f t="array" ref="H99">IF($V99="","",IF(INDEX(PlanTasks[Actual (h)],$V99)="","",INDEX(PlanTasks[Actual (h)],$V99)))</f>
        <v/>
      </c>
      <c r="I99" s="21" t="str">
        <f t="array" ref="I99">IF($V99="","",IF(INDEX(PlanTasks[Due date],$V99)="","",INDEX(PlanTasks[Due date],$V99)))</f>
        <v/>
      </c>
      <c r="J99" s="12" t="str">
        <f t="array" ref="J99">IF($V99="","",IF(INDEX(PlanTasks[Completion check],$V99)="","",INDEX(PlanTasks[Completion check],$V99)))</f>
        <v/>
      </c>
      <c r="K99" s="12" t="str">
        <f t="array" ref="K99">IF($V99="","",IF(INDEX(PlanTasks[Next action / blocker],$V99)="","",INDEX(PlanTasks[Next action / blocker],$V99)))</f>
        <v/>
      </c>
      <c r="L99" s="12" t="str">
        <f t="array" ref="L99">IF($V99="","",IF(INDEX(PlanTasks[Done when],$V99)="","",INDEX(PlanTasks[Done when],$V99)))</f>
        <v/>
      </c>
      <c r="M99" s="12" t="str">
        <f t="array" ref="M99">IF($V99="","",IF(INDEX(PlanTasks[Exercise / interview prompt],$V99)="","",INDEX(PlanTasks[Exercise / interview prompt],$V99)))</f>
        <v/>
      </c>
      <c r="N99" s="12" t="str">
        <f t="array" ref="N99">IF($V99="","",IF(INDEX(PlanTasks[Prerequisite IDs],$V99)="","",INDEX(PlanTasks[Prerequisite IDs],$V99)))</f>
        <v/>
      </c>
      <c r="O99" s="12" t="str">
        <f t="array" ref="O99">IF($V99="","",IF(INDEX(PlanTasks[Plan section],$V99)="","",INDEX(PlanTasks[Plan section],$V99)))</f>
        <v/>
      </c>
      <c r="P99" s="12" t="str">
        <f t="array" ref="P99">IF($V99="","",IF(INDEX(PlanTasks[Category],$V99)="","",INDEX(PlanTasks[Category],$V99)))</f>
        <v/>
      </c>
      <c r="Q99" s="12" t="str">
        <f t="array" ref="Q99">IF($V99="","",IF(INDEX(PlanTasks[Evidence / result],$V99)="","",INDEX(PlanTasks[Evidence / result],$V99)))</f>
        <v/>
      </c>
      <c r="R99" s="21" t="str">
        <f t="array" ref="R99">IF($V99="","",IF(INDEX(PlanTasks[Completed on],$V99)="","",INDEX(PlanTasks[Completed on],$V99)))</f>
        <v/>
      </c>
      <c r="S99" s="21" t="str">
        <f t="array" ref="S99">IF($V99="","",IF(INDEX(PlanTasks[Review due],$V99)="","",INDEX(PlanTasks[Review due],$V99)))</f>
        <v/>
      </c>
      <c r="T99" s="12" t="str">
        <f t="array" ref="T99">IF($V99="","",IF(INDEX(PlanTasks[AI practice mode],$V99)="","",INDEX(PlanTasks[AI practice mode],$V99)))</f>
        <v/>
      </c>
      <c r="U99" s="12" t="str">
        <f t="array" ref="U99">IF($V99="","",IF(INDEX(PlanTasks[Source IDs],$V99)="","",INDEX(PlanTasks[Source IDs],$V99)))</f>
        <v/>
      </c>
      <c r="V99" s="27" t="str">
        <f>IF(ROW()-8&gt;$E$4,"",MATCH($C$4&amp;"|"&amp;(ROW()-8),PlanTasks[Category key],0))</f>
        <v/>
      </c>
    </row>
    <row r="100" ht="78.0" customHeight="1">
      <c r="A100" s="28" t="str">
        <f t="array" ref="A100">IF($V100="","",INDEX(PlanTasks[Task ID],$V100))</f>
        <v/>
      </c>
      <c r="B100" s="29" t="str">
        <f t="array" ref="B100">IF($V100="","",IF(INDEX(PlanTasks[Start week],$V100)="","",INDEX(PlanTasks[Start week],$V100)))</f>
        <v/>
      </c>
      <c r="C100" s="29" t="str">
        <f t="array" ref="C100">IF($V100="","",IF(INDEX(PlanTasks[Task / deliverable],$V100)="","",INDEX(PlanTasks[Task / deliverable],$V100)))</f>
        <v/>
      </c>
      <c r="D100" s="29" t="str">
        <f t="array" ref="D100">IF($V100="","",IF(INDEX(PlanTasks[Status],$V100)="","",INDEX(PlanTasks[Status],$V100)))</f>
        <v/>
      </c>
      <c r="E100" s="29" t="str">
        <f t="array" ref="E100">IF($V100="","",IF(INDEX(PlanTasks[Priority],$V100)="","",INDEX(PlanTasks[Priority],$V100)))</f>
        <v/>
      </c>
      <c r="F100" s="29" t="str">
        <f t="array" ref="F100">IF($V100="","",IF(INDEX(PlanTasks[Scope],$V100)="","",INDEX(PlanTasks[Scope],$V100)))</f>
        <v/>
      </c>
      <c r="G100" s="41" t="str">
        <f t="array" ref="G100">IF($V100="","",IF(INDEX(PlanTasks[Estimate (h)],$V100)="","",INDEX(PlanTasks[Estimate (h)],$V100)))</f>
        <v/>
      </c>
      <c r="H100" s="41" t="str">
        <f t="array" ref="H100">IF($V100="","",IF(INDEX(PlanTasks[Actual (h)],$V100)="","",INDEX(PlanTasks[Actual (h)],$V100)))</f>
        <v/>
      </c>
      <c r="I100" s="43" t="str">
        <f t="array" ref="I100">IF($V100="","",IF(INDEX(PlanTasks[Due date],$V100)="","",INDEX(PlanTasks[Due date],$V100)))</f>
        <v/>
      </c>
      <c r="J100" s="29" t="str">
        <f t="array" ref="J100">IF($V100="","",IF(INDEX(PlanTasks[Completion check],$V100)="","",INDEX(PlanTasks[Completion check],$V100)))</f>
        <v/>
      </c>
      <c r="K100" s="29" t="str">
        <f t="array" ref="K100">IF($V100="","",IF(INDEX(PlanTasks[Next action / blocker],$V100)="","",INDEX(PlanTasks[Next action / blocker],$V100)))</f>
        <v/>
      </c>
      <c r="L100" s="29" t="str">
        <f t="array" ref="L100">IF($V100="","",IF(INDEX(PlanTasks[Done when],$V100)="","",INDEX(PlanTasks[Done when],$V100)))</f>
        <v/>
      </c>
      <c r="M100" s="29" t="str">
        <f t="array" ref="M100">IF($V100="","",IF(INDEX(PlanTasks[Exercise / interview prompt],$V100)="","",INDEX(PlanTasks[Exercise / interview prompt],$V100)))</f>
        <v/>
      </c>
      <c r="N100" s="29" t="str">
        <f t="array" ref="N100">IF($V100="","",IF(INDEX(PlanTasks[Prerequisite IDs],$V100)="","",INDEX(PlanTasks[Prerequisite IDs],$V100)))</f>
        <v/>
      </c>
      <c r="O100" s="29" t="str">
        <f t="array" ref="O100">IF($V100="","",IF(INDEX(PlanTasks[Plan section],$V100)="","",INDEX(PlanTasks[Plan section],$V100)))</f>
        <v/>
      </c>
      <c r="P100" s="29" t="str">
        <f t="array" ref="P100">IF($V100="","",IF(INDEX(PlanTasks[Category],$V100)="","",INDEX(PlanTasks[Category],$V100)))</f>
        <v/>
      </c>
      <c r="Q100" s="29" t="str">
        <f t="array" ref="Q100">IF($V100="","",IF(INDEX(PlanTasks[Evidence / result],$V100)="","",INDEX(PlanTasks[Evidence / result],$V100)))</f>
        <v/>
      </c>
      <c r="R100" s="43" t="str">
        <f t="array" ref="R100">IF($V100="","",IF(INDEX(PlanTasks[Completed on],$V100)="","",INDEX(PlanTasks[Completed on],$V100)))</f>
        <v/>
      </c>
      <c r="S100" s="43" t="str">
        <f t="array" ref="S100">IF($V100="","",IF(INDEX(PlanTasks[Review due],$V100)="","",INDEX(PlanTasks[Review due],$V100)))</f>
        <v/>
      </c>
      <c r="T100" s="29" t="str">
        <f t="array" ref="T100">IF($V100="","",IF(INDEX(PlanTasks[AI practice mode],$V100)="","",INDEX(PlanTasks[AI practice mode],$V100)))</f>
        <v/>
      </c>
      <c r="U100" s="29" t="str">
        <f t="array" ref="U100">IF($V100="","",IF(INDEX(PlanTasks[Source IDs],$V100)="","",INDEX(PlanTasks[Source IDs],$V100)))</f>
        <v/>
      </c>
      <c r="V100" s="55" t="str">
        <f>IF(ROW()-8&gt;$E$4,"",MATCH($C$4&amp;"|"&amp;(ROW()-8),PlanTasks[Category key],0))</f>
        <v/>
      </c>
    </row>
    <row r="101" ht="78.0" customHeight="1">
      <c r="A101" s="9" t="str">
        <f t="array" ref="A101">IF($V101="","",INDEX(PlanTasks[Task ID],$V101))</f>
        <v/>
      </c>
      <c r="B101" s="12" t="str">
        <f t="array" ref="B101">IF($V101="","",IF(INDEX(PlanTasks[Start week],$V101)="","",INDEX(PlanTasks[Start week],$V101)))</f>
        <v/>
      </c>
      <c r="C101" s="12" t="str">
        <f t="array" ref="C101">IF($V101="","",IF(INDEX(PlanTasks[Task / deliverable],$V101)="","",INDEX(PlanTasks[Task / deliverable],$V101)))</f>
        <v/>
      </c>
      <c r="D101" s="12" t="str">
        <f t="array" ref="D101">IF($V101="","",IF(INDEX(PlanTasks[Status],$V101)="","",INDEX(PlanTasks[Status],$V101)))</f>
        <v/>
      </c>
      <c r="E101" s="12" t="str">
        <f t="array" ref="E101">IF($V101="","",IF(INDEX(PlanTasks[Priority],$V101)="","",INDEX(PlanTasks[Priority],$V101)))</f>
        <v/>
      </c>
      <c r="F101" s="12" t="str">
        <f t="array" ref="F101">IF($V101="","",IF(INDEX(PlanTasks[Scope],$V101)="","",INDEX(PlanTasks[Scope],$V101)))</f>
        <v/>
      </c>
      <c r="G101" s="18" t="str">
        <f t="array" ref="G101">IF($V101="","",IF(INDEX(PlanTasks[Estimate (h)],$V101)="","",INDEX(PlanTasks[Estimate (h)],$V101)))</f>
        <v/>
      </c>
      <c r="H101" s="18" t="str">
        <f t="array" ref="H101">IF($V101="","",IF(INDEX(PlanTasks[Actual (h)],$V101)="","",INDEX(PlanTasks[Actual (h)],$V101)))</f>
        <v/>
      </c>
      <c r="I101" s="21" t="str">
        <f t="array" ref="I101">IF($V101="","",IF(INDEX(PlanTasks[Due date],$V101)="","",INDEX(PlanTasks[Due date],$V101)))</f>
        <v/>
      </c>
      <c r="J101" s="12" t="str">
        <f t="array" ref="J101">IF($V101="","",IF(INDEX(PlanTasks[Completion check],$V101)="","",INDEX(PlanTasks[Completion check],$V101)))</f>
        <v/>
      </c>
      <c r="K101" s="12" t="str">
        <f t="array" ref="K101">IF($V101="","",IF(INDEX(PlanTasks[Next action / blocker],$V101)="","",INDEX(PlanTasks[Next action / blocker],$V101)))</f>
        <v/>
      </c>
      <c r="L101" s="12" t="str">
        <f t="array" ref="L101">IF($V101="","",IF(INDEX(PlanTasks[Done when],$V101)="","",INDEX(PlanTasks[Done when],$V101)))</f>
        <v/>
      </c>
      <c r="M101" s="12" t="str">
        <f t="array" ref="M101">IF($V101="","",IF(INDEX(PlanTasks[Exercise / interview prompt],$V101)="","",INDEX(PlanTasks[Exercise / interview prompt],$V101)))</f>
        <v/>
      </c>
      <c r="N101" s="12" t="str">
        <f t="array" ref="N101">IF($V101="","",IF(INDEX(PlanTasks[Prerequisite IDs],$V101)="","",INDEX(PlanTasks[Prerequisite IDs],$V101)))</f>
        <v/>
      </c>
      <c r="O101" s="12" t="str">
        <f t="array" ref="O101">IF($V101="","",IF(INDEX(PlanTasks[Plan section],$V101)="","",INDEX(PlanTasks[Plan section],$V101)))</f>
        <v/>
      </c>
      <c r="P101" s="12" t="str">
        <f t="array" ref="P101">IF($V101="","",IF(INDEX(PlanTasks[Category],$V101)="","",INDEX(PlanTasks[Category],$V101)))</f>
        <v/>
      </c>
      <c r="Q101" s="12" t="str">
        <f t="array" ref="Q101">IF($V101="","",IF(INDEX(PlanTasks[Evidence / result],$V101)="","",INDEX(PlanTasks[Evidence / result],$V101)))</f>
        <v/>
      </c>
      <c r="R101" s="21" t="str">
        <f t="array" ref="R101">IF($V101="","",IF(INDEX(PlanTasks[Completed on],$V101)="","",INDEX(PlanTasks[Completed on],$V101)))</f>
        <v/>
      </c>
      <c r="S101" s="21" t="str">
        <f t="array" ref="S101">IF($V101="","",IF(INDEX(PlanTasks[Review due],$V101)="","",INDEX(PlanTasks[Review due],$V101)))</f>
        <v/>
      </c>
      <c r="T101" s="12" t="str">
        <f t="array" ref="T101">IF($V101="","",IF(INDEX(PlanTasks[AI practice mode],$V101)="","",INDEX(PlanTasks[AI practice mode],$V101)))</f>
        <v/>
      </c>
      <c r="U101" s="12" t="str">
        <f t="array" ref="U101">IF($V101="","",IF(INDEX(PlanTasks[Source IDs],$V101)="","",INDEX(PlanTasks[Source IDs],$V101)))</f>
        <v/>
      </c>
      <c r="V101" s="27" t="str">
        <f>IF(ROW()-8&gt;$E$4,"",MATCH($C$4&amp;"|"&amp;(ROW()-8),PlanTasks[Category key],0))</f>
        <v/>
      </c>
    </row>
    <row r="102" ht="78.0" customHeight="1">
      <c r="A102" s="28" t="str">
        <f t="array" ref="A102">IF($V102="","",INDEX(PlanTasks[Task ID],$V102))</f>
        <v/>
      </c>
      <c r="B102" s="29" t="str">
        <f t="array" ref="B102">IF($V102="","",IF(INDEX(PlanTasks[Start week],$V102)="","",INDEX(PlanTasks[Start week],$V102)))</f>
        <v/>
      </c>
      <c r="C102" s="29" t="str">
        <f t="array" ref="C102">IF($V102="","",IF(INDEX(PlanTasks[Task / deliverable],$V102)="","",INDEX(PlanTasks[Task / deliverable],$V102)))</f>
        <v/>
      </c>
      <c r="D102" s="29" t="str">
        <f t="array" ref="D102">IF($V102="","",IF(INDEX(PlanTasks[Status],$V102)="","",INDEX(PlanTasks[Status],$V102)))</f>
        <v/>
      </c>
      <c r="E102" s="29" t="str">
        <f t="array" ref="E102">IF($V102="","",IF(INDEX(PlanTasks[Priority],$V102)="","",INDEX(PlanTasks[Priority],$V102)))</f>
        <v/>
      </c>
      <c r="F102" s="29" t="str">
        <f t="array" ref="F102">IF($V102="","",IF(INDEX(PlanTasks[Scope],$V102)="","",INDEX(PlanTasks[Scope],$V102)))</f>
        <v/>
      </c>
      <c r="G102" s="41" t="str">
        <f t="array" ref="G102">IF($V102="","",IF(INDEX(PlanTasks[Estimate (h)],$V102)="","",INDEX(PlanTasks[Estimate (h)],$V102)))</f>
        <v/>
      </c>
      <c r="H102" s="41" t="str">
        <f t="array" ref="H102">IF($V102="","",IF(INDEX(PlanTasks[Actual (h)],$V102)="","",INDEX(PlanTasks[Actual (h)],$V102)))</f>
        <v/>
      </c>
      <c r="I102" s="43" t="str">
        <f t="array" ref="I102">IF($V102="","",IF(INDEX(PlanTasks[Due date],$V102)="","",INDEX(PlanTasks[Due date],$V102)))</f>
        <v/>
      </c>
      <c r="J102" s="29" t="str">
        <f t="array" ref="J102">IF($V102="","",IF(INDEX(PlanTasks[Completion check],$V102)="","",INDEX(PlanTasks[Completion check],$V102)))</f>
        <v/>
      </c>
      <c r="K102" s="29" t="str">
        <f t="array" ref="K102">IF($V102="","",IF(INDEX(PlanTasks[Next action / blocker],$V102)="","",INDEX(PlanTasks[Next action / blocker],$V102)))</f>
        <v/>
      </c>
      <c r="L102" s="29" t="str">
        <f t="array" ref="L102">IF($V102="","",IF(INDEX(PlanTasks[Done when],$V102)="","",INDEX(PlanTasks[Done when],$V102)))</f>
        <v/>
      </c>
      <c r="M102" s="29" t="str">
        <f t="array" ref="M102">IF($V102="","",IF(INDEX(PlanTasks[Exercise / interview prompt],$V102)="","",INDEX(PlanTasks[Exercise / interview prompt],$V102)))</f>
        <v/>
      </c>
      <c r="N102" s="29" t="str">
        <f t="array" ref="N102">IF($V102="","",IF(INDEX(PlanTasks[Prerequisite IDs],$V102)="","",INDEX(PlanTasks[Prerequisite IDs],$V102)))</f>
        <v/>
      </c>
      <c r="O102" s="29" t="str">
        <f t="array" ref="O102">IF($V102="","",IF(INDEX(PlanTasks[Plan section],$V102)="","",INDEX(PlanTasks[Plan section],$V102)))</f>
        <v/>
      </c>
      <c r="P102" s="29" t="str">
        <f t="array" ref="P102">IF($V102="","",IF(INDEX(PlanTasks[Category],$V102)="","",INDEX(PlanTasks[Category],$V102)))</f>
        <v/>
      </c>
      <c r="Q102" s="29" t="str">
        <f t="array" ref="Q102">IF($V102="","",IF(INDEX(PlanTasks[Evidence / result],$V102)="","",INDEX(PlanTasks[Evidence / result],$V102)))</f>
        <v/>
      </c>
      <c r="R102" s="43" t="str">
        <f t="array" ref="R102">IF($V102="","",IF(INDEX(PlanTasks[Completed on],$V102)="","",INDEX(PlanTasks[Completed on],$V102)))</f>
        <v/>
      </c>
      <c r="S102" s="43" t="str">
        <f t="array" ref="S102">IF($V102="","",IF(INDEX(PlanTasks[Review due],$V102)="","",INDEX(PlanTasks[Review due],$V102)))</f>
        <v/>
      </c>
      <c r="T102" s="29" t="str">
        <f t="array" ref="T102">IF($V102="","",IF(INDEX(PlanTasks[AI practice mode],$V102)="","",INDEX(PlanTasks[AI practice mode],$V102)))</f>
        <v/>
      </c>
      <c r="U102" s="29" t="str">
        <f t="array" ref="U102">IF($V102="","",IF(INDEX(PlanTasks[Source IDs],$V102)="","",INDEX(PlanTasks[Source IDs],$V102)))</f>
        <v/>
      </c>
      <c r="V102" s="55" t="str">
        <f>IF(ROW()-8&gt;$E$4,"",MATCH($C$4&amp;"|"&amp;(ROW()-8),PlanTasks[Category key],0))</f>
        <v/>
      </c>
    </row>
    <row r="103" ht="78.0" customHeight="1">
      <c r="A103" s="9" t="str">
        <f t="array" ref="A103">IF($V103="","",INDEX(PlanTasks[Task ID],$V103))</f>
        <v/>
      </c>
      <c r="B103" s="12" t="str">
        <f t="array" ref="B103">IF($V103="","",IF(INDEX(PlanTasks[Start week],$V103)="","",INDEX(PlanTasks[Start week],$V103)))</f>
        <v/>
      </c>
      <c r="C103" s="12" t="str">
        <f t="array" ref="C103">IF($V103="","",IF(INDEX(PlanTasks[Task / deliverable],$V103)="","",INDEX(PlanTasks[Task / deliverable],$V103)))</f>
        <v/>
      </c>
      <c r="D103" s="12" t="str">
        <f t="array" ref="D103">IF($V103="","",IF(INDEX(PlanTasks[Status],$V103)="","",INDEX(PlanTasks[Status],$V103)))</f>
        <v/>
      </c>
      <c r="E103" s="12" t="str">
        <f t="array" ref="E103">IF($V103="","",IF(INDEX(PlanTasks[Priority],$V103)="","",INDEX(PlanTasks[Priority],$V103)))</f>
        <v/>
      </c>
      <c r="F103" s="12" t="str">
        <f t="array" ref="F103">IF($V103="","",IF(INDEX(PlanTasks[Scope],$V103)="","",INDEX(PlanTasks[Scope],$V103)))</f>
        <v/>
      </c>
      <c r="G103" s="18" t="str">
        <f t="array" ref="G103">IF($V103="","",IF(INDEX(PlanTasks[Estimate (h)],$V103)="","",INDEX(PlanTasks[Estimate (h)],$V103)))</f>
        <v/>
      </c>
      <c r="H103" s="18" t="str">
        <f t="array" ref="H103">IF($V103="","",IF(INDEX(PlanTasks[Actual (h)],$V103)="","",INDEX(PlanTasks[Actual (h)],$V103)))</f>
        <v/>
      </c>
      <c r="I103" s="21" t="str">
        <f t="array" ref="I103">IF($V103="","",IF(INDEX(PlanTasks[Due date],$V103)="","",INDEX(PlanTasks[Due date],$V103)))</f>
        <v/>
      </c>
      <c r="J103" s="12" t="str">
        <f t="array" ref="J103">IF($V103="","",IF(INDEX(PlanTasks[Completion check],$V103)="","",INDEX(PlanTasks[Completion check],$V103)))</f>
        <v/>
      </c>
      <c r="K103" s="12" t="str">
        <f t="array" ref="K103">IF($V103="","",IF(INDEX(PlanTasks[Next action / blocker],$V103)="","",INDEX(PlanTasks[Next action / blocker],$V103)))</f>
        <v/>
      </c>
      <c r="L103" s="12" t="str">
        <f t="array" ref="L103">IF($V103="","",IF(INDEX(PlanTasks[Done when],$V103)="","",INDEX(PlanTasks[Done when],$V103)))</f>
        <v/>
      </c>
      <c r="M103" s="12" t="str">
        <f t="array" ref="M103">IF($V103="","",IF(INDEX(PlanTasks[Exercise / interview prompt],$V103)="","",INDEX(PlanTasks[Exercise / interview prompt],$V103)))</f>
        <v/>
      </c>
      <c r="N103" s="12" t="str">
        <f t="array" ref="N103">IF($V103="","",IF(INDEX(PlanTasks[Prerequisite IDs],$V103)="","",INDEX(PlanTasks[Prerequisite IDs],$V103)))</f>
        <v/>
      </c>
      <c r="O103" s="12" t="str">
        <f t="array" ref="O103">IF($V103="","",IF(INDEX(PlanTasks[Plan section],$V103)="","",INDEX(PlanTasks[Plan section],$V103)))</f>
        <v/>
      </c>
      <c r="P103" s="12" t="str">
        <f t="array" ref="P103">IF($V103="","",IF(INDEX(PlanTasks[Category],$V103)="","",INDEX(PlanTasks[Category],$V103)))</f>
        <v/>
      </c>
      <c r="Q103" s="12" t="str">
        <f t="array" ref="Q103">IF($V103="","",IF(INDEX(PlanTasks[Evidence / result],$V103)="","",INDEX(PlanTasks[Evidence / result],$V103)))</f>
        <v/>
      </c>
      <c r="R103" s="21" t="str">
        <f t="array" ref="R103">IF($V103="","",IF(INDEX(PlanTasks[Completed on],$V103)="","",INDEX(PlanTasks[Completed on],$V103)))</f>
        <v/>
      </c>
      <c r="S103" s="21" t="str">
        <f t="array" ref="S103">IF($V103="","",IF(INDEX(PlanTasks[Review due],$V103)="","",INDEX(PlanTasks[Review due],$V103)))</f>
        <v/>
      </c>
      <c r="T103" s="12" t="str">
        <f t="array" ref="T103">IF($V103="","",IF(INDEX(PlanTasks[AI practice mode],$V103)="","",INDEX(PlanTasks[AI practice mode],$V103)))</f>
        <v/>
      </c>
      <c r="U103" s="12" t="str">
        <f t="array" ref="U103">IF($V103="","",IF(INDEX(PlanTasks[Source IDs],$V103)="","",INDEX(PlanTasks[Source IDs],$V103)))</f>
        <v/>
      </c>
      <c r="V103" s="27" t="str">
        <f>IF(ROW()-8&gt;$E$4,"",MATCH($C$4&amp;"|"&amp;(ROW()-8),PlanTasks[Category key],0))</f>
        <v/>
      </c>
    </row>
    <row r="104" ht="78.0" customHeight="1">
      <c r="A104" s="28" t="str">
        <f t="array" ref="A104">IF($V104="","",INDEX(PlanTasks[Task ID],$V104))</f>
        <v/>
      </c>
      <c r="B104" s="29" t="str">
        <f t="array" ref="B104">IF($V104="","",IF(INDEX(PlanTasks[Start week],$V104)="","",INDEX(PlanTasks[Start week],$V104)))</f>
        <v/>
      </c>
      <c r="C104" s="29" t="str">
        <f t="array" ref="C104">IF($V104="","",IF(INDEX(PlanTasks[Task / deliverable],$V104)="","",INDEX(PlanTasks[Task / deliverable],$V104)))</f>
        <v/>
      </c>
      <c r="D104" s="29" t="str">
        <f t="array" ref="D104">IF($V104="","",IF(INDEX(PlanTasks[Status],$V104)="","",INDEX(PlanTasks[Status],$V104)))</f>
        <v/>
      </c>
      <c r="E104" s="29" t="str">
        <f t="array" ref="E104">IF($V104="","",IF(INDEX(PlanTasks[Priority],$V104)="","",INDEX(PlanTasks[Priority],$V104)))</f>
        <v/>
      </c>
      <c r="F104" s="29" t="str">
        <f t="array" ref="F104">IF($V104="","",IF(INDEX(PlanTasks[Scope],$V104)="","",INDEX(PlanTasks[Scope],$V104)))</f>
        <v/>
      </c>
      <c r="G104" s="41" t="str">
        <f t="array" ref="G104">IF($V104="","",IF(INDEX(PlanTasks[Estimate (h)],$V104)="","",INDEX(PlanTasks[Estimate (h)],$V104)))</f>
        <v/>
      </c>
      <c r="H104" s="41" t="str">
        <f t="array" ref="H104">IF($V104="","",IF(INDEX(PlanTasks[Actual (h)],$V104)="","",INDEX(PlanTasks[Actual (h)],$V104)))</f>
        <v/>
      </c>
      <c r="I104" s="43" t="str">
        <f t="array" ref="I104">IF($V104="","",IF(INDEX(PlanTasks[Due date],$V104)="","",INDEX(PlanTasks[Due date],$V104)))</f>
        <v/>
      </c>
      <c r="J104" s="29" t="str">
        <f t="array" ref="J104">IF($V104="","",IF(INDEX(PlanTasks[Completion check],$V104)="","",INDEX(PlanTasks[Completion check],$V104)))</f>
        <v/>
      </c>
      <c r="K104" s="29" t="str">
        <f t="array" ref="K104">IF($V104="","",IF(INDEX(PlanTasks[Next action / blocker],$V104)="","",INDEX(PlanTasks[Next action / blocker],$V104)))</f>
        <v/>
      </c>
      <c r="L104" s="29" t="str">
        <f t="array" ref="L104">IF($V104="","",IF(INDEX(PlanTasks[Done when],$V104)="","",INDEX(PlanTasks[Done when],$V104)))</f>
        <v/>
      </c>
      <c r="M104" s="29" t="str">
        <f t="array" ref="M104">IF($V104="","",IF(INDEX(PlanTasks[Exercise / interview prompt],$V104)="","",INDEX(PlanTasks[Exercise / interview prompt],$V104)))</f>
        <v/>
      </c>
      <c r="N104" s="29" t="str">
        <f t="array" ref="N104">IF($V104="","",IF(INDEX(PlanTasks[Prerequisite IDs],$V104)="","",INDEX(PlanTasks[Prerequisite IDs],$V104)))</f>
        <v/>
      </c>
      <c r="O104" s="29" t="str">
        <f t="array" ref="O104">IF($V104="","",IF(INDEX(PlanTasks[Plan section],$V104)="","",INDEX(PlanTasks[Plan section],$V104)))</f>
        <v/>
      </c>
      <c r="P104" s="29" t="str">
        <f t="array" ref="P104">IF($V104="","",IF(INDEX(PlanTasks[Category],$V104)="","",INDEX(PlanTasks[Category],$V104)))</f>
        <v/>
      </c>
      <c r="Q104" s="29" t="str">
        <f t="array" ref="Q104">IF($V104="","",IF(INDEX(PlanTasks[Evidence / result],$V104)="","",INDEX(PlanTasks[Evidence / result],$V104)))</f>
        <v/>
      </c>
      <c r="R104" s="43" t="str">
        <f t="array" ref="R104">IF($V104="","",IF(INDEX(PlanTasks[Completed on],$V104)="","",INDEX(PlanTasks[Completed on],$V104)))</f>
        <v/>
      </c>
      <c r="S104" s="43" t="str">
        <f t="array" ref="S104">IF($V104="","",IF(INDEX(PlanTasks[Review due],$V104)="","",INDEX(PlanTasks[Review due],$V104)))</f>
        <v/>
      </c>
      <c r="T104" s="29" t="str">
        <f t="array" ref="T104">IF($V104="","",IF(INDEX(PlanTasks[AI practice mode],$V104)="","",INDEX(PlanTasks[AI practice mode],$V104)))</f>
        <v/>
      </c>
      <c r="U104" s="29" t="str">
        <f t="array" ref="U104">IF($V104="","",IF(INDEX(PlanTasks[Source IDs],$V104)="","",INDEX(PlanTasks[Source IDs],$V104)))</f>
        <v/>
      </c>
      <c r="V104" s="55" t="str">
        <f>IF(ROW()-8&gt;$E$4,"",MATCH($C$4&amp;"|"&amp;(ROW()-8),PlanTasks[Category key],0))</f>
        <v/>
      </c>
    </row>
    <row r="105" ht="78.0" customHeight="1">
      <c r="A105" s="9" t="str">
        <f t="array" ref="A105">IF($V105="","",INDEX(PlanTasks[Task ID],$V105))</f>
        <v/>
      </c>
      <c r="B105" s="12" t="str">
        <f t="array" ref="B105">IF($V105="","",IF(INDEX(PlanTasks[Start week],$V105)="","",INDEX(PlanTasks[Start week],$V105)))</f>
        <v/>
      </c>
      <c r="C105" s="12" t="str">
        <f t="array" ref="C105">IF($V105="","",IF(INDEX(PlanTasks[Task / deliverable],$V105)="","",INDEX(PlanTasks[Task / deliverable],$V105)))</f>
        <v/>
      </c>
      <c r="D105" s="12" t="str">
        <f t="array" ref="D105">IF($V105="","",IF(INDEX(PlanTasks[Status],$V105)="","",INDEX(PlanTasks[Status],$V105)))</f>
        <v/>
      </c>
      <c r="E105" s="12" t="str">
        <f t="array" ref="E105">IF($V105="","",IF(INDEX(PlanTasks[Priority],$V105)="","",INDEX(PlanTasks[Priority],$V105)))</f>
        <v/>
      </c>
      <c r="F105" s="12" t="str">
        <f t="array" ref="F105">IF($V105="","",IF(INDEX(PlanTasks[Scope],$V105)="","",INDEX(PlanTasks[Scope],$V105)))</f>
        <v/>
      </c>
      <c r="G105" s="18" t="str">
        <f t="array" ref="G105">IF($V105="","",IF(INDEX(PlanTasks[Estimate (h)],$V105)="","",INDEX(PlanTasks[Estimate (h)],$V105)))</f>
        <v/>
      </c>
      <c r="H105" s="18" t="str">
        <f t="array" ref="H105">IF($V105="","",IF(INDEX(PlanTasks[Actual (h)],$V105)="","",INDEX(PlanTasks[Actual (h)],$V105)))</f>
        <v/>
      </c>
      <c r="I105" s="21" t="str">
        <f t="array" ref="I105">IF($V105="","",IF(INDEX(PlanTasks[Due date],$V105)="","",INDEX(PlanTasks[Due date],$V105)))</f>
        <v/>
      </c>
      <c r="J105" s="12" t="str">
        <f t="array" ref="J105">IF($V105="","",IF(INDEX(PlanTasks[Completion check],$V105)="","",INDEX(PlanTasks[Completion check],$V105)))</f>
        <v/>
      </c>
      <c r="K105" s="12" t="str">
        <f t="array" ref="K105">IF($V105="","",IF(INDEX(PlanTasks[Next action / blocker],$V105)="","",INDEX(PlanTasks[Next action / blocker],$V105)))</f>
        <v/>
      </c>
      <c r="L105" s="12" t="str">
        <f t="array" ref="L105">IF($V105="","",IF(INDEX(PlanTasks[Done when],$V105)="","",INDEX(PlanTasks[Done when],$V105)))</f>
        <v/>
      </c>
      <c r="M105" s="12" t="str">
        <f t="array" ref="M105">IF($V105="","",IF(INDEX(PlanTasks[Exercise / interview prompt],$V105)="","",INDEX(PlanTasks[Exercise / interview prompt],$V105)))</f>
        <v/>
      </c>
      <c r="N105" s="12" t="str">
        <f t="array" ref="N105">IF($V105="","",IF(INDEX(PlanTasks[Prerequisite IDs],$V105)="","",INDEX(PlanTasks[Prerequisite IDs],$V105)))</f>
        <v/>
      </c>
      <c r="O105" s="12" t="str">
        <f t="array" ref="O105">IF($V105="","",IF(INDEX(PlanTasks[Plan section],$V105)="","",INDEX(PlanTasks[Plan section],$V105)))</f>
        <v/>
      </c>
      <c r="P105" s="12" t="str">
        <f t="array" ref="P105">IF($V105="","",IF(INDEX(PlanTasks[Category],$V105)="","",INDEX(PlanTasks[Category],$V105)))</f>
        <v/>
      </c>
      <c r="Q105" s="12" t="str">
        <f t="array" ref="Q105">IF($V105="","",IF(INDEX(PlanTasks[Evidence / result],$V105)="","",INDEX(PlanTasks[Evidence / result],$V105)))</f>
        <v/>
      </c>
      <c r="R105" s="21" t="str">
        <f t="array" ref="R105">IF($V105="","",IF(INDEX(PlanTasks[Completed on],$V105)="","",INDEX(PlanTasks[Completed on],$V105)))</f>
        <v/>
      </c>
      <c r="S105" s="21" t="str">
        <f t="array" ref="S105">IF($V105="","",IF(INDEX(PlanTasks[Review due],$V105)="","",INDEX(PlanTasks[Review due],$V105)))</f>
        <v/>
      </c>
      <c r="T105" s="12" t="str">
        <f t="array" ref="T105">IF($V105="","",IF(INDEX(PlanTasks[AI practice mode],$V105)="","",INDEX(PlanTasks[AI practice mode],$V105)))</f>
        <v/>
      </c>
      <c r="U105" s="12" t="str">
        <f t="array" ref="U105">IF($V105="","",IF(INDEX(PlanTasks[Source IDs],$V105)="","",INDEX(PlanTasks[Source IDs],$V105)))</f>
        <v/>
      </c>
      <c r="V105" s="27" t="str">
        <f>IF(ROW()-8&gt;$E$4,"",MATCH($C$4&amp;"|"&amp;(ROW()-8),PlanTasks[Category key],0))</f>
        <v/>
      </c>
    </row>
    <row r="106" ht="78.0" customHeight="1">
      <c r="A106" s="28" t="str">
        <f t="array" ref="A106">IF($V106="","",INDEX(PlanTasks[Task ID],$V106))</f>
        <v/>
      </c>
      <c r="B106" s="29" t="str">
        <f t="array" ref="B106">IF($V106="","",IF(INDEX(PlanTasks[Start week],$V106)="","",INDEX(PlanTasks[Start week],$V106)))</f>
        <v/>
      </c>
      <c r="C106" s="29" t="str">
        <f t="array" ref="C106">IF($V106="","",IF(INDEX(PlanTasks[Task / deliverable],$V106)="","",INDEX(PlanTasks[Task / deliverable],$V106)))</f>
        <v/>
      </c>
      <c r="D106" s="29" t="str">
        <f t="array" ref="D106">IF($V106="","",IF(INDEX(PlanTasks[Status],$V106)="","",INDEX(PlanTasks[Status],$V106)))</f>
        <v/>
      </c>
      <c r="E106" s="29" t="str">
        <f t="array" ref="E106">IF($V106="","",IF(INDEX(PlanTasks[Priority],$V106)="","",INDEX(PlanTasks[Priority],$V106)))</f>
        <v/>
      </c>
      <c r="F106" s="29" t="str">
        <f t="array" ref="F106">IF($V106="","",IF(INDEX(PlanTasks[Scope],$V106)="","",INDEX(PlanTasks[Scope],$V106)))</f>
        <v/>
      </c>
      <c r="G106" s="41" t="str">
        <f t="array" ref="G106">IF($V106="","",IF(INDEX(PlanTasks[Estimate (h)],$V106)="","",INDEX(PlanTasks[Estimate (h)],$V106)))</f>
        <v/>
      </c>
      <c r="H106" s="41" t="str">
        <f t="array" ref="H106">IF($V106="","",IF(INDEX(PlanTasks[Actual (h)],$V106)="","",INDEX(PlanTasks[Actual (h)],$V106)))</f>
        <v/>
      </c>
      <c r="I106" s="43" t="str">
        <f t="array" ref="I106">IF($V106="","",IF(INDEX(PlanTasks[Due date],$V106)="","",INDEX(PlanTasks[Due date],$V106)))</f>
        <v/>
      </c>
      <c r="J106" s="29" t="str">
        <f t="array" ref="J106">IF($V106="","",IF(INDEX(PlanTasks[Completion check],$V106)="","",INDEX(PlanTasks[Completion check],$V106)))</f>
        <v/>
      </c>
      <c r="K106" s="29" t="str">
        <f t="array" ref="K106">IF($V106="","",IF(INDEX(PlanTasks[Next action / blocker],$V106)="","",INDEX(PlanTasks[Next action / blocker],$V106)))</f>
        <v/>
      </c>
      <c r="L106" s="29" t="str">
        <f t="array" ref="L106">IF($V106="","",IF(INDEX(PlanTasks[Done when],$V106)="","",INDEX(PlanTasks[Done when],$V106)))</f>
        <v/>
      </c>
      <c r="M106" s="29" t="str">
        <f t="array" ref="M106">IF($V106="","",IF(INDEX(PlanTasks[Exercise / interview prompt],$V106)="","",INDEX(PlanTasks[Exercise / interview prompt],$V106)))</f>
        <v/>
      </c>
      <c r="N106" s="29" t="str">
        <f t="array" ref="N106">IF($V106="","",IF(INDEX(PlanTasks[Prerequisite IDs],$V106)="","",INDEX(PlanTasks[Prerequisite IDs],$V106)))</f>
        <v/>
      </c>
      <c r="O106" s="29" t="str">
        <f t="array" ref="O106">IF($V106="","",IF(INDEX(PlanTasks[Plan section],$V106)="","",INDEX(PlanTasks[Plan section],$V106)))</f>
        <v/>
      </c>
      <c r="P106" s="29" t="str">
        <f t="array" ref="P106">IF($V106="","",IF(INDEX(PlanTasks[Category],$V106)="","",INDEX(PlanTasks[Category],$V106)))</f>
        <v/>
      </c>
      <c r="Q106" s="29" t="str">
        <f t="array" ref="Q106">IF($V106="","",IF(INDEX(PlanTasks[Evidence / result],$V106)="","",INDEX(PlanTasks[Evidence / result],$V106)))</f>
        <v/>
      </c>
      <c r="R106" s="43" t="str">
        <f t="array" ref="R106">IF($V106="","",IF(INDEX(PlanTasks[Completed on],$V106)="","",INDEX(PlanTasks[Completed on],$V106)))</f>
        <v/>
      </c>
      <c r="S106" s="43" t="str">
        <f t="array" ref="S106">IF($V106="","",IF(INDEX(PlanTasks[Review due],$V106)="","",INDEX(PlanTasks[Review due],$V106)))</f>
        <v/>
      </c>
      <c r="T106" s="29" t="str">
        <f t="array" ref="T106">IF($V106="","",IF(INDEX(PlanTasks[AI practice mode],$V106)="","",INDEX(PlanTasks[AI practice mode],$V106)))</f>
        <v/>
      </c>
      <c r="U106" s="29" t="str">
        <f t="array" ref="U106">IF($V106="","",IF(INDEX(PlanTasks[Source IDs],$V106)="","",INDEX(PlanTasks[Source IDs],$V106)))</f>
        <v/>
      </c>
      <c r="V106" s="55" t="str">
        <f>IF(ROW()-8&gt;$E$4,"",MATCH($C$4&amp;"|"&amp;(ROW()-8),PlanTasks[Category key],0))</f>
        <v/>
      </c>
    </row>
    <row r="107" ht="78.0" customHeight="1">
      <c r="A107" s="9" t="str">
        <f t="array" ref="A107">IF($V107="","",INDEX(PlanTasks[Task ID],$V107))</f>
        <v/>
      </c>
      <c r="B107" s="12" t="str">
        <f t="array" ref="B107">IF($V107="","",IF(INDEX(PlanTasks[Start week],$V107)="","",INDEX(PlanTasks[Start week],$V107)))</f>
        <v/>
      </c>
      <c r="C107" s="12" t="str">
        <f t="array" ref="C107">IF($V107="","",IF(INDEX(PlanTasks[Task / deliverable],$V107)="","",INDEX(PlanTasks[Task / deliverable],$V107)))</f>
        <v/>
      </c>
      <c r="D107" s="12" t="str">
        <f t="array" ref="D107">IF($V107="","",IF(INDEX(PlanTasks[Status],$V107)="","",INDEX(PlanTasks[Status],$V107)))</f>
        <v/>
      </c>
      <c r="E107" s="12" t="str">
        <f t="array" ref="E107">IF($V107="","",IF(INDEX(PlanTasks[Priority],$V107)="","",INDEX(PlanTasks[Priority],$V107)))</f>
        <v/>
      </c>
      <c r="F107" s="12" t="str">
        <f t="array" ref="F107">IF($V107="","",IF(INDEX(PlanTasks[Scope],$V107)="","",INDEX(PlanTasks[Scope],$V107)))</f>
        <v/>
      </c>
      <c r="G107" s="18" t="str">
        <f t="array" ref="G107">IF($V107="","",IF(INDEX(PlanTasks[Estimate (h)],$V107)="","",INDEX(PlanTasks[Estimate (h)],$V107)))</f>
        <v/>
      </c>
      <c r="H107" s="18" t="str">
        <f t="array" ref="H107">IF($V107="","",IF(INDEX(PlanTasks[Actual (h)],$V107)="","",INDEX(PlanTasks[Actual (h)],$V107)))</f>
        <v/>
      </c>
      <c r="I107" s="21" t="str">
        <f t="array" ref="I107">IF($V107="","",IF(INDEX(PlanTasks[Due date],$V107)="","",INDEX(PlanTasks[Due date],$V107)))</f>
        <v/>
      </c>
      <c r="J107" s="12" t="str">
        <f t="array" ref="J107">IF($V107="","",IF(INDEX(PlanTasks[Completion check],$V107)="","",INDEX(PlanTasks[Completion check],$V107)))</f>
        <v/>
      </c>
      <c r="K107" s="12" t="str">
        <f t="array" ref="K107">IF($V107="","",IF(INDEX(PlanTasks[Next action / blocker],$V107)="","",INDEX(PlanTasks[Next action / blocker],$V107)))</f>
        <v/>
      </c>
      <c r="L107" s="12" t="str">
        <f t="array" ref="L107">IF($V107="","",IF(INDEX(PlanTasks[Done when],$V107)="","",INDEX(PlanTasks[Done when],$V107)))</f>
        <v/>
      </c>
      <c r="M107" s="12" t="str">
        <f t="array" ref="M107">IF($V107="","",IF(INDEX(PlanTasks[Exercise / interview prompt],$V107)="","",INDEX(PlanTasks[Exercise / interview prompt],$V107)))</f>
        <v/>
      </c>
      <c r="N107" s="12" t="str">
        <f t="array" ref="N107">IF($V107="","",IF(INDEX(PlanTasks[Prerequisite IDs],$V107)="","",INDEX(PlanTasks[Prerequisite IDs],$V107)))</f>
        <v/>
      </c>
      <c r="O107" s="12" t="str">
        <f t="array" ref="O107">IF($V107="","",IF(INDEX(PlanTasks[Plan section],$V107)="","",INDEX(PlanTasks[Plan section],$V107)))</f>
        <v/>
      </c>
      <c r="P107" s="12" t="str">
        <f t="array" ref="P107">IF($V107="","",IF(INDEX(PlanTasks[Category],$V107)="","",INDEX(PlanTasks[Category],$V107)))</f>
        <v/>
      </c>
      <c r="Q107" s="12" t="str">
        <f t="array" ref="Q107">IF($V107="","",IF(INDEX(PlanTasks[Evidence / result],$V107)="","",INDEX(PlanTasks[Evidence / result],$V107)))</f>
        <v/>
      </c>
      <c r="R107" s="21" t="str">
        <f t="array" ref="R107">IF($V107="","",IF(INDEX(PlanTasks[Completed on],$V107)="","",INDEX(PlanTasks[Completed on],$V107)))</f>
        <v/>
      </c>
      <c r="S107" s="21" t="str">
        <f t="array" ref="S107">IF($V107="","",IF(INDEX(PlanTasks[Review due],$V107)="","",INDEX(PlanTasks[Review due],$V107)))</f>
        <v/>
      </c>
      <c r="T107" s="12" t="str">
        <f t="array" ref="T107">IF($V107="","",IF(INDEX(PlanTasks[AI practice mode],$V107)="","",INDEX(PlanTasks[AI practice mode],$V107)))</f>
        <v/>
      </c>
      <c r="U107" s="12" t="str">
        <f t="array" ref="U107">IF($V107="","",IF(INDEX(PlanTasks[Source IDs],$V107)="","",INDEX(PlanTasks[Source IDs],$V107)))</f>
        <v/>
      </c>
      <c r="V107" s="27" t="str">
        <f>IF(ROW()-8&gt;$E$4,"",MATCH($C$4&amp;"|"&amp;(ROW()-8),PlanTasks[Category key],0))</f>
        <v/>
      </c>
    </row>
    <row r="108" ht="78.0" customHeight="1">
      <c r="A108" s="28" t="str">
        <f t="array" ref="A108">IF($V108="","",INDEX(PlanTasks[Task ID],$V108))</f>
        <v/>
      </c>
      <c r="B108" s="29" t="str">
        <f t="array" ref="B108">IF($V108="","",IF(INDEX(PlanTasks[Start week],$V108)="","",INDEX(PlanTasks[Start week],$V108)))</f>
        <v/>
      </c>
      <c r="C108" s="29" t="str">
        <f t="array" ref="C108">IF($V108="","",IF(INDEX(PlanTasks[Task / deliverable],$V108)="","",INDEX(PlanTasks[Task / deliverable],$V108)))</f>
        <v/>
      </c>
      <c r="D108" s="29" t="str">
        <f t="array" ref="D108">IF($V108="","",IF(INDEX(PlanTasks[Status],$V108)="","",INDEX(PlanTasks[Status],$V108)))</f>
        <v/>
      </c>
      <c r="E108" s="29" t="str">
        <f t="array" ref="E108">IF($V108="","",IF(INDEX(PlanTasks[Priority],$V108)="","",INDEX(PlanTasks[Priority],$V108)))</f>
        <v/>
      </c>
      <c r="F108" s="29" t="str">
        <f t="array" ref="F108">IF($V108="","",IF(INDEX(PlanTasks[Scope],$V108)="","",INDEX(PlanTasks[Scope],$V108)))</f>
        <v/>
      </c>
      <c r="G108" s="41" t="str">
        <f t="array" ref="G108">IF($V108="","",IF(INDEX(PlanTasks[Estimate (h)],$V108)="","",INDEX(PlanTasks[Estimate (h)],$V108)))</f>
        <v/>
      </c>
      <c r="H108" s="41" t="str">
        <f t="array" ref="H108">IF($V108="","",IF(INDEX(PlanTasks[Actual (h)],$V108)="","",INDEX(PlanTasks[Actual (h)],$V108)))</f>
        <v/>
      </c>
      <c r="I108" s="43" t="str">
        <f t="array" ref="I108">IF($V108="","",IF(INDEX(PlanTasks[Due date],$V108)="","",INDEX(PlanTasks[Due date],$V108)))</f>
        <v/>
      </c>
      <c r="J108" s="29" t="str">
        <f t="array" ref="J108">IF($V108="","",IF(INDEX(PlanTasks[Completion check],$V108)="","",INDEX(PlanTasks[Completion check],$V108)))</f>
        <v/>
      </c>
      <c r="K108" s="29" t="str">
        <f t="array" ref="K108">IF($V108="","",IF(INDEX(PlanTasks[Next action / blocker],$V108)="","",INDEX(PlanTasks[Next action / blocker],$V108)))</f>
        <v/>
      </c>
      <c r="L108" s="29" t="str">
        <f t="array" ref="L108">IF($V108="","",IF(INDEX(PlanTasks[Done when],$V108)="","",INDEX(PlanTasks[Done when],$V108)))</f>
        <v/>
      </c>
      <c r="M108" s="29" t="str">
        <f t="array" ref="M108">IF($V108="","",IF(INDEX(PlanTasks[Exercise / interview prompt],$V108)="","",INDEX(PlanTasks[Exercise / interview prompt],$V108)))</f>
        <v/>
      </c>
      <c r="N108" s="29" t="str">
        <f t="array" ref="N108">IF($V108="","",IF(INDEX(PlanTasks[Prerequisite IDs],$V108)="","",INDEX(PlanTasks[Prerequisite IDs],$V108)))</f>
        <v/>
      </c>
      <c r="O108" s="29" t="str">
        <f t="array" ref="O108">IF($V108="","",IF(INDEX(PlanTasks[Plan section],$V108)="","",INDEX(PlanTasks[Plan section],$V108)))</f>
        <v/>
      </c>
      <c r="P108" s="29" t="str">
        <f t="array" ref="P108">IF($V108="","",IF(INDEX(PlanTasks[Category],$V108)="","",INDEX(PlanTasks[Category],$V108)))</f>
        <v/>
      </c>
      <c r="Q108" s="29" t="str">
        <f t="array" ref="Q108">IF($V108="","",IF(INDEX(PlanTasks[Evidence / result],$V108)="","",INDEX(PlanTasks[Evidence / result],$V108)))</f>
        <v/>
      </c>
      <c r="R108" s="43" t="str">
        <f t="array" ref="R108">IF($V108="","",IF(INDEX(PlanTasks[Completed on],$V108)="","",INDEX(PlanTasks[Completed on],$V108)))</f>
        <v/>
      </c>
      <c r="S108" s="43" t="str">
        <f t="array" ref="S108">IF($V108="","",IF(INDEX(PlanTasks[Review due],$V108)="","",INDEX(PlanTasks[Review due],$V108)))</f>
        <v/>
      </c>
      <c r="T108" s="29" t="str">
        <f t="array" ref="T108">IF($V108="","",IF(INDEX(PlanTasks[AI practice mode],$V108)="","",INDEX(PlanTasks[AI practice mode],$V108)))</f>
        <v/>
      </c>
      <c r="U108" s="29" t="str">
        <f t="array" ref="U108">IF($V108="","",IF(INDEX(PlanTasks[Source IDs],$V108)="","",INDEX(PlanTasks[Source IDs],$V108)))</f>
        <v/>
      </c>
      <c r="V108" s="55" t="str">
        <f>IF(ROW()-8&gt;$E$4,"",MATCH($C$4&amp;"|"&amp;(ROW()-8),PlanTasks[Category key],0))</f>
        <v/>
      </c>
    </row>
    <row r="109" ht="78.0" customHeight="1">
      <c r="A109" s="9" t="str">
        <f t="array" ref="A109">IF($V109="","",INDEX(PlanTasks[Task ID],$V109))</f>
        <v/>
      </c>
      <c r="B109" s="12" t="str">
        <f t="array" ref="B109">IF($V109="","",IF(INDEX(PlanTasks[Start week],$V109)="","",INDEX(PlanTasks[Start week],$V109)))</f>
        <v/>
      </c>
      <c r="C109" s="12" t="str">
        <f t="array" ref="C109">IF($V109="","",IF(INDEX(PlanTasks[Task / deliverable],$V109)="","",INDEX(PlanTasks[Task / deliverable],$V109)))</f>
        <v/>
      </c>
      <c r="D109" s="12" t="str">
        <f t="array" ref="D109">IF($V109="","",IF(INDEX(PlanTasks[Status],$V109)="","",INDEX(PlanTasks[Status],$V109)))</f>
        <v/>
      </c>
      <c r="E109" s="12" t="str">
        <f t="array" ref="E109">IF($V109="","",IF(INDEX(PlanTasks[Priority],$V109)="","",INDEX(PlanTasks[Priority],$V109)))</f>
        <v/>
      </c>
      <c r="F109" s="12" t="str">
        <f t="array" ref="F109">IF($V109="","",IF(INDEX(PlanTasks[Scope],$V109)="","",INDEX(PlanTasks[Scope],$V109)))</f>
        <v/>
      </c>
      <c r="G109" s="18" t="str">
        <f t="array" ref="G109">IF($V109="","",IF(INDEX(PlanTasks[Estimate (h)],$V109)="","",INDEX(PlanTasks[Estimate (h)],$V109)))</f>
        <v/>
      </c>
      <c r="H109" s="18" t="str">
        <f t="array" ref="H109">IF($V109="","",IF(INDEX(PlanTasks[Actual (h)],$V109)="","",INDEX(PlanTasks[Actual (h)],$V109)))</f>
        <v/>
      </c>
      <c r="I109" s="21" t="str">
        <f t="array" ref="I109">IF($V109="","",IF(INDEX(PlanTasks[Due date],$V109)="","",INDEX(PlanTasks[Due date],$V109)))</f>
        <v/>
      </c>
      <c r="J109" s="12" t="str">
        <f t="array" ref="J109">IF($V109="","",IF(INDEX(PlanTasks[Completion check],$V109)="","",INDEX(PlanTasks[Completion check],$V109)))</f>
        <v/>
      </c>
      <c r="K109" s="12" t="str">
        <f t="array" ref="K109">IF($V109="","",IF(INDEX(PlanTasks[Next action / blocker],$V109)="","",INDEX(PlanTasks[Next action / blocker],$V109)))</f>
        <v/>
      </c>
      <c r="L109" s="12" t="str">
        <f t="array" ref="L109">IF($V109="","",IF(INDEX(PlanTasks[Done when],$V109)="","",INDEX(PlanTasks[Done when],$V109)))</f>
        <v/>
      </c>
      <c r="M109" s="12" t="str">
        <f t="array" ref="M109">IF($V109="","",IF(INDEX(PlanTasks[Exercise / interview prompt],$V109)="","",INDEX(PlanTasks[Exercise / interview prompt],$V109)))</f>
        <v/>
      </c>
      <c r="N109" s="12" t="str">
        <f t="array" ref="N109">IF($V109="","",IF(INDEX(PlanTasks[Prerequisite IDs],$V109)="","",INDEX(PlanTasks[Prerequisite IDs],$V109)))</f>
        <v/>
      </c>
      <c r="O109" s="12" t="str">
        <f t="array" ref="O109">IF($V109="","",IF(INDEX(PlanTasks[Plan section],$V109)="","",INDEX(PlanTasks[Plan section],$V109)))</f>
        <v/>
      </c>
      <c r="P109" s="12" t="str">
        <f t="array" ref="P109">IF($V109="","",IF(INDEX(PlanTasks[Category],$V109)="","",INDEX(PlanTasks[Category],$V109)))</f>
        <v/>
      </c>
      <c r="Q109" s="12" t="str">
        <f t="array" ref="Q109">IF($V109="","",IF(INDEX(PlanTasks[Evidence / result],$V109)="","",INDEX(PlanTasks[Evidence / result],$V109)))</f>
        <v/>
      </c>
      <c r="R109" s="21" t="str">
        <f t="array" ref="R109">IF($V109="","",IF(INDEX(PlanTasks[Completed on],$V109)="","",INDEX(PlanTasks[Completed on],$V109)))</f>
        <v/>
      </c>
      <c r="S109" s="21" t="str">
        <f t="array" ref="S109">IF($V109="","",IF(INDEX(PlanTasks[Review due],$V109)="","",INDEX(PlanTasks[Review due],$V109)))</f>
        <v/>
      </c>
      <c r="T109" s="12" t="str">
        <f t="array" ref="T109">IF($V109="","",IF(INDEX(PlanTasks[AI practice mode],$V109)="","",INDEX(PlanTasks[AI practice mode],$V109)))</f>
        <v/>
      </c>
      <c r="U109" s="12" t="str">
        <f t="array" ref="U109">IF($V109="","",IF(INDEX(PlanTasks[Source IDs],$V109)="","",INDEX(PlanTasks[Source IDs],$V109)))</f>
        <v/>
      </c>
      <c r="V109" s="27" t="str">
        <f>IF(ROW()-8&gt;$E$4,"",MATCH($C$4&amp;"|"&amp;(ROW()-8),PlanTasks[Category key],0))</f>
        <v/>
      </c>
    </row>
    <row r="110" ht="78.0" customHeight="1">
      <c r="A110" s="28" t="str">
        <f t="array" ref="A110">IF($V110="","",INDEX(PlanTasks[Task ID],$V110))</f>
        <v/>
      </c>
      <c r="B110" s="29" t="str">
        <f t="array" ref="B110">IF($V110="","",IF(INDEX(PlanTasks[Start week],$V110)="","",INDEX(PlanTasks[Start week],$V110)))</f>
        <v/>
      </c>
      <c r="C110" s="29" t="str">
        <f t="array" ref="C110">IF($V110="","",IF(INDEX(PlanTasks[Task / deliverable],$V110)="","",INDEX(PlanTasks[Task / deliverable],$V110)))</f>
        <v/>
      </c>
      <c r="D110" s="29" t="str">
        <f t="array" ref="D110">IF($V110="","",IF(INDEX(PlanTasks[Status],$V110)="","",INDEX(PlanTasks[Status],$V110)))</f>
        <v/>
      </c>
      <c r="E110" s="29" t="str">
        <f t="array" ref="E110">IF($V110="","",IF(INDEX(PlanTasks[Priority],$V110)="","",INDEX(PlanTasks[Priority],$V110)))</f>
        <v/>
      </c>
      <c r="F110" s="29" t="str">
        <f t="array" ref="F110">IF($V110="","",IF(INDEX(PlanTasks[Scope],$V110)="","",INDEX(PlanTasks[Scope],$V110)))</f>
        <v/>
      </c>
      <c r="G110" s="41" t="str">
        <f t="array" ref="G110">IF($V110="","",IF(INDEX(PlanTasks[Estimate (h)],$V110)="","",INDEX(PlanTasks[Estimate (h)],$V110)))</f>
        <v/>
      </c>
      <c r="H110" s="41" t="str">
        <f t="array" ref="H110">IF($V110="","",IF(INDEX(PlanTasks[Actual (h)],$V110)="","",INDEX(PlanTasks[Actual (h)],$V110)))</f>
        <v/>
      </c>
      <c r="I110" s="43" t="str">
        <f t="array" ref="I110">IF($V110="","",IF(INDEX(PlanTasks[Due date],$V110)="","",INDEX(PlanTasks[Due date],$V110)))</f>
        <v/>
      </c>
      <c r="J110" s="29" t="str">
        <f t="array" ref="J110">IF($V110="","",IF(INDEX(PlanTasks[Completion check],$V110)="","",INDEX(PlanTasks[Completion check],$V110)))</f>
        <v/>
      </c>
      <c r="K110" s="29" t="str">
        <f t="array" ref="K110">IF($V110="","",IF(INDEX(PlanTasks[Next action / blocker],$V110)="","",INDEX(PlanTasks[Next action / blocker],$V110)))</f>
        <v/>
      </c>
      <c r="L110" s="29" t="str">
        <f t="array" ref="L110">IF($V110="","",IF(INDEX(PlanTasks[Done when],$V110)="","",INDEX(PlanTasks[Done when],$V110)))</f>
        <v/>
      </c>
      <c r="M110" s="29" t="str">
        <f t="array" ref="M110">IF($V110="","",IF(INDEX(PlanTasks[Exercise / interview prompt],$V110)="","",INDEX(PlanTasks[Exercise / interview prompt],$V110)))</f>
        <v/>
      </c>
      <c r="N110" s="29" t="str">
        <f t="array" ref="N110">IF($V110="","",IF(INDEX(PlanTasks[Prerequisite IDs],$V110)="","",INDEX(PlanTasks[Prerequisite IDs],$V110)))</f>
        <v/>
      </c>
      <c r="O110" s="29" t="str">
        <f t="array" ref="O110">IF($V110="","",IF(INDEX(PlanTasks[Plan section],$V110)="","",INDEX(PlanTasks[Plan section],$V110)))</f>
        <v/>
      </c>
      <c r="P110" s="29" t="str">
        <f t="array" ref="P110">IF($V110="","",IF(INDEX(PlanTasks[Category],$V110)="","",INDEX(PlanTasks[Category],$V110)))</f>
        <v/>
      </c>
      <c r="Q110" s="29" t="str">
        <f t="array" ref="Q110">IF($V110="","",IF(INDEX(PlanTasks[Evidence / result],$V110)="","",INDEX(PlanTasks[Evidence / result],$V110)))</f>
        <v/>
      </c>
      <c r="R110" s="43" t="str">
        <f t="array" ref="R110">IF($V110="","",IF(INDEX(PlanTasks[Completed on],$V110)="","",INDEX(PlanTasks[Completed on],$V110)))</f>
        <v/>
      </c>
      <c r="S110" s="43" t="str">
        <f t="array" ref="S110">IF($V110="","",IF(INDEX(PlanTasks[Review due],$V110)="","",INDEX(PlanTasks[Review due],$V110)))</f>
        <v/>
      </c>
      <c r="T110" s="29" t="str">
        <f t="array" ref="T110">IF($V110="","",IF(INDEX(PlanTasks[AI practice mode],$V110)="","",INDEX(PlanTasks[AI practice mode],$V110)))</f>
        <v/>
      </c>
      <c r="U110" s="29" t="str">
        <f t="array" ref="U110">IF($V110="","",IF(INDEX(PlanTasks[Source IDs],$V110)="","",INDEX(PlanTasks[Source IDs],$V110)))</f>
        <v/>
      </c>
      <c r="V110" s="55" t="str">
        <f>IF(ROW()-8&gt;$E$4,"",MATCH($C$4&amp;"|"&amp;(ROW()-8),PlanTasks[Category key],0))</f>
        <v/>
      </c>
    </row>
    <row r="111" ht="78.0" customHeight="1">
      <c r="A111" s="9" t="str">
        <f t="array" ref="A111">IF($V111="","",INDEX(PlanTasks[Task ID],$V111))</f>
        <v/>
      </c>
      <c r="B111" s="12" t="str">
        <f t="array" ref="B111">IF($V111="","",IF(INDEX(PlanTasks[Start week],$V111)="","",INDEX(PlanTasks[Start week],$V111)))</f>
        <v/>
      </c>
      <c r="C111" s="12" t="str">
        <f t="array" ref="C111">IF($V111="","",IF(INDEX(PlanTasks[Task / deliverable],$V111)="","",INDEX(PlanTasks[Task / deliverable],$V111)))</f>
        <v/>
      </c>
      <c r="D111" s="12" t="str">
        <f t="array" ref="D111">IF($V111="","",IF(INDEX(PlanTasks[Status],$V111)="","",INDEX(PlanTasks[Status],$V111)))</f>
        <v/>
      </c>
      <c r="E111" s="12" t="str">
        <f t="array" ref="E111">IF($V111="","",IF(INDEX(PlanTasks[Priority],$V111)="","",INDEX(PlanTasks[Priority],$V111)))</f>
        <v/>
      </c>
      <c r="F111" s="12" t="str">
        <f t="array" ref="F111">IF($V111="","",IF(INDEX(PlanTasks[Scope],$V111)="","",INDEX(PlanTasks[Scope],$V111)))</f>
        <v/>
      </c>
      <c r="G111" s="18" t="str">
        <f t="array" ref="G111">IF($V111="","",IF(INDEX(PlanTasks[Estimate (h)],$V111)="","",INDEX(PlanTasks[Estimate (h)],$V111)))</f>
        <v/>
      </c>
      <c r="H111" s="18" t="str">
        <f t="array" ref="H111">IF($V111="","",IF(INDEX(PlanTasks[Actual (h)],$V111)="","",INDEX(PlanTasks[Actual (h)],$V111)))</f>
        <v/>
      </c>
      <c r="I111" s="21" t="str">
        <f t="array" ref="I111">IF($V111="","",IF(INDEX(PlanTasks[Due date],$V111)="","",INDEX(PlanTasks[Due date],$V111)))</f>
        <v/>
      </c>
      <c r="J111" s="12" t="str">
        <f t="array" ref="J111">IF($V111="","",IF(INDEX(PlanTasks[Completion check],$V111)="","",INDEX(PlanTasks[Completion check],$V111)))</f>
        <v/>
      </c>
      <c r="K111" s="12" t="str">
        <f t="array" ref="K111">IF($V111="","",IF(INDEX(PlanTasks[Next action / blocker],$V111)="","",INDEX(PlanTasks[Next action / blocker],$V111)))</f>
        <v/>
      </c>
      <c r="L111" s="12" t="str">
        <f t="array" ref="L111">IF($V111="","",IF(INDEX(PlanTasks[Done when],$V111)="","",INDEX(PlanTasks[Done when],$V111)))</f>
        <v/>
      </c>
      <c r="M111" s="12" t="str">
        <f t="array" ref="M111">IF($V111="","",IF(INDEX(PlanTasks[Exercise / interview prompt],$V111)="","",INDEX(PlanTasks[Exercise / interview prompt],$V111)))</f>
        <v/>
      </c>
      <c r="N111" s="12" t="str">
        <f t="array" ref="N111">IF($V111="","",IF(INDEX(PlanTasks[Prerequisite IDs],$V111)="","",INDEX(PlanTasks[Prerequisite IDs],$V111)))</f>
        <v/>
      </c>
      <c r="O111" s="12" t="str">
        <f t="array" ref="O111">IF($V111="","",IF(INDEX(PlanTasks[Plan section],$V111)="","",INDEX(PlanTasks[Plan section],$V111)))</f>
        <v/>
      </c>
      <c r="P111" s="12" t="str">
        <f t="array" ref="P111">IF($V111="","",IF(INDEX(PlanTasks[Category],$V111)="","",INDEX(PlanTasks[Category],$V111)))</f>
        <v/>
      </c>
      <c r="Q111" s="12" t="str">
        <f t="array" ref="Q111">IF($V111="","",IF(INDEX(PlanTasks[Evidence / result],$V111)="","",INDEX(PlanTasks[Evidence / result],$V111)))</f>
        <v/>
      </c>
      <c r="R111" s="21" t="str">
        <f t="array" ref="R111">IF($V111="","",IF(INDEX(PlanTasks[Completed on],$V111)="","",INDEX(PlanTasks[Completed on],$V111)))</f>
        <v/>
      </c>
      <c r="S111" s="21" t="str">
        <f t="array" ref="S111">IF($V111="","",IF(INDEX(PlanTasks[Review due],$V111)="","",INDEX(PlanTasks[Review due],$V111)))</f>
        <v/>
      </c>
      <c r="T111" s="12" t="str">
        <f t="array" ref="T111">IF($V111="","",IF(INDEX(PlanTasks[AI practice mode],$V111)="","",INDEX(PlanTasks[AI practice mode],$V111)))</f>
        <v/>
      </c>
      <c r="U111" s="12" t="str">
        <f t="array" ref="U111">IF($V111="","",IF(INDEX(PlanTasks[Source IDs],$V111)="","",INDEX(PlanTasks[Source IDs],$V111)))</f>
        <v/>
      </c>
      <c r="V111" s="27" t="str">
        <f>IF(ROW()-8&gt;$E$4,"",MATCH($C$4&amp;"|"&amp;(ROW()-8),PlanTasks[Category key],0))</f>
        <v/>
      </c>
    </row>
    <row r="112" ht="78.0" customHeight="1">
      <c r="A112" s="28" t="str">
        <f t="array" ref="A112">IF($V112="","",INDEX(PlanTasks[Task ID],$V112))</f>
        <v/>
      </c>
      <c r="B112" s="29" t="str">
        <f t="array" ref="B112">IF($V112="","",IF(INDEX(PlanTasks[Start week],$V112)="","",INDEX(PlanTasks[Start week],$V112)))</f>
        <v/>
      </c>
      <c r="C112" s="29" t="str">
        <f t="array" ref="C112">IF($V112="","",IF(INDEX(PlanTasks[Task / deliverable],$V112)="","",INDEX(PlanTasks[Task / deliverable],$V112)))</f>
        <v/>
      </c>
      <c r="D112" s="29" t="str">
        <f t="array" ref="D112">IF($V112="","",IF(INDEX(PlanTasks[Status],$V112)="","",INDEX(PlanTasks[Status],$V112)))</f>
        <v/>
      </c>
      <c r="E112" s="29" t="str">
        <f t="array" ref="E112">IF($V112="","",IF(INDEX(PlanTasks[Priority],$V112)="","",INDEX(PlanTasks[Priority],$V112)))</f>
        <v/>
      </c>
      <c r="F112" s="29" t="str">
        <f t="array" ref="F112">IF($V112="","",IF(INDEX(PlanTasks[Scope],$V112)="","",INDEX(PlanTasks[Scope],$V112)))</f>
        <v/>
      </c>
      <c r="G112" s="41" t="str">
        <f t="array" ref="G112">IF($V112="","",IF(INDEX(PlanTasks[Estimate (h)],$V112)="","",INDEX(PlanTasks[Estimate (h)],$V112)))</f>
        <v/>
      </c>
      <c r="H112" s="41" t="str">
        <f t="array" ref="H112">IF($V112="","",IF(INDEX(PlanTasks[Actual (h)],$V112)="","",INDEX(PlanTasks[Actual (h)],$V112)))</f>
        <v/>
      </c>
      <c r="I112" s="43" t="str">
        <f t="array" ref="I112">IF($V112="","",IF(INDEX(PlanTasks[Due date],$V112)="","",INDEX(PlanTasks[Due date],$V112)))</f>
        <v/>
      </c>
      <c r="J112" s="29" t="str">
        <f t="array" ref="J112">IF($V112="","",IF(INDEX(PlanTasks[Completion check],$V112)="","",INDEX(PlanTasks[Completion check],$V112)))</f>
        <v/>
      </c>
      <c r="K112" s="29" t="str">
        <f t="array" ref="K112">IF($V112="","",IF(INDEX(PlanTasks[Next action / blocker],$V112)="","",INDEX(PlanTasks[Next action / blocker],$V112)))</f>
        <v/>
      </c>
      <c r="L112" s="29" t="str">
        <f t="array" ref="L112">IF($V112="","",IF(INDEX(PlanTasks[Done when],$V112)="","",INDEX(PlanTasks[Done when],$V112)))</f>
        <v/>
      </c>
      <c r="M112" s="29" t="str">
        <f t="array" ref="M112">IF($V112="","",IF(INDEX(PlanTasks[Exercise / interview prompt],$V112)="","",INDEX(PlanTasks[Exercise / interview prompt],$V112)))</f>
        <v/>
      </c>
      <c r="N112" s="29" t="str">
        <f t="array" ref="N112">IF($V112="","",IF(INDEX(PlanTasks[Prerequisite IDs],$V112)="","",INDEX(PlanTasks[Prerequisite IDs],$V112)))</f>
        <v/>
      </c>
      <c r="O112" s="29" t="str">
        <f t="array" ref="O112">IF($V112="","",IF(INDEX(PlanTasks[Plan section],$V112)="","",INDEX(PlanTasks[Plan section],$V112)))</f>
        <v/>
      </c>
      <c r="P112" s="29" t="str">
        <f t="array" ref="P112">IF($V112="","",IF(INDEX(PlanTasks[Category],$V112)="","",INDEX(PlanTasks[Category],$V112)))</f>
        <v/>
      </c>
      <c r="Q112" s="29" t="str">
        <f t="array" ref="Q112">IF($V112="","",IF(INDEX(PlanTasks[Evidence / result],$V112)="","",INDEX(PlanTasks[Evidence / result],$V112)))</f>
        <v/>
      </c>
      <c r="R112" s="43" t="str">
        <f t="array" ref="R112">IF($V112="","",IF(INDEX(PlanTasks[Completed on],$V112)="","",INDEX(PlanTasks[Completed on],$V112)))</f>
        <v/>
      </c>
      <c r="S112" s="43" t="str">
        <f t="array" ref="S112">IF($V112="","",IF(INDEX(PlanTasks[Review due],$V112)="","",INDEX(PlanTasks[Review due],$V112)))</f>
        <v/>
      </c>
      <c r="T112" s="29" t="str">
        <f t="array" ref="T112">IF($V112="","",IF(INDEX(PlanTasks[AI practice mode],$V112)="","",INDEX(PlanTasks[AI practice mode],$V112)))</f>
        <v/>
      </c>
      <c r="U112" s="29" t="str">
        <f t="array" ref="U112">IF($V112="","",IF(INDEX(PlanTasks[Source IDs],$V112)="","",INDEX(PlanTasks[Source IDs],$V112)))</f>
        <v/>
      </c>
      <c r="V112" s="55" t="str">
        <f>IF(ROW()-8&gt;$E$4,"",MATCH($C$4&amp;"|"&amp;(ROW()-8),PlanTasks[Category key],0))</f>
        <v/>
      </c>
    </row>
    <row r="113" ht="78.0" customHeight="1">
      <c r="A113" s="9" t="str">
        <f t="array" ref="A113">IF($V113="","",INDEX(PlanTasks[Task ID],$V113))</f>
        <v/>
      </c>
      <c r="B113" s="12" t="str">
        <f t="array" ref="B113">IF($V113="","",IF(INDEX(PlanTasks[Start week],$V113)="","",INDEX(PlanTasks[Start week],$V113)))</f>
        <v/>
      </c>
      <c r="C113" s="12" t="str">
        <f t="array" ref="C113">IF($V113="","",IF(INDEX(PlanTasks[Task / deliverable],$V113)="","",INDEX(PlanTasks[Task / deliverable],$V113)))</f>
        <v/>
      </c>
      <c r="D113" s="12" t="str">
        <f t="array" ref="D113">IF($V113="","",IF(INDEX(PlanTasks[Status],$V113)="","",INDEX(PlanTasks[Status],$V113)))</f>
        <v/>
      </c>
      <c r="E113" s="12" t="str">
        <f t="array" ref="E113">IF($V113="","",IF(INDEX(PlanTasks[Priority],$V113)="","",INDEX(PlanTasks[Priority],$V113)))</f>
        <v/>
      </c>
      <c r="F113" s="12" t="str">
        <f t="array" ref="F113">IF($V113="","",IF(INDEX(PlanTasks[Scope],$V113)="","",INDEX(PlanTasks[Scope],$V113)))</f>
        <v/>
      </c>
      <c r="G113" s="18" t="str">
        <f t="array" ref="G113">IF($V113="","",IF(INDEX(PlanTasks[Estimate (h)],$V113)="","",INDEX(PlanTasks[Estimate (h)],$V113)))</f>
        <v/>
      </c>
      <c r="H113" s="18" t="str">
        <f t="array" ref="H113">IF($V113="","",IF(INDEX(PlanTasks[Actual (h)],$V113)="","",INDEX(PlanTasks[Actual (h)],$V113)))</f>
        <v/>
      </c>
      <c r="I113" s="21" t="str">
        <f t="array" ref="I113">IF($V113="","",IF(INDEX(PlanTasks[Due date],$V113)="","",INDEX(PlanTasks[Due date],$V113)))</f>
        <v/>
      </c>
      <c r="J113" s="12" t="str">
        <f t="array" ref="J113">IF($V113="","",IF(INDEX(PlanTasks[Completion check],$V113)="","",INDEX(PlanTasks[Completion check],$V113)))</f>
        <v/>
      </c>
      <c r="K113" s="12" t="str">
        <f t="array" ref="K113">IF($V113="","",IF(INDEX(PlanTasks[Next action / blocker],$V113)="","",INDEX(PlanTasks[Next action / blocker],$V113)))</f>
        <v/>
      </c>
      <c r="L113" s="12" t="str">
        <f t="array" ref="L113">IF($V113="","",IF(INDEX(PlanTasks[Done when],$V113)="","",INDEX(PlanTasks[Done when],$V113)))</f>
        <v/>
      </c>
      <c r="M113" s="12" t="str">
        <f t="array" ref="M113">IF($V113="","",IF(INDEX(PlanTasks[Exercise / interview prompt],$V113)="","",INDEX(PlanTasks[Exercise / interview prompt],$V113)))</f>
        <v/>
      </c>
      <c r="N113" s="12" t="str">
        <f t="array" ref="N113">IF($V113="","",IF(INDEX(PlanTasks[Prerequisite IDs],$V113)="","",INDEX(PlanTasks[Prerequisite IDs],$V113)))</f>
        <v/>
      </c>
      <c r="O113" s="12" t="str">
        <f t="array" ref="O113">IF($V113="","",IF(INDEX(PlanTasks[Plan section],$V113)="","",INDEX(PlanTasks[Plan section],$V113)))</f>
        <v/>
      </c>
      <c r="P113" s="12" t="str">
        <f t="array" ref="P113">IF($V113="","",IF(INDEX(PlanTasks[Category],$V113)="","",INDEX(PlanTasks[Category],$V113)))</f>
        <v/>
      </c>
      <c r="Q113" s="12" t="str">
        <f t="array" ref="Q113">IF($V113="","",IF(INDEX(PlanTasks[Evidence / result],$V113)="","",INDEX(PlanTasks[Evidence / result],$V113)))</f>
        <v/>
      </c>
      <c r="R113" s="21" t="str">
        <f t="array" ref="R113">IF($V113="","",IF(INDEX(PlanTasks[Completed on],$V113)="","",INDEX(PlanTasks[Completed on],$V113)))</f>
        <v/>
      </c>
      <c r="S113" s="21" t="str">
        <f t="array" ref="S113">IF($V113="","",IF(INDEX(PlanTasks[Review due],$V113)="","",INDEX(PlanTasks[Review due],$V113)))</f>
        <v/>
      </c>
      <c r="T113" s="12" t="str">
        <f t="array" ref="T113">IF($V113="","",IF(INDEX(PlanTasks[AI practice mode],$V113)="","",INDEX(PlanTasks[AI practice mode],$V113)))</f>
        <v/>
      </c>
      <c r="U113" s="12" t="str">
        <f t="array" ref="U113">IF($V113="","",IF(INDEX(PlanTasks[Source IDs],$V113)="","",INDEX(PlanTasks[Source IDs],$V113)))</f>
        <v/>
      </c>
      <c r="V113" s="27" t="str">
        <f>IF(ROW()-8&gt;$E$4,"",MATCH($C$4&amp;"|"&amp;(ROW()-8),PlanTasks[Category key],0))</f>
        <v/>
      </c>
    </row>
    <row r="114" ht="78.0" customHeight="1">
      <c r="A114" s="28" t="str">
        <f t="array" ref="A114">IF($V114="","",INDEX(PlanTasks[Task ID],$V114))</f>
        <v/>
      </c>
      <c r="B114" s="29" t="str">
        <f t="array" ref="B114">IF($V114="","",IF(INDEX(PlanTasks[Start week],$V114)="","",INDEX(PlanTasks[Start week],$V114)))</f>
        <v/>
      </c>
      <c r="C114" s="29" t="str">
        <f t="array" ref="C114">IF($V114="","",IF(INDEX(PlanTasks[Task / deliverable],$V114)="","",INDEX(PlanTasks[Task / deliverable],$V114)))</f>
        <v/>
      </c>
      <c r="D114" s="29" t="str">
        <f t="array" ref="D114">IF($V114="","",IF(INDEX(PlanTasks[Status],$V114)="","",INDEX(PlanTasks[Status],$V114)))</f>
        <v/>
      </c>
      <c r="E114" s="29" t="str">
        <f t="array" ref="E114">IF($V114="","",IF(INDEX(PlanTasks[Priority],$V114)="","",INDEX(PlanTasks[Priority],$V114)))</f>
        <v/>
      </c>
      <c r="F114" s="29" t="str">
        <f t="array" ref="F114">IF($V114="","",IF(INDEX(PlanTasks[Scope],$V114)="","",INDEX(PlanTasks[Scope],$V114)))</f>
        <v/>
      </c>
      <c r="G114" s="41" t="str">
        <f t="array" ref="G114">IF($V114="","",IF(INDEX(PlanTasks[Estimate (h)],$V114)="","",INDEX(PlanTasks[Estimate (h)],$V114)))</f>
        <v/>
      </c>
      <c r="H114" s="41" t="str">
        <f t="array" ref="H114">IF($V114="","",IF(INDEX(PlanTasks[Actual (h)],$V114)="","",INDEX(PlanTasks[Actual (h)],$V114)))</f>
        <v/>
      </c>
      <c r="I114" s="43" t="str">
        <f t="array" ref="I114">IF($V114="","",IF(INDEX(PlanTasks[Due date],$V114)="","",INDEX(PlanTasks[Due date],$V114)))</f>
        <v/>
      </c>
      <c r="J114" s="29" t="str">
        <f t="array" ref="J114">IF($V114="","",IF(INDEX(PlanTasks[Completion check],$V114)="","",INDEX(PlanTasks[Completion check],$V114)))</f>
        <v/>
      </c>
      <c r="K114" s="29" t="str">
        <f t="array" ref="K114">IF($V114="","",IF(INDEX(PlanTasks[Next action / blocker],$V114)="","",INDEX(PlanTasks[Next action / blocker],$V114)))</f>
        <v/>
      </c>
      <c r="L114" s="29" t="str">
        <f t="array" ref="L114">IF($V114="","",IF(INDEX(PlanTasks[Done when],$V114)="","",INDEX(PlanTasks[Done when],$V114)))</f>
        <v/>
      </c>
      <c r="M114" s="29" t="str">
        <f t="array" ref="M114">IF($V114="","",IF(INDEX(PlanTasks[Exercise / interview prompt],$V114)="","",INDEX(PlanTasks[Exercise / interview prompt],$V114)))</f>
        <v/>
      </c>
      <c r="N114" s="29" t="str">
        <f t="array" ref="N114">IF($V114="","",IF(INDEX(PlanTasks[Prerequisite IDs],$V114)="","",INDEX(PlanTasks[Prerequisite IDs],$V114)))</f>
        <v/>
      </c>
      <c r="O114" s="29" t="str">
        <f t="array" ref="O114">IF($V114="","",IF(INDEX(PlanTasks[Plan section],$V114)="","",INDEX(PlanTasks[Plan section],$V114)))</f>
        <v/>
      </c>
      <c r="P114" s="29" t="str">
        <f t="array" ref="P114">IF($V114="","",IF(INDEX(PlanTasks[Category],$V114)="","",INDEX(PlanTasks[Category],$V114)))</f>
        <v/>
      </c>
      <c r="Q114" s="29" t="str">
        <f t="array" ref="Q114">IF($V114="","",IF(INDEX(PlanTasks[Evidence / result],$V114)="","",INDEX(PlanTasks[Evidence / result],$V114)))</f>
        <v/>
      </c>
      <c r="R114" s="43" t="str">
        <f t="array" ref="R114">IF($V114="","",IF(INDEX(PlanTasks[Completed on],$V114)="","",INDEX(PlanTasks[Completed on],$V114)))</f>
        <v/>
      </c>
      <c r="S114" s="43" t="str">
        <f t="array" ref="S114">IF($V114="","",IF(INDEX(PlanTasks[Review due],$V114)="","",INDEX(PlanTasks[Review due],$V114)))</f>
        <v/>
      </c>
      <c r="T114" s="29" t="str">
        <f t="array" ref="T114">IF($V114="","",IF(INDEX(PlanTasks[AI practice mode],$V114)="","",INDEX(PlanTasks[AI practice mode],$V114)))</f>
        <v/>
      </c>
      <c r="U114" s="29" t="str">
        <f t="array" ref="U114">IF($V114="","",IF(INDEX(PlanTasks[Source IDs],$V114)="","",INDEX(PlanTasks[Source IDs],$V114)))</f>
        <v/>
      </c>
      <c r="V114" s="55" t="str">
        <f>IF(ROW()-8&gt;$E$4,"",MATCH($C$4&amp;"|"&amp;(ROW()-8),PlanTasks[Category key],0))</f>
        <v/>
      </c>
    </row>
    <row r="115" ht="78.0" customHeight="1">
      <c r="A115" s="9" t="str">
        <f t="array" ref="A115">IF($V115="","",INDEX(PlanTasks[Task ID],$V115))</f>
        <v/>
      </c>
      <c r="B115" s="12" t="str">
        <f t="array" ref="B115">IF($V115="","",IF(INDEX(PlanTasks[Start week],$V115)="","",INDEX(PlanTasks[Start week],$V115)))</f>
        <v/>
      </c>
      <c r="C115" s="12" t="str">
        <f t="array" ref="C115">IF($V115="","",IF(INDEX(PlanTasks[Task / deliverable],$V115)="","",INDEX(PlanTasks[Task / deliverable],$V115)))</f>
        <v/>
      </c>
      <c r="D115" s="12" t="str">
        <f t="array" ref="D115">IF($V115="","",IF(INDEX(PlanTasks[Status],$V115)="","",INDEX(PlanTasks[Status],$V115)))</f>
        <v/>
      </c>
      <c r="E115" s="12" t="str">
        <f t="array" ref="E115">IF($V115="","",IF(INDEX(PlanTasks[Priority],$V115)="","",INDEX(PlanTasks[Priority],$V115)))</f>
        <v/>
      </c>
      <c r="F115" s="12" t="str">
        <f t="array" ref="F115">IF($V115="","",IF(INDEX(PlanTasks[Scope],$V115)="","",INDEX(PlanTasks[Scope],$V115)))</f>
        <v/>
      </c>
      <c r="G115" s="18" t="str">
        <f t="array" ref="G115">IF($V115="","",IF(INDEX(PlanTasks[Estimate (h)],$V115)="","",INDEX(PlanTasks[Estimate (h)],$V115)))</f>
        <v/>
      </c>
      <c r="H115" s="18" t="str">
        <f t="array" ref="H115">IF($V115="","",IF(INDEX(PlanTasks[Actual (h)],$V115)="","",INDEX(PlanTasks[Actual (h)],$V115)))</f>
        <v/>
      </c>
      <c r="I115" s="21" t="str">
        <f t="array" ref="I115">IF($V115="","",IF(INDEX(PlanTasks[Due date],$V115)="","",INDEX(PlanTasks[Due date],$V115)))</f>
        <v/>
      </c>
      <c r="J115" s="12" t="str">
        <f t="array" ref="J115">IF($V115="","",IF(INDEX(PlanTasks[Completion check],$V115)="","",INDEX(PlanTasks[Completion check],$V115)))</f>
        <v/>
      </c>
      <c r="K115" s="12" t="str">
        <f t="array" ref="K115">IF($V115="","",IF(INDEX(PlanTasks[Next action / blocker],$V115)="","",INDEX(PlanTasks[Next action / blocker],$V115)))</f>
        <v/>
      </c>
      <c r="L115" s="12" t="str">
        <f t="array" ref="L115">IF($V115="","",IF(INDEX(PlanTasks[Done when],$V115)="","",INDEX(PlanTasks[Done when],$V115)))</f>
        <v/>
      </c>
      <c r="M115" s="12" t="str">
        <f t="array" ref="M115">IF($V115="","",IF(INDEX(PlanTasks[Exercise / interview prompt],$V115)="","",INDEX(PlanTasks[Exercise / interview prompt],$V115)))</f>
        <v/>
      </c>
      <c r="N115" s="12" t="str">
        <f t="array" ref="N115">IF($V115="","",IF(INDEX(PlanTasks[Prerequisite IDs],$V115)="","",INDEX(PlanTasks[Prerequisite IDs],$V115)))</f>
        <v/>
      </c>
      <c r="O115" s="12" t="str">
        <f t="array" ref="O115">IF($V115="","",IF(INDEX(PlanTasks[Plan section],$V115)="","",INDEX(PlanTasks[Plan section],$V115)))</f>
        <v/>
      </c>
      <c r="P115" s="12" t="str">
        <f t="array" ref="P115">IF($V115="","",IF(INDEX(PlanTasks[Category],$V115)="","",INDEX(PlanTasks[Category],$V115)))</f>
        <v/>
      </c>
      <c r="Q115" s="12" t="str">
        <f t="array" ref="Q115">IF($V115="","",IF(INDEX(PlanTasks[Evidence / result],$V115)="","",INDEX(PlanTasks[Evidence / result],$V115)))</f>
        <v/>
      </c>
      <c r="R115" s="21" t="str">
        <f t="array" ref="R115">IF($V115="","",IF(INDEX(PlanTasks[Completed on],$V115)="","",INDEX(PlanTasks[Completed on],$V115)))</f>
        <v/>
      </c>
      <c r="S115" s="21" t="str">
        <f t="array" ref="S115">IF($V115="","",IF(INDEX(PlanTasks[Review due],$V115)="","",INDEX(PlanTasks[Review due],$V115)))</f>
        <v/>
      </c>
      <c r="T115" s="12" t="str">
        <f t="array" ref="T115">IF($V115="","",IF(INDEX(PlanTasks[AI practice mode],$V115)="","",INDEX(PlanTasks[AI practice mode],$V115)))</f>
        <v/>
      </c>
      <c r="U115" s="12" t="str">
        <f t="array" ref="U115">IF($V115="","",IF(INDEX(PlanTasks[Source IDs],$V115)="","",INDEX(PlanTasks[Source IDs],$V115)))</f>
        <v/>
      </c>
      <c r="V115" s="27" t="str">
        <f>IF(ROW()-8&gt;$E$4,"",MATCH($C$4&amp;"|"&amp;(ROW()-8),PlanTasks[Category key],0))</f>
        <v/>
      </c>
    </row>
    <row r="116" ht="78.0" customHeight="1">
      <c r="A116" s="28" t="str">
        <f t="array" ref="A116">IF($V116="","",INDEX(PlanTasks[Task ID],$V116))</f>
        <v/>
      </c>
      <c r="B116" s="29" t="str">
        <f t="array" ref="B116">IF($V116="","",IF(INDEX(PlanTasks[Start week],$V116)="","",INDEX(PlanTasks[Start week],$V116)))</f>
        <v/>
      </c>
      <c r="C116" s="29" t="str">
        <f t="array" ref="C116">IF($V116="","",IF(INDEX(PlanTasks[Task / deliverable],$V116)="","",INDEX(PlanTasks[Task / deliverable],$V116)))</f>
        <v/>
      </c>
      <c r="D116" s="29" t="str">
        <f t="array" ref="D116">IF($V116="","",IF(INDEX(PlanTasks[Status],$V116)="","",INDEX(PlanTasks[Status],$V116)))</f>
        <v/>
      </c>
      <c r="E116" s="29" t="str">
        <f t="array" ref="E116">IF($V116="","",IF(INDEX(PlanTasks[Priority],$V116)="","",INDEX(PlanTasks[Priority],$V116)))</f>
        <v/>
      </c>
      <c r="F116" s="29" t="str">
        <f t="array" ref="F116">IF($V116="","",IF(INDEX(PlanTasks[Scope],$V116)="","",INDEX(PlanTasks[Scope],$V116)))</f>
        <v/>
      </c>
      <c r="G116" s="41" t="str">
        <f t="array" ref="G116">IF($V116="","",IF(INDEX(PlanTasks[Estimate (h)],$V116)="","",INDEX(PlanTasks[Estimate (h)],$V116)))</f>
        <v/>
      </c>
      <c r="H116" s="41" t="str">
        <f t="array" ref="H116">IF($V116="","",IF(INDEX(PlanTasks[Actual (h)],$V116)="","",INDEX(PlanTasks[Actual (h)],$V116)))</f>
        <v/>
      </c>
      <c r="I116" s="43" t="str">
        <f t="array" ref="I116">IF($V116="","",IF(INDEX(PlanTasks[Due date],$V116)="","",INDEX(PlanTasks[Due date],$V116)))</f>
        <v/>
      </c>
      <c r="J116" s="29" t="str">
        <f t="array" ref="J116">IF($V116="","",IF(INDEX(PlanTasks[Completion check],$V116)="","",INDEX(PlanTasks[Completion check],$V116)))</f>
        <v/>
      </c>
      <c r="K116" s="29" t="str">
        <f t="array" ref="K116">IF($V116="","",IF(INDEX(PlanTasks[Next action / blocker],$V116)="","",INDEX(PlanTasks[Next action / blocker],$V116)))</f>
        <v/>
      </c>
      <c r="L116" s="29" t="str">
        <f t="array" ref="L116">IF($V116="","",IF(INDEX(PlanTasks[Done when],$V116)="","",INDEX(PlanTasks[Done when],$V116)))</f>
        <v/>
      </c>
      <c r="M116" s="29" t="str">
        <f t="array" ref="M116">IF($V116="","",IF(INDEX(PlanTasks[Exercise / interview prompt],$V116)="","",INDEX(PlanTasks[Exercise / interview prompt],$V116)))</f>
        <v/>
      </c>
      <c r="N116" s="29" t="str">
        <f t="array" ref="N116">IF($V116="","",IF(INDEX(PlanTasks[Prerequisite IDs],$V116)="","",INDEX(PlanTasks[Prerequisite IDs],$V116)))</f>
        <v/>
      </c>
      <c r="O116" s="29" t="str">
        <f t="array" ref="O116">IF($V116="","",IF(INDEX(PlanTasks[Plan section],$V116)="","",INDEX(PlanTasks[Plan section],$V116)))</f>
        <v/>
      </c>
      <c r="P116" s="29" t="str">
        <f t="array" ref="P116">IF($V116="","",IF(INDEX(PlanTasks[Category],$V116)="","",INDEX(PlanTasks[Category],$V116)))</f>
        <v/>
      </c>
      <c r="Q116" s="29" t="str">
        <f t="array" ref="Q116">IF($V116="","",IF(INDEX(PlanTasks[Evidence / result],$V116)="","",INDEX(PlanTasks[Evidence / result],$V116)))</f>
        <v/>
      </c>
      <c r="R116" s="43" t="str">
        <f t="array" ref="R116">IF($V116="","",IF(INDEX(PlanTasks[Completed on],$V116)="","",INDEX(PlanTasks[Completed on],$V116)))</f>
        <v/>
      </c>
      <c r="S116" s="43" t="str">
        <f t="array" ref="S116">IF($V116="","",IF(INDEX(PlanTasks[Review due],$V116)="","",INDEX(PlanTasks[Review due],$V116)))</f>
        <v/>
      </c>
      <c r="T116" s="29" t="str">
        <f t="array" ref="T116">IF($V116="","",IF(INDEX(PlanTasks[AI practice mode],$V116)="","",INDEX(PlanTasks[AI practice mode],$V116)))</f>
        <v/>
      </c>
      <c r="U116" s="29" t="str">
        <f t="array" ref="U116">IF($V116="","",IF(INDEX(PlanTasks[Source IDs],$V116)="","",INDEX(PlanTasks[Source IDs],$V116)))</f>
        <v/>
      </c>
      <c r="V116" s="55" t="str">
        <f>IF(ROW()-8&gt;$E$4,"",MATCH($C$4&amp;"|"&amp;(ROW()-8),PlanTasks[Category key],0))</f>
        <v/>
      </c>
    </row>
    <row r="117" ht="78.0" customHeight="1">
      <c r="A117" s="9" t="str">
        <f t="array" ref="A117">IF($V117="","",INDEX(PlanTasks[Task ID],$V117))</f>
        <v/>
      </c>
      <c r="B117" s="12" t="str">
        <f t="array" ref="B117">IF($V117="","",IF(INDEX(PlanTasks[Start week],$V117)="","",INDEX(PlanTasks[Start week],$V117)))</f>
        <v/>
      </c>
      <c r="C117" s="12" t="str">
        <f t="array" ref="C117">IF($V117="","",IF(INDEX(PlanTasks[Task / deliverable],$V117)="","",INDEX(PlanTasks[Task / deliverable],$V117)))</f>
        <v/>
      </c>
      <c r="D117" s="12" t="str">
        <f t="array" ref="D117">IF($V117="","",IF(INDEX(PlanTasks[Status],$V117)="","",INDEX(PlanTasks[Status],$V117)))</f>
        <v/>
      </c>
      <c r="E117" s="12" t="str">
        <f t="array" ref="E117">IF($V117="","",IF(INDEX(PlanTasks[Priority],$V117)="","",INDEX(PlanTasks[Priority],$V117)))</f>
        <v/>
      </c>
      <c r="F117" s="12" t="str">
        <f t="array" ref="F117">IF($V117="","",IF(INDEX(PlanTasks[Scope],$V117)="","",INDEX(PlanTasks[Scope],$V117)))</f>
        <v/>
      </c>
      <c r="G117" s="18" t="str">
        <f t="array" ref="G117">IF($V117="","",IF(INDEX(PlanTasks[Estimate (h)],$V117)="","",INDEX(PlanTasks[Estimate (h)],$V117)))</f>
        <v/>
      </c>
      <c r="H117" s="18" t="str">
        <f t="array" ref="H117">IF($V117="","",IF(INDEX(PlanTasks[Actual (h)],$V117)="","",INDEX(PlanTasks[Actual (h)],$V117)))</f>
        <v/>
      </c>
      <c r="I117" s="21" t="str">
        <f t="array" ref="I117">IF($V117="","",IF(INDEX(PlanTasks[Due date],$V117)="","",INDEX(PlanTasks[Due date],$V117)))</f>
        <v/>
      </c>
      <c r="J117" s="12" t="str">
        <f t="array" ref="J117">IF($V117="","",IF(INDEX(PlanTasks[Completion check],$V117)="","",INDEX(PlanTasks[Completion check],$V117)))</f>
        <v/>
      </c>
      <c r="K117" s="12" t="str">
        <f t="array" ref="K117">IF($V117="","",IF(INDEX(PlanTasks[Next action / blocker],$V117)="","",INDEX(PlanTasks[Next action / blocker],$V117)))</f>
        <v/>
      </c>
      <c r="L117" s="12" t="str">
        <f t="array" ref="L117">IF($V117="","",IF(INDEX(PlanTasks[Done when],$V117)="","",INDEX(PlanTasks[Done when],$V117)))</f>
        <v/>
      </c>
      <c r="M117" s="12" t="str">
        <f t="array" ref="M117">IF($V117="","",IF(INDEX(PlanTasks[Exercise / interview prompt],$V117)="","",INDEX(PlanTasks[Exercise / interview prompt],$V117)))</f>
        <v/>
      </c>
      <c r="N117" s="12" t="str">
        <f t="array" ref="N117">IF($V117="","",IF(INDEX(PlanTasks[Prerequisite IDs],$V117)="","",INDEX(PlanTasks[Prerequisite IDs],$V117)))</f>
        <v/>
      </c>
      <c r="O117" s="12" t="str">
        <f t="array" ref="O117">IF($V117="","",IF(INDEX(PlanTasks[Plan section],$V117)="","",INDEX(PlanTasks[Plan section],$V117)))</f>
        <v/>
      </c>
      <c r="P117" s="12" t="str">
        <f t="array" ref="P117">IF($V117="","",IF(INDEX(PlanTasks[Category],$V117)="","",INDEX(PlanTasks[Category],$V117)))</f>
        <v/>
      </c>
      <c r="Q117" s="12" t="str">
        <f t="array" ref="Q117">IF($V117="","",IF(INDEX(PlanTasks[Evidence / result],$V117)="","",INDEX(PlanTasks[Evidence / result],$V117)))</f>
        <v/>
      </c>
      <c r="R117" s="21" t="str">
        <f t="array" ref="R117">IF($V117="","",IF(INDEX(PlanTasks[Completed on],$V117)="","",INDEX(PlanTasks[Completed on],$V117)))</f>
        <v/>
      </c>
      <c r="S117" s="21" t="str">
        <f t="array" ref="S117">IF($V117="","",IF(INDEX(PlanTasks[Review due],$V117)="","",INDEX(PlanTasks[Review due],$V117)))</f>
        <v/>
      </c>
      <c r="T117" s="12" t="str">
        <f t="array" ref="T117">IF($V117="","",IF(INDEX(PlanTasks[AI practice mode],$V117)="","",INDEX(PlanTasks[AI practice mode],$V117)))</f>
        <v/>
      </c>
      <c r="U117" s="12" t="str">
        <f t="array" ref="U117">IF($V117="","",IF(INDEX(PlanTasks[Source IDs],$V117)="","",INDEX(PlanTasks[Source IDs],$V117)))</f>
        <v/>
      </c>
      <c r="V117" s="27" t="str">
        <f>IF(ROW()-8&gt;$E$4,"",MATCH($C$4&amp;"|"&amp;(ROW()-8),PlanTasks[Category key],0))</f>
        <v/>
      </c>
    </row>
    <row r="118" ht="78.0" customHeight="1">
      <c r="A118" s="28" t="str">
        <f t="array" ref="A118">IF($V118="","",INDEX(PlanTasks[Task ID],$V118))</f>
        <v/>
      </c>
      <c r="B118" s="29" t="str">
        <f t="array" ref="B118">IF($V118="","",IF(INDEX(PlanTasks[Start week],$V118)="","",INDEX(PlanTasks[Start week],$V118)))</f>
        <v/>
      </c>
      <c r="C118" s="29" t="str">
        <f t="array" ref="C118">IF($V118="","",IF(INDEX(PlanTasks[Task / deliverable],$V118)="","",INDEX(PlanTasks[Task / deliverable],$V118)))</f>
        <v/>
      </c>
      <c r="D118" s="29" t="str">
        <f t="array" ref="D118">IF($V118="","",IF(INDEX(PlanTasks[Status],$V118)="","",INDEX(PlanTasks[Status],$V118)))</f>
        <v/>
      </c>
      <c r="E118" s="29" t="str">
        <f t="array" ref="E118">IF($V118="","",IF(INDEX(PlanTasks[Priority],$V118)="","",INDEX(PlanTasks[Priority],$V118)))</f>
        <v/>
      </c>
      <c r="F118" s="29" t="str">
        <f t="array" ref="F118">IF($V118="","",IF(INDEX(PlanTasks[Scope],$V118)="","",INDEX(PlanTasks[Scope],$V118)))</f>
        <v/>
      </c>
      <c r="G118" s="41" t="str">
        <f t="array" ref="G118">IF($V118="","",IF(INDEX(PlanTasks[Estimate (h)],$V118)="","",INDEX(PlanTasks[Estimate (h)],$V118)))</f>
        <v/>
      </c>
      <c r="H118" s="41" t="str">
        <f t="array" ref="H118">IF($V118="","",IF(INDEX(PlanTasks[Actual (h)],$V118)="","",INDEX(PlanTasks[Actual (h)],$V118)))</f>
        <v/>
      </c>
      <c r="I118" s="43" t="str">
        <f t="array" ref="I118">IF($V118="","",IF(INDEX(PlanTasks[Due date],$V118)="","",INDEX(PlanTasks[Due date],$V118)))</f>
        <v/>
      </c>
      <c r="J118" s="29" t="str">
        <f t="array" ref="J118">IF($V118="","",IF(INDEX(PlanTasks[Completion check],$V118)="","",INDEX(PlanTasks[Completion check],$V118)))</f>
        <v/>
      </c>
      <c r="K118" s="29" t="str">
        <f t="array" ref="K118">IF($V118="","",IF(INDEX(PlanTasks[Next action / blocker],$V118)="","",INDEX(PlanTasks[Next action / blocker],$V118)))</f>
        <v/>
      </c>
      <c r="L118" s="29" t="str">
        <f t="array" ref="L118">IF($V118="","",IF(INDEX(PlanTasks[Done when],$V118)="","",INDEX(PlanTasks[Done when],$V118)))</f>
        <v/>
      </c>
      <c r="M118" s="29" t="str">
        <f t="array" ref="M118">IF($V118="","",IF(INDEX(PlanTasks[Exercise / interview prompt],$V118)="","",INDEX(PlanTasks[Exercise / interview prompt],$V118)))</f>
        <v/>
      </c>
      <c r="N118" s="29" t="str">
        <f t="array" ref="N118">IF($V118="","",IF(INDEX(PlanTasks[Prerequisite IDs],$V118)="","",INDEX(PlanTasks[Prerequisite IDs],$V118)))</f>
        <v/>
      </c>
      <c r="O118" s="29" t="str">
        <f t="array" ref="O118">IF($V118="","",IF(INDEX(PlanTasks[Plan section],$V118)="","",INDEX(PlanTasks[Plan section],$V118)))</f>
        <v/>
      </c>
      <c r="P118" s="29" t="str">
        <f t="array" ref="P118">IF($V118="","",IF(INDEX(PlanTasks[Category],$V118)="","",INDEX(PlanTasks[Category],$V118)))</f>
        <v/>
      </c>
      <c r="Q118" s="29" t="str">
        <f t="array" ref="Q118">IF($V118="","",IF(INDEX(PlanTasks[Evidence / result],$V118)="","",INDEX(PlanTasks[Evidence / result],$V118)))</f>
        <v/>
      </c>
      <c r="R118" s="43" t="str">
        <f t="array" ref="R118">IF($V118="","",IF(INDEX(PlanTasks[Completed on],$V118)="","",INDEX(PlanTasks[Completed on],$V118)))</f>
        <v/>
      </c>
      <c r="S118" s="43" t="str">
        <f t="array" ref="S118">IF($V118="","",IF(INDEX(PlanTasks[Review due],$V118)="","",INDEX(PlanTasks[Review due],$V118)))</f>
        <v/>
      </c>
      <c r="T118" s="29" t="str">
        <f t="array" ref="T118">IF($V118="","",IF(INDEX(PlanTasks[AI practice mode],$V118)="","",INDEX(PlanTasks[AI practice mode],$V118)))</f>
        <v/>
      </c>
      <c r="U118" s="29" t="str">
        <f t="array" ref="U118">IF($V118="","",IF(INDEX(PlanTasks[Source IDs],$V118)="","",INDEX(PlanTasks[Source IDs],$V118)))</f>
        <v/>
      </c>
      <c r="V118" s="55" t="str">
        <f>IF(ROW()-8&gt;$E$4,"",MATCH($C$4&amp;"|"&amp;(ROW()-8),PlanTasks[Category key],0))</f>
        <v/>
      </c>
    </row>
    <row r="119" ht="78.0" customHeight="1">
      <c r="A119" s="9" t="str">
        <f t="array" ref="A119">IF($V119="","",INDEX(PlanTasks[Task ID],$V119))</f>
        <v/>
      </c>
      <c r="B119" s="12" t="str">
        <f t="array" ref="B119">IF($V119="","",IF(INDEX(PlanTasks[Start week],$V119)="","",INDEX(PlanTasks[Start week],$V119)))</f>
        <v/>
      </c>
      <c r="C119" s="12" t="str">
        <f t="array" ref="C119">IF($V119="","",IF(INDEX(PlanTasks[Task / deliverable],$V119)="","",INDEX(PlanTasks[Task / deliverable],$V119)))</f>
        <v/>
      </c>
      <c r="D119" s="12" t="str">
        <f t="array" ref="D119">IF($V119="","",IF(INDEX(PlanTasks[Status],$V119)="","",INDEX(PlanTasks[Status],$V119)))</f>
        <v/>
      </c>
      <c r="E119" s="12" t="str">
        <f t="array" ref="E119">IF($V119="","",IF(INDEX(PlanTasks[Priority],$V119)="","",INDEX(PlanTasks[Priority],$V119)))</f>
        <v/>
      </c>
      <c r="F119" s="12" t="str">
        <f t="array" ref="F119">IF($V119="","",IF(INDEX(PlanTasks[Scope],$V119)="","",INDEX(PlanTasks[Scope],$V119)))</f>
        <v/>
      </c>
      <c r="G119" s="18" t="str">
        <f t="array" ref="G119">IF($V119="","",IF(INDEX(PlanTasks[Estimate (h)],$V119)="","",INDEX(PlanTasks[Estimate (h)],$V119)))</f>
        <v/>
      </c>
      <c r="H119" s="18" t="str">
        <f t="array" ref="H119">IF($V119="","",IF(INDEX(PlanTasks[Actual (h)],$V119)="","",INDEX(PlanTasks[Actual (h)],$V119)))</f>
        <v/>
      </c>
      <c r="I119" s="21" t="str">
        <f t="array" ref="I119">IF($V119="","",IF(INDEX(PlanTasks[Due date],$V119)="","",INDEX(PlanTasks[Due date],$V119)))</f>
        <v/>
      </c>
      <c r="J119" s="12" t="str">
        <f t="array" ref="J119">IF($V119="","",IF(INDEX(PlanTasks[Completion check],$V119)="","",INDEX(PlanTasks[Completion check],$V119)))</f>
        <v/>
      </c>
      <c r="K119" s="12" t="str">
        <f t="array" ref="K119">IF($V119="","",IF(INDEX(PlanTasks[Next action / blocker],$V119)="","",INDEX(PlanTasks[Next action / blocker],$V119)))</f>
        <v/>
      </c>
      <c r="L119" s="12" t="str">
        <f t="array" ref="L119">IF($V119="","",IF(INDEX(PlanTasks[Done when],$V119)="","",INDEX(PlanTasks[Done when],$V119)))</f>
        <v/>
      </c>
      <c r="M119" s="12" t="str">
        <f t="array" ref="M119">IF($V119="","",IF(INDEX(PlanTasks[Exercise / interview prompt],$V119)="","",INDEX(PlanTasks[Exercise / interview prompt],$V119)))</f>
        <v/>
      </c>
      <c r="N119" s="12" t="str">
        <f t="array" ref="N119">IF($V119="","",IF(INDEX(PlanTasks[Prerequisite IDs],$V119)="","",INDEX(PlanTasks[Prerequisite IDs],$V119)))</f>
        <v/>
      </c>
      <c r="O119" s="12" t="str">
        <f t="array" ref="O119">IF($V119="","",IF(INDEX(PlanTasks[Plan section],$V119)="","",INDEX(PlanTasks[Plan section],$V119)))</f>
        <v/>
      </c>
      <c r="P119" s="12" t="str">
        <f t="array" ref="P119">IF($V119="","",IF(INDEX(PlanTasks[Category],$V119)="","",INDEX(PlanTasks[Category],$V119)))</f>
        <v/>
      </c>
      <c r="Q119" s="12" t="str">
        <f t="array" ref="Q119">IF($V119="","",IF(INDEX(PlanTasks[Evidence / result],$V119)="","",INDEX(PlanTasks[Evidence / result],$V119)))</f>
        <v/>
      </c>
      <c r="R119" s="21" t="str">
        <f t="array" ref="R119">IF($V119="","",IF(INDEX(PlanTasks[Completed on],$V119)="","",INDEX(PlanTasks[Completed on],$V119)))</f>
        <v/>
      </c>
      <c r="S119" s="21" t="str">
        <f t="array" ref="S119">IF($V119="","",IF(INDEX(PlanTasks[Review due],$V119)="","",INDEX(PlanTasks[Review due],$V119)))</f>
        <v/>
      </c>
      <c r="T119" s="12" t="str">
        <f t="array" ref="T119">IF($V119="","",IF(INDEX(PlanTasks[AI practice mode],$V119)="","",INDEX(PlanTasks[AI practice mode],$V119)))</f>
        <v/>
      </c>
      <c r="U119" s="12" t="str">
        <f t="array" ref="U119">IF($V119="","",IF(INDEX(PlanTasks[Source IDs],$V119)="","",INDEX(PlanTasks[Source IDs],$V119)))</f>
        <v/>
      </c>
      <c r="V119" s="27" t="str">
        <f>IF(ROW()-8&gt;$E$4,"",MATCH($C$4&amp;"|"&amp;(ROW()-8),PlanTasks[Category key],0))</f>
        <v/>
      </c>
    </row>
    <row r="120" ht="78.0" customHeight="1">
      <c r="A120" s="28" t="str">
        <f t="array" ref="A120">IF($V120="","",INDEX(PlanTasks[Task ID],$V120))</f>
        <v/>
      </c>
      <c r="B120" s="29" t="str">
        <f t="array" ref="B120">IF($V120="","",IF(INDEX(PlanTasks[Start week],$V120)="","",INDEX(PlanTasks[Start week],$V120)))</f>
        <v/>
      </c>
      <c r="C120" s="29" t="str">
        <f t="array" ref="C120">IF($V120="","",IF(INDEX(PlanTasks[Task / deliverable],$V120)="","",INDEX(PlanTasks[Task / deliverable],$V120)))</f>
        <v/>
      </c>
      <c r="D120" s="29" t="str">
        <f t="array" ref="D120">IF($V120="","",IF(INDEX(PlanTasks[Status],$V120)="","",INDEX(PlanTasks[Status],$V120)))</f>
        <v/>
      </c>
      <c r="E120" s="29" t="str">
        <f t="array" ref="E120">IF($V120="","",IF(INDEX(PlanTasks[Priority],$V120)="","",INDEX(PlanTasks[Priority],$V120)))</f>
        <v/>
      </c>
      <c r="F120" s="29" t="str">
        <f t="array" ref="F120">IF($V120="","",IF(INDEX(PlanTasks[Scope],$V120)="","",INDEX(PlanTasks[Scope],$V120)))</f>
        <v/>
      </c>
      <c r="G120" s="41" t="str">
        <f t="array" ref="G120">IF($V120="","",IF(INDEX(PlanTasks[Estimate (h)],$V120)="","",INDEX(PlanTasks[Estimate (h)],$V120)))</f>
        <v/>
      </c>
      <c r="H120" s="41" t="str">
        <f t="array" ref="H120">IF($V120="","",IF(INDEX(PlanTasks[Actual (h)],$V120)="","",INDEX(PlanTasks[Actual (h)],$V120)))</f>
        <v/>
      </c>
      <c r="I120" s="43" t="str">
        <f t="array" ref="I120">IF($V120="","",IF(INDEX(PlanTasks[Due date],$V120)="","",INDEX(PlanTasks[Due date],$V120)))</f>
        <v/>
      </c>
      <c r="J120" s="29" t="str">
        <f t="array" ref="J120">IF($V120="","",IF(INDEX(PlanTasks[Completion check],$V120)="","",INDEX(PlanTasks[Completion check],$V120)))</f>
        <v/>
      </c>
      <c r="K120" s="29" t="str">
        <f t="array" ref="K120">IF($V120="","",IF(INDEX(PlanTasks[Next action / blocker],$V120)="","",INDEX(PlanTasks[Next action / blocker],$V120)))</f>
        <v/>
      </c>
      <c r="L120" s="29" t="str">
        <f t="array" ref="L120">IF($V120="","",IF(INDEX(PlanTasks[Done when],$V120)="","",INDEX(PlanTasks[Done when],$V120)))</f>
        <v/>
      </c>
      <c r="M120" s="29" t="str">
        <f t="array" ref="M120">IF($V120="","",IF(INDEX(PlanTasks[Exercise / interview prompt],$V120)="","",INDEX(PlanTasks[Exercise / interview prompt],$V120)))</f>
        <v/>
      </c>
      <c r="N120" s="29" t="str">
        <f t="array" ref="N120">IF($V120="","",IF(INDEX(PlanTasks[Prerequisite IDs],$V120)="","",INDEX(PlanTasks[Prerequisite IDs],$V120)))</f>
        <v/>
      </c>
      <c r="O120" s="29" t="str">
        <f t="array" ref="O120">IF($V120="","",IF(INDEX(PlanTasks[Plan section],$V120)="","",INDEX(PlanTasks[Plan section],$V120)))</f>
        <v/>
      </c>
      <c r="P120" s="29" t="str">
        <f t="array" ref="P120">IF($V120="","",IF(INDEX(PlanTasks[Category],$V120)="","",INDEX(PlanTasks[Category],$V120)))</f>
        <v/>
      </c>
      <c r="Q120" s="29" t="str">
        <f t="array" ref="Q120">IF($V120="","",IF(INDEX(PlanTasks[Evidence / result],$V120)="","",INDEX(PlanTasks[Evidence / result],$V120)))</f>
        <v/>
      </c>
      <c r="R120" s="43" t="str">
        <f t="array" ref="R120">IF($V120="","",IF(INDEX(PlanTasks[Completed on],$V120)="","",INDEX(PlanTasks[Completed on],$V120)))</f>
        <v/>
      </c>
      <c r="S120" s="43" t="str">
        <f t="array" ref="S120">IF($V120="","",IF(INDEX(PlanTasks[Review due],$V120)="","",INDEX(PlanTasks[Review due],$V120)))</f>
        <v/>
      </c>
      <c r="T120" s="29" t="str">
        <f t="array" ref="T120">IF($V120="","",IF(INDEX(PlanTasks[AI practice mode],$V120)="","",INDEX(PlanTasks[AI practice mode],$V120)))</f>
        <v/>
      </c>
      <c r="U120" s="29" t="str">
        <f t="array" ref="U120">IF($V120="","",IF(INDEX(PlanTasks[Source IDs],$V120)="","",INDEX(PlanTasks[Source IDs],$V120)))</f>
        <v/>
      </c>
      <c r="V120" s="55" t="str">
        <f>IF(ROW()-8&gt;$E$4,"",MATCH($C$4&amp;"|"&amp;(ROW()-8),PlanTasks[Category key],0))</f>
        <v/>
      </c>
    </row>
    <row r="121" ht="78.0" customHeight="1">
      <c r="A121" s="9" t="str">
        <f t="array" ref="A121">IF($V121="","",INDEX(PlanTasks[Task ID],$V121))</f>
        <v/>
      </c>
      <c r="B121" s="12" t="str">
        <f t="array" ref="B121">IF($V121="","",IF(INDEX(PlanTasks[Start week],$V121)="","",INDEX(PlanTasks[Start week],$V121)))</f>
        <v/>
      </c>
      <c r="C121" s="12" t="str">
        <f t="array" ref="C121">IF($V121="","",IF(INDEX(PlanTasks[Task / deliverable],$V121)="","",INDEX(PlanTasks[Task / deliverable],$V121)))</f>
        <v/>
      </c>
      <c r="D121" s="12" t="str">
        <f t="array" ref="D121">IF($V121="","",IF(INDEX(PlanTasks[Status],$V121)="","",INDEX(PlanTasks[Status],$V121)))</f>
        <v/>
      </c>
      <c r="E121" s="12" t="str">
        <f t="array" ref="E121">IF($V121="","",IF(INDEX(PlanTasks[Priority],$V121)="","",INDEX(PlanTasks[Priority],$V121)))</f>
        <v/>
      </c>
      <c r="F121" s="12" t="str">
        <f t="array" ref="F121">IF($V121="","",IF(INDEX(PlanTasks[Scope],$V121)="","",INDEX(PlanTasks[Scope],$V121)))</f>
        <v/>
      </c>
      <c r="G121" s="18" t="str">
        <f t="array" ref="G121">IF($V121="","",IF(INDEX(PlanTasks[Estimate (h)],$V121)="","",INDEX(PlanTasks[Estimate (h)],$V121)))</f>
        <v/>
      </c>
      <c r="H121" s="18" t="str">
        <f t="array" ref="H121">IF($V121="","",IF(INDEX(PlanTasks[Actual (h)],$V121)="","",INDEX(PlanTasks[Actual (h)],$V121)))</f>
        <v/>
      </c>
      <c r="I121" s="21" t="str">
        <f t="array" ref="I121">IF($V121="","",IF(INDEX(PlanTasks[Due date],$V121)="","",INDEX(PlanTasks[Due date],$V121)))</f>
        <v/>
      </c>
      <c r="J121" s="12" t="str">
        <f t="array" ref="J121">IF($V121="","",IF(INDEX(PlanTasks[Completion check],$V121)="","",INDEX(PlanTasks[Completion check],$V121)))</f>
        <v/>
      </c>
      <c r="K121" s="12" t="str">
        <f t="array" ref="K121">IF($V121="","",IF(INDEX(PlanTasks[Next action / blocker],$V121)="","",INDEX(PlanTasks[Next action / blocker],$V121)))</f>
        <v/>
      </c>
      <c r="L121" s="12" t="str">
        <f t="array" ref="L121">IF($V121="","",IF(INDEX(PlanTasks[Done when],$V121)="","",INDEX(PlanTasks[Done when],$V121)))</f>
        <v/>
      </c>
      <c r="M121" s="12" t="str">
        <f t="array" ref="M121">IF($V121="","",IF(INDEX(PlanTasks[Exercise / interview prompt],$V121)="","",INDEX(PlanTasks[Exercise / interview prompt],$V121)))</f>
        <v/>
      </c>
      <c r="N121" s="12" t="str">
        <f t="array" ref="N121">IF($V121="","",IF(INDEX(PlanTasks[Prerequisite IDs],$V121)="","",INDEX(PlanTasks[Prerequisite IDs],$V121)))</f>
        <v/>
      </c>
      <c r="O121" s="12" t="str">
        <f t="array" ref="O121">IF($V121="","",IF(INDEX(PlanTasks[Plan section],$V121)="","",INDEX(PlanTasks[Plan section],$V121)))</f>
        <v/>
      </c>
      <c r="P121" s="12" t="str">
        <f t="array" ref="P121">IF($V121="","",IF(INDEX(PlanTasks[Category],$V121)="","",INDEX(PlanTasks[Category],$V121)))</f>
        <v/>
      </c>
      <c r="Q121" s="12" t="str">
        <f t="array" ref="Q121">IF($V121="","",IF(INDEX(PlanTasks[Evidence / result],$V121)="","",INDEX(PlanTasks[Evidence / result],$V121)))</f>
        <v/>
      </c>
      <c r="R121" s="21" t="str">
        <f t="array" ref="R121">IF($V121="","",IF(INDEX(PlanTasks[Completed on],$V121)="","",INDEX(PlanTasks[Completed on],$V121)))</f>
        <v/>
      </c>
      <c r="S121" s="21" t="str">
        <f t="array" ref="S121">IF($V121="","",IF(INDEX(PlanTasks[Review due],$V121)="","",INDEX(PlanTasks[Review due],$V121)))</f>
        <v/>
      </c>
      <c r="T121" s="12" t="str">
        <f t="array" ref="T121">IF($V121="","",IF(INDEX(PlanTasks[AI practice mode],$V121)="","",INDEX(PlanTasks[AI practice mode],$V121)))</f>
        <v/>
      </c>
      <c r="U121" s="12" t="str">
        <f t="array" ref="U121">IF($V121="","",IF(INDEX(PlanTasks[Source IDs],$V121)="","",INDEX(PlanTasks[Source IDs],$V121)))</f>
        <v/>
      </c>
      <c r="V121" s="27" t="str">
        <f>IF(ROW()-8&gt;$E$4,"",MATCH($C$4&amp;"|"&amp;(ROW()-8),PlanTasks[Category key],0))</f>
        <v/>
      </c>
    </row>
    <row r="122" ht="78.0" customHeight="1">
      <c r="A122" s="28" t="str">
        <f t="array" ref="A122">IF($V122="","",INDEX(PlanTasks[Task ID],$V122))</f>
        <v/>
      </c>
      <c r="B122" s="29" t="str">
        <f t="array" ref="B122">IF($V122="","",IF(INDEX(PlanTasks[Start week],$V122)="","",INDEX(PlanTasks[Start week],$V122)))</f>
        <v/>
      </c>
      <c r="C122" s="29" t="str">
        <f t="array" ref="C122">IF($V122="","",IF(INDEX(PlanTasks[Task / deliverable],$V122)="","",INDEX(PlanTasks[Task / deliverable],$V122)))</f>
        <v/>
      </c>
      <c r="D122" s="29" t="str">
        <f t="array" ref="D122">IF($V122="","",IF(INDEX(PlanTasks[Status],$V122)="","",INDEX(PlanTasks[Status],$V122)))</f>
        <v/>
      </c>
      <c r="E122" s="29" t="str">
        <f t="array" ref="E122">IF($V122="","",IF(INDEX(PlanTasks[Priority],$V122)="","",INDEX(PlanTasks[Priority],$V122)))</f>
        <v/>
      </c>
      <c r="F122" s="29" t="str">
        <f t="array" ref="F122">IF($V122="","",IF(INDEX(PlanTasks[Scope],$V122)="","",INDEX(PlanTasks[Scope],$V122)))</f>
        <v/>
      </c>
      <c r="G122" s="41" t="str">
        <f t="array" ref="G122">IF($V122="","",IF(INDEX(PlanTasks[Estimate (h)],$V122)="","",INDEX(PlanTasks[Estimate (h)],$V122)))</f>
        <v/>
      </c>
      <c r="H122" s="41" t="str">
        <f t="array" ref="H122">IF($V122="","",IF(INDEX(PlanTasks[Actual (h)],$V122)="","",INDEX(PlanTasks[Actual (h)],$V122)))</f>
        <v/>
      </c>
      <c r="I122" s="43" t="str">
        <f t="array" ref="I122">IF($V122="","",IF(INDEX(PlanTasks[Due date],$V122)="","",INDEX(PlanTasks[Due date],$V122)))</f>
        <v/>
      </c>
      <c r="J122" s="29" t="str">
        <f t="array" ref="J122">IF($V122="","",IF(INDEX(PlanTasks[Completion check],$V122)="","",INDEX(PlanTasks[Completion check],$V122)))</f>
        <v/>
      </c>
      <c r="K122" s="29" t="str">
        <f t="array" ref="K122">IF($V122="","",IF(INDEX(PlanTasks[Next action / blocker],$V122)="","",INDEX(PlanTasks[Next action / blocker],$V122)))</f>
        <v/>
      </c>
      <c r="L122" s="29" t="str">
        <f t="array" ref="L122">IF($V122="","",IF(INDEX(PlanTasks[Done when],$V122)="","",INDEX(PlanTasks[Done when],$V122)))</f>
        <v/>
      </c>
      <c r="M122" s="29" t="str">
        <f t="array" ref="M122">IF($V122="","",IF(INDEX(PlanTasks[Exercise / interview prompt],$V122)="","",INDEX(PlanTasks[Exercise / interview prompt],$V122)))</f>
        <v/>
      </c>
      <c r="N122" s="29" t="str">
        <f t="array" ref="N122">IF($V122="","",IF(INDEX(PlanTasks[Prerequisite IDs],$V122)="","",INDEX(PlanTasks[Prerequisite IDs],$V122)))</f>
        <v/>
      </c>
      <c r="O122" s="29" t="str">
        <f t="array" ref="O122">IF($V122="","",IF(INDEX(PlanTasks[Plan section],$V122)="","",INDEX(PlanTasks[Plan section],$V122)))</f>
        <v/>
      </c>
      <c r="P122" s="29" t="str">
        <f t="array" ref="P122">IF($V122="","",IF(INDEX(PlanTasks[Category],$V122)="","",INDEX(PlanTasks[Category],$V122)))</f>
        <v/>
      </c>
      <c r="Q122" s="29" t="str">
        <f t="array" ref="Q122">IF($V122="","",IF(INDEX(PlanTasks[Evidence / result],$V122)="","",INDEX(PlanTasks[Evidence / result],$V122)))</f>
        <v/>
      </c>
      <c r="R122" s="43" t="str">
        <f t="array" ref="R122">IF($V122="","",IF(INDEX(PlanTasks[Completed on],$V122)="","",INDEX(PlanTasks[Completed on],$V122)))</f>
        <v/>
      </c>
      <c r="S122" s="43" t="str">
        <f t="array" ref="S122">IF($V122="","",IF(INDEX(PlanTasks[Review due],$V122)="","",INDEX(PlanTasks[Review due],$V122)))</f>
        <v/>
      </c>
      <c r="T122" s="29" t="str">
        <f t="array" ref="T122">IF($V122="","",IF(INDEX(PlanTasks[AI practice mode],$V122)="","",INDEX(PlanTasks[AI practice mode],$V122)))</f>
        <v/>
      </c>
      <c r="U122" s="29" t="str">
        <f t="array" ref="U122">IF($V122="","",IF(INDEX(PlanTasks[Source IDs],$V122)="","",INDEX(PlanTasks[Source IDs],$V122)))</f>
        <v/>
      </c>
      <c r="V122" s="55" t="str">
        <f>IF(ROW()-8&gt;$E$4,"",MATCH($C$4&amp;"|"&amp;(ROW()-8),PlanTasks[Category key],0))</f>
        <v/>
      </c>
    </row>
    <row r="123" ht="78.0" customHeight="1">
      <c r="A123" s="9" t="str">
        <f t="array" ref="A123">IF($V123="","",INDEX(PlanTasks[Task ID],$V123))</f>
        <v/>
      </c>
      <c r="B123" s="12" t="str">
        <f t="array" ref="B123">IF($V123="","",IF(INDEX(PlanTasks[Start week],$V123)="","",INDEX(PlanTasks[Start week],$V123)))</f>
        <v/>
      </c>
      <c r="C123" s="12" t="str">
        <f t="array" ref="C123">IF($V123="","",IF(INDEX(PlanTasks[Task / deliverable],$V123)="","",INDEX(PlanTasks[Task / deliverable],$V123)))</f>
        <v/>
      </c>
      <c r="D123" s="12" t="str">
        <f t="array" ref="D123">IF($V123="","",IF(INDEX(PlanTasks[Status],$V123)="","",INDEX(PlanTasks[Status],$V123)))</f>
        <v/>
      </c>
      <c r="E123" s="12" t="str">
        <f t="array" ref="E123">IF($V123="","",IF(INDEX(PlanTasks[Priority],$V123)="","",INDEX(PlanTasks[Priority],$V123)))</f>
        <v/>
      </c>
      <c r="F123" s="12" t="str">
        <f t="array" ref="F123">IF($V123="","",IF(INDEX(PlanTasks[Scope],$V123)="","",INDEX(PlanTasks[Scope],$V123)))</f>
        <v/>
      </c>
      <c r="G123" s="18" t="str">
        <f t="array" ref="G123">IF($V123="","",IF(INDEX(PlanTasks[Estimate (h)],$V123)="","",INDEX(PlanTasks[Estimate (h)],$V123)))</f>
        <v/>
      </c>
      <c r="H123" s="18" t="str">
        <f t="array" ref="H123">IF($V123="","",IF(INDEX(PlanTasks[Actual (h)],$V123)="","",INDEX(PlanTasks[Actual (h)],$V123)))</f>
        <v/>
      </c>
      <c r="I123" s="21" t="str">
        <f t="array" ref="I123">IF($V123="","",IF(INDEX(PlanTasks[Due date],$V123)="","",INDEX(PlanTasks[Due date],$V123)))</f>
        <v/>
      </c>
      <c r="J123" s="12" t="str">
        <f t="array" ref="J123">IF($V123="","",IF(INDEX(PlanTasks[Completion check],$V123)="","",INDEX(PlanTasks[Completion check],$V123)))</f>
        <v/>
      </c>
      <c r="K123" s="12" t="str">
        <f t="array" ref="K123">IF($V123="","",IF(INDEX(PlanTasks[Next action / blocker],$V123)="","",INDEX(PlanTasks[Next action / blocker],$V123)))</f>
        <v/>
      </c>
      <c r="L123" s="12" t="str">
        <f t="array" ref="L123">IF($V123="","",IF(INDEX(PlanTasks[Done when],$V123)="","",INDEX(PlanTasks[Done when],$V123)))</f>
        <v/>
      </c>
      <c r="M123" s="12" t="str">
        <f t="array" ref="M123">IF($V123="","",IF(INDEX(PlanTasks[Exercise / interview prompt],$V123)="","",INDEX(PlanTasks[Exercise / interview prompt],$V123)))</f>
        <v/>
      </c>
      <c r="N123" s="12" t="str">
        <f t="array" ref="N123">IF($V123="","",IF(INDEX(PlanTasks[Prerequisite IDs],$V123)="","",INDEX(PlanTasks[Prerequisite IDs],$V123)))</f>
        <v/>
      </c>
      <c r="O123" s="12" t="str">
        <f t="array" ref="O123">IF($V123="","",IF(INDEX(PlanTasks[Plan section],$V123)="","",INDEX(PlanTasks[Plan section],$V123)))</f>
        <v/>
      </c>
      <c r="P123" s="12" t="str">
        <f t="array" ref="P123">IF($V123="","",IF(INDEX(PlanTasks[Category],$V123)="","",INDEX(PlanTasks[Category],$V123)))</f>
        <v/>
      </c>
      <c r="Q123" s="12" t="str">
        <f t="array" ref="Q123">IF($V123="","",IF(INDEX(PlanTasks[Evidence / result],$V123)="","",INDEX(PlanTasks[Evidence / result],$V123)))</f>
        <v/>
      </c>
      <c r="R123" s="21" t="str">
        <f t="array" ref="R123">IF($V123="","",IF(INDEX(PlanTasks[Completed on],$V123)="","",INDEX(PlanTasks[Completed on],$V123)))</f>
        <v/>
      </c>
      <c r="S123" s="21" t="str">
        <f t="array" ref="S123">IF($V123="","",IF(INDEX(PlanTasks[Review due],$V123)="","",INDEX(PlanTasks[Review due],$V123)))</f>
        <v/>
      </c>
      <c r="T123" s="12" t="str">
        <f t="array" ref="T123">IF($V123="","",IF(INDEX(PlanTasks[AI practice mode],$V123)="","",INDEX(PlanTasks[AI practice mode],$V123)))</f>
        <v/>
      </c>
      <c r="U123" s="12" t="str">
        <f t="array" ref="U123">IF($V123="","",IF(INDEX(PlanTasks[Source IDs],$V123)="","",INDEX(PlanTasks[Source IDs],$V123)))</f>
        <v/>
      </c>
      <c r="V123" s="27" t="str">
        <f>IF(ROW()-8&gt;$E$4,"",MATCH($C$4&amp;"|"&amp;(ROW()-8),PlanTasks[Category key],0))</f>
        <v/>
      </c>
    </row>
    <row r="124" ht="78.0" customHeight="1">
      <c r="A124" s="28" t="str">
        <f t="array" ref="A124">IF($V124="","",INDEX(PlanTasks[Task ID],$V124))</f>
        <v/>
      </c>
      <c r="B124" s="29" t="str">
        <f t="array" ref="B124">IF($V124="","",IF(INDEX(PlanTasks[Start week],$V124)="","",INDEX(PlanTasks[Start week],$V124)))</f>
        <v/>
      </c>
      <c r="C124" s="29" t="str">
        <f t="array" ref="C124">IF($V124="","",IF(INDEX(PlanTasks[Task / deliverable],$V124)="","",INDEX(PlanTasks[Task / deliverable],$V124)))</f>
        <v/>
      </c>
      <c r="D124" s="29" t="str">
        <f t="array" ref="D124">IF($V124="","",IF(INDEX(PlanTasks[Status],$V124)="","",INDEX(PlanTasks[Status],$V124)))</f>
        <v/>
      </c>
      <c r="E124" s="29" t="str">
        <f t="array" ref="E124">IF($V124="","",IF(INDEX(PlanTasks[Priority],$V124)="","",INDEX(PlanTasks[Priority],$V124)))</f>
        <v/>
      </c>
      <c r="F124" s="29" t="str">
        <f t="array" ref="F124">IF($V124="","",IF(INDEX(PlanTasks[Scope],$V124)="","",INDEX(PlanTasks[Scope],$V124)))</f>
        <v/>
      </c>
      <c r="G124" s="41" t="str">
        <f t="array" ref="G124">IF($V124="","",IF(INDEX(PlanTasks[Estimate (h)],$V124)="","",INDEX(PlanTasks[Estimate (h)],$V124)))</f>
        <v/>
      </c>
      <c r="H124" s="41" t="str">
        <f t="array" ref="H124">IF($V124="","",IF(INDEX(PlanTasks[Actual (h)],$V124)="","",INDEX(PlanTasks[Actual (h)],$V124)))</f>
        <v/>
      </c>
      <c r="I124" s="43" t="str">
        <f t="array" ref="I124">IF($V124="","",IF(INDEX(PlanTasks[Due date],$V124)="","",INDEX(PlanTasks[Due date],$V124)))</f>
        <v/>
      </c>
      <c r="J124" s="29" t="str">
        <f t="array" ref="J124">IF($V124="","",IF(INDEX(PlanTasks[Completion check],$V124)="","",INDEX(PlanTasks[Completion check],$V124)))</f>
        <v/>
      </c>
      <c r="K124" s="29" t="str">
        <f t="array" ref="K124">IF($V124="","",IF(INDEX(PlanTasks[Next action / blocker],$V124)="","",INDEX(PlanTasks[Next action / blocker],$V124)))</f>
        <v/>
      </c>
      <c r="L124" s="29" t="str">
        <f t="array" ref="L124">IF($V124="","",IF(INDEX(PlanTasks[Done when],$V124)="","",INDEX(PlanTasks[Done when],$V124)))</f>
        <v/>
      </c>
      <c r="M124" s="29" t="str">
        <f t="array" ref="M124">IF($V124="","",IF(INDEX(PlanTasks[Exercise / interview prompt],$V124)="","",INDEX(PlanTasks[Exercise / interview prompt],$V124)))</f>
        <v/>
      </c>
      <c r="N124" s="29" t="str">
        <f t="array" ref="N124">IF($V124="","",IF(INDEX(PlanTasks[Prerequisite IDs],$V124)="","",INDEX(PlanTasks[Prerequisite IDs],$V124)))</f>
        <v/>
      </c>
      <c r="O124" s="29" t="str">
        <f t="array" ref="O124">IF($V124="","",IF(INDEX(PlanTasks[Plan section],$V124)="","",INDEX(PlanTasks[Plan section],$V124)))</f>
        <v/>
      </c>
      <c r="P124" s="29" t="str">
        <f t="array" ref="P124">IF($V124="","",IF(INDEX(PlanTasks[Category],$V124)="","",INDEX(PlanTasks[Category],$V124)))</f>
        <v/>
      </c>
      <c r="Q124" s="29" t="str">
        <f t="array" ref="Q124">IF($V124="","",IF(INDEX(PlanTasks[Evidence / result],$V124)="","",INDEX(PlanTasks[Evidence / result],$V124)))</f>
        <v/>
      </c>
      <c r="R124" s="43" t="str">
        <f t="array" ref="R124">IF($V124="","",IF(INDEX(PlanTasks[Completed on],$V124)="","",INDEX(PlanTasks[Completed on],$V124)))</f>
        <v/>
      </c>
      <c r="S124" s="43" t="str">
        <f t="array" ref="S124">IF($V124="","",IF(INDEX(PlanTasks[Review due],$V124)="","",INDEX(PlanTasks[Review due],$V124)))</f>
        <v/>
      </c>
      <c r="T124" s="29" t="str">
        <f t="array" ref="T124">IF($V124="","",IF(INDEX(PlanTasks[AI practice mode],$V124)="","",INDEX(PlanTasks[AI practice mode],$V124)))</f>
        <v/>
      </c>
      <c r="U124" s="29" t="str">
        <f t="array" ref="U124">IF($V124="","",IF(INDEX(PlanTasks[Source IDs],$V124)="","",INDEX(PlanTasks[Source IDs],$V124)))</f>
        <v/>
      </c>
      <c r="V124" s="55" t="str">
        <f>IF(ROW()-8&gt;$E$4,"",MATCH($C$4&amp;"|"&amp;(ROW()-8),PlanTasks[Category key],0))</f>
        <v/>
      </c>
    </row>
    <row r="125" ht="78.0" customHeight="1">
      <c r="A125" s="9" t="str">
        <f t="array" ref="A125">IF($V125="","",INDEX(PlanTasks[Task ID],$V125))</f>
        <v/>
      </c>
      <c r="B125" s="12" t="str">
        <f t="array" ref="B125">IF($V125="","",IF(INDEX(PlanTasks[Start week],$V125)="","",INDEX(PlanTasks[Start week],$V125)))</f>
        <v/>
      </c>
      <c r="C125" s="12" t="str">
        <f t="array" ref="C125">IF($V125="","",IF(INDEX(PlanTasks[Task / deliverable],$V125)="","",INDEX(PlanTasks[Task / deliverable],$V125)))</f>
        <v/>
      </c>
      <c r="D125" s="12" t="str">
        <f t="array" ref="D125">IF($V125="","",IF(INDEX(PlanTasks[Status],$V125)="","",INDEX(PlanTasks[Status],$V125)))</f>
        <v/>
      </c>
      <c r="E125" s="12" t="str">
        <f t="array" ref="E125">IF($V125="","",IF(INDEX(PlanTasks[Priority],$V125)="","",INDEX(PlanTasks[Priority],$V125)))</f>
        <v/>
      </c>
      <c r="F125" s="12" t="str">
        <f t="array" ref="F125">IF($V125="","",IF(INDEX(PlanTasks[Scope],$V125)="","",INDEX(PlanTasks[Scope],$V125)))</f>
        <v/>
      </c>
      <c r="G125" s="18" t="str">
        <f t="array" ref="G125">IF($V125="","",IF(INDEX(PlanTasks[Estimate (h)],$V125)="","",INDEX(PlanTasks[Estimate (h)],$V125)))</f>
        <v/>
      </c>
      <c r="H125" s="18" t="str">
        <f t="array" ref="H125">IF($V125="","",IF(INDEX(PlanTasks[Actual (h)],$V125)="","",INDEX(PlanTasks[Actual (h)],$V125)))</f>
        <v/>
      </c>
      <c r="I125" s="21" t="str">
        <f t="array" ref="I125">IF($V125="","",IF(INDEX(PlanTasks[Due date],$V125)="","",INDEX(PlanTasks[Due date],$V125)))</f>
        <v/>
      </c>
      <c r="J125" s="12" t="str">
        <f t="array" ref="J125">IF($V125="","",IF(INDEX(PlanTasks[Completion check],$V125)="","",INDEX(PlanTasks[Completion check],$V125)))</f>
        <v/>
      </c>
      <c r="K125" s="12" t="str">
        <f t="array" ref="K125">IF($V125="","",IF(INDEX(PlanTasks[Next action / blocker],$V125)="","",INDEX(PlanTasks[Next action / blocker],$V125)))</f>
        <v/>
      </c>
      <c r="L125" s="12" t="str">
        <f t="array" ref="L125">IF($V125="","",IF(INDEX(PlanTasks[Done when],$V125)="","",INDEX(PlanTasks[Done when],$V125)))</f>
        <v/>
      </c>
      <c r="M125" s="12" t="str">
        <f t="array" ref="M125">IF($V125="","",IF(INDEX(PlanTasks[Exercise / interview prompt],$V125)="","",INDEX(PlanTasks[Exercise / interview prompt],$V125)))</f>
        <v/>
      </c>
      <c r="N125" s="12" t="str">
        <f t="array" ref="N125">IF($V125="","",IF(INDEX(PlanTasks[Prerequisite IDs],$V125)="","",INDEX(PlanTasks[Prerequisite IDs],$V125)))</f>
        <v/>
      </c>
      <c r="O125" s="12" t="str">
        <f t="array" ref="O125">IF($V125="","",IF(INDEX(PlanTasks[Plan section],$V125)="","",INDEX(PlanTasks[Plan section],$V125)))</f>
        <v/>
      </c>
      <c r="P125" s="12" t="str">
        <f t="array" ref="P125">IF($V125="","",IF(INDEX(PlanTasks[Category],$V125)="","",INDEX(PlanTasks[Category],$V125)))</f>
        <v/>
      </c>
      <c r="Q125" s="12" t="str">
        <f t="array" ref="Q125">IF($V125="","",IF(INDEX(PlanTasks[Evidence / result],$V125)="","",INDEX(PlanTasks[Evidence / result],$V125)))</f>
        <v/>
      </c>
      <c r="R125" s="21" t="str">
        <f t="array" ref="R125">IF($V125="","",IF(INDEX(PlanTasks[Completed on],$V125)="","",INDEX(PlanTasks[Completed on],$V125)))</f>
        <v/>
      </c>
      <c r="S125" s="21" t="str">
        <f t="array" ref="S125">IF($V125="","",IF(INDEX(PlanTasks[Review due],$V125)="","",INDEX(PlanTasks[Review due],$V125)))</f>
        <v/>
      </c>
      <c r="T125" s="12" t="str">
        <f t="array" ref="T125">IF($V125="","",IF(INDEX(PlanTasks[AI practice mode],$V125)="","",INDEX(PlanTasks[AI practice mode],$V125)))</f>
        <v/>
      </c>
      <c r="U125" s="12" t="str">
        <f t="array" ref="U125">IF($V125="","",IF(INDEX(PlanTasks[Source IDs],$V125)="","",INDEX(PlanTasks[Source IDs],$V125)))</f>
        <v/>
      </c>
      <c r="V125" s="27" t="str">
        <f>IF(ROW()-8&gt;$E$4,"",MATCH($C$4&amp;"|"&amp;(ROW()-8),PlanTasks[Category key],0))</f>
        <v/>
      </c>
    </row>
    <row r="126" ht="78.0" customHeight="1">
      <c r="A126" s="28" t="str">
        <f t="array" ref="A126">IF($V126="","",INDEX(PlanTasks[Task ID],$V126))</f>
        <v/>
      </c>
      <c r="B126" s="29" t="str">
        <f t="array" ref="B126">IF($V126="","",IF(INDEX(PlanTasks[Start week],$V126)="","",INDEX(PlanTasks[Start week],$V126)))</f>
        <v/>
      </c>
      <c r="C126" s="29" t="str">
        <f t="array" ref="C126">IF($V126="","",IF(INDEX(PlanTasks[Task / deliverable],$V126)="","",INDEX(PlanTasks[Task / deliverable],$V126)))</f>
        <v/>
      </c>
      <c r="D126" s="29" t="str">
        <f t="array" ref="D126">IF($V126="","",IF(INDEX(PlanTasks[Status],$V126)="","",INDEX(PlanTasks[Status],$V126)))</f>
        <v/>
      </c>
      <c r="E126" s="29" t="str">
        <f t="array" ref="E126">IF($V126="","",IF(INDEX(PlanTasks[Priority],$V126)="","",INDEX(PlanTasks[Priority],$V126)))</f>
        <v/>
      </c>
      <c r="F126" s="29" t="str">
        <f t="array" ref="F126">IF($V126="","",IF(INDEX(PlanTasks[Scope],$V126)="","",INDEX(PlanTasks[Scope],$V126)))</f>
        <v/>
      </c>
      <c r="G126" s="41" t="str">
        <f t="array" ref="G126">IF($V126="","",IF(INDEX(PlanTasks[Estimate (h)],$V126)="","",INDEX(PlanTasks[Estimate (h)],$V126)))</f>
        <v/>
      </c>
      <c r="H126" s="41" t="str">
        <f t="array" ref="H126">IF($V126="","",IF(INDEX(PlanTasks[Actual (h)],$V126)="","",INDEX(PlanTasks[Actual (h)],$V126)))</f>
        <v/>
      </c>
      <c r="I126" s="43" t="str">
        <f t="array" ref="I126">IF($V126="","",IF(INDEX(PlanTasks[Due date],$V126)="","",INDEX(PlanTasks[Due date],$V126)))</f>
        <v/>
      </c>
      <c r="J126" s="29" t="str">
        <f t="array" ref="J126">IF($V126="","",IF(INDEX(PlanTasks[Completion check],$V126)="","",INDEX(PlanTasks[Completion check],$V126)))</f>
        <v/>
      </c>
      <c r="K126" s="29" t="str">
        <f t="array" ref="K126">IF($V126="","",IF(INDEX(PlanTasks[Next action / blocker],$V126)="","",INDEX(PlanTasks[Next action / blocker],$V126)))</f>
        <v/>
      </c>
      <c r="L126" s="29" t="str">
        <f t="array" ref="L126">IF($V126="","",IF(INDEX(PlanTasks[Done when],$V126)="","",INDEX(PlanTasks[Done when],$V126)))</f>
        <v/>
      </c>
      <c r="M126" s="29" t="str">
        <f t="array" ref="M126">IF($V126="","",IF(INDEX(PlanTasks[Exercise / interview prompt],$V126)="","",INDEX(PlanTasks[Exercise / interview prompt],$V126)))</f>
        <v/>
      </c>
      <c r="N126" s="29" t="str">
        <f t="array" ref="N126">IF($V126="","",IF(INDEX(PlanTasks[Prerequisite IDs],$V126)="","",INDEX(PlanTasks[Prerequisite IDs],$V126)))</f>
        <v/>
      </c>
      <c r="O126" s="29" t="str">
        <f t="array" ref="O126">IF($V126="","",IF(INDEX(PlanTasks[Plan section],$V126)="","",INDEX(PlanTasks[Plan section],$V126)))</f>
        <v/>
      </c>
      <c r="P126" s="29" t="str">
        <f t="array" ref="P126">IF($V126="","",IF(INDEX(PlanTasks[Category],$V126)="","",INDEX(PlanTasks[Category],$V126)))</f>
        <v/>
      </c>
      <c r="Q126" s="29" t="str">
        <f t="array" ref="Q126">IF($V126="","",IF(INDEX(PlanTasks[Evidence / result],$V126)="","",INDEX(PlanTasks[Evidence / result],$V126)))</f>
        <v/>
      </c>
      <c r="R126" s="43" t="str">
        <f t="array" ref="R126">IF($V126="","",IF(INDEX(PlanTasks[Completed on],$V126)="","",INDEX(PlanTasks[Completed on],$V126)))</f>
        <v/>
      </c>
      <c r="S126" s="43" t="str">
        <f t="array" ref="S126">IF($V126="","",IF(INDEX(PlanTasks[Review due],$V126)="","",INDEX(PlanTasks[Review due],$V126)))</f>
        <v/>
      </c>
      <c r="T126" s="29" t="str">
        <f t="array" ref="T126">IF($V126="","",IF(INDEX(PlanTasks[AI practice mode],$V126)="","",INDEX(PlanTasks[AI practice mode],$V126)))</f>
        <v/>
      </c>
      <c r="U126" s="29" t="str">
        <f t="array" ref="U126">IF($V126="","",IF(INDEX(PlanTasks[Source IDs],$V126)="","",INDEX(PlanTasks[Source IDs],$V126)))</f>
        <v/>
      </c>
      <c r="V126" s="55" t="str">
        <f>IF(ROW()-8&gt;$E$4,"",MATCH($C$4&amp;"|"&amp;(ROW()-8),PlanTasks[Category key],0))</f>
        <v/>
      </c>
    </row>
    <row r="127" ht="78.0" customHeight="1">
      <c r="A127" s="9" t="str">
        <f t="array" ref="A127">IF($V127="","",INDEX(PlanTasks[Task ID],$V127))</f>
        <v/>
      </c>
      <c r="B127" s="12" t="str">
        <f t="array" ref="B127">IF($V127="","",IF(INDEX(PlanTasks[Start week],$V127)="","",INDEX(PlanTasks[Start week],$V127)))</f>
        <v/>
      </c>
      <c r="C127" s="12" t="str">
        <f t="array" ref="C127">IF($V127="","",IF(INDEX(PlanTasks[Task / deliverable],$V127)="","",INDEX(PlanTasks[Task / deliverable],$V127)))</f>
        <v/>
      </c>
      <c r="D127" s="12" t="str">
        <f t="array" ref="D127">IF($V127="","",IF(INDEX(PlanTasks[Status],$V127)="","",INDEX(PlanTasks[Status],$V127)))</f>
        <v/>
      </c>
      <c r="E127" s="12" t="str">
        <f t="array" ref="E127">IF($V127="","",IF(INDEX(PlanTasks[Priority],$V127)="","",INDEX(PlanTasks[Priority],$V127)))</f>
        <v/>
      </c>
      <c r="F127" s="12" t="str">
        <f t="array" ref="F127">IF($V127="","",IF(INDEX(PlanTasks[Scope],$V127)="","",INDEX(PlanTasks[Scope],$V127)))</f>
        <v/>
      </c>
      <c r="G127" s="18" t="str">
        <f t="array" ref="G127">IF($V127="","",IF(INDEX(PlanTasks[Estimate (h)],$V127)="","",INDEX(PlanTasks[Estimate (h)],$V127)))</f>
        <v/>
      </c>
      <c r="H127" s="18" t="str">
        <f t="array" ref="H127">IF($V127="","",IF(INDEX(PlanTasks[Actual (h)],$V127)="","",INDEX(PlanTasks[Actual (h)],$V127)))</f>
        <v/>
      </c>
      <c r="I127" s="21" t="str">
        <f t="array" ref="I127">IF($V127="","",IF(INDEX(PlanTasks[Due date],$V127)="","",INDEX(PlanTasks[Due date],$V127)))</f>
        <v/>
      </c>
      <c r="J127" s="12" t="str">
        <f t="array" ref="J127">IF($V127="","",IF(INDEX(PlanTasks[Completion check],$V127)="","",INDEX(PlanTasks[Completion check],$V127)))</f>
        <v/>
      </c>
      <c r="K127" s="12" t="str">
        <f t="array" ref="K127">IF($V127="","",IF(INDEX(PlanTasks[Next action / blocker],$V127)="","",INDEX(PlanTasks[Next action / blocker],$V127)))</f>
        <v/>
      </c>
      <c r="L127" s="12" t="str">
        <f t="array" ref="L127">IF($V127="","",IF(INDEX(PlanTasks[Done when],$V127)="","",INDEX(PlanTasks[Done when],$V127)))</f>
        <v/>
      </c>
      <c r="M127" s="12" t="str">
        <f t="array" ref="M127">IF($V127="","",IF(INDEX(PlanTasks[Exercise / interview prompt],$V127)="","",INDEX(PlanTasks[Exercise / interview prompt],$V127)))</f>
        <v/>
      </c>
      <c r="N127" s="12" t="str">
        <f t="array" ref="N127">IF($V127="","",IF(INDEX(PlanTasks[Prerequisite IDs],$V127)="","",INDEX(PlanTasks[Prerequisite IDs],$V127)))</f>
        <v/>
      </c>
      <c r="O127" s="12" t="str">
        <f t="array" ref="O127">IF($V127="","",IF(INDEX(PlanTasks[Plan section],$V127)="","",INDEX(PlanTasks[Plan section],$V127)))</f>
        <v/>
      </c>
      <c r="P127" s="12" t="str">
        <f t="array" ref="P127">IF($V127="","",IF(INDEX(PlanTasks[Category],$V127)="","",INDEX(PlanTasks[Category],$V127)))</f>
        <v/>
      </c>
      <c r="Q127" s="12" t="str">
        <f t="array" ref="Q127">IF($V127="","",IF(INDEX(PlanTasks[Evidence / result],$V127)="","",INDEX(PlanTasks[Evidence / result],$V127)))</f>
        <v/>
      </c>
      <c r="R127" s="21" t="str">
        <f t="array" ref="R127">IF($V127="","",IF(INDEX(PlanTasks[Completed on],$V127)="","",INDEX(PlanTasks[Completed on],$V127)))</f>
        <v/>
      </c>
      <c r="S127" s="21" t="str">
        <f t="array" ref="S127">IF($V127="","",IF(INDEX(PlanTasks[Review due],$V127)="","",INDEX(PlanTasks[Review due],$V127)))</f>
        <v/>
      </c>
      <c r="T127" s="12" t="str">
        <f t="array" ref="T127">IF($V127="","",IF(INDEX(PlanTasks[AI practice mode],$V127)="","",INDEX(PlanTasks[AI practice mode],$V127)))</f>
        <v/>
      </c>
      <c r="U127" s="12" t="str">
        <f t="array" ref="U127">IF($V127="","",IF(INDEX(PlanTasks[Source IDs],$V127)="","",INDEX(PlanTasks[Source IDs],$V127)))</f>
        <v/>
      </c>
      <c r="V127" s="27" t="str">
        <f>IF(ROW()-8&gt;$E$4,"",MATCH($C$4&amp;"|"&amp;(ROW()-8),PlanTasks[Category key],0))</f>
        <v/>
      </c>
    </row>
    <row r="128" ht="78.0" customHeight="1">
      <c r="A128" s="28" t="str">
        <f t="array" ref="A128">IF($V128="","",INDEX(PlanTasks[Task ID],$V128))</f>
        <v/>
      </c>
      <c r="B128" s="29" t="str">
        <f t="array" ref="B128">IF($V128="","",IF(INDEX(PlanTasks[Start week],$V128)="","",INDEX(PlanTasks[Start week],$V128)))</f>
        <v/>
      </c>
      <c r="C128" s="29" t="str">
        <f t="array" ref="C128">IF($V128="","",IF(INDEX(PlanTasks[Task / deliverable],$V128)="","",INDEX(PlanTasks[Task / deliverable],$V128)))</f>
        <v/>
      </c>
      <c r="D128" s="29" t="str">
        <f t="array" ref="D128">IF($V128="","",IF(INDEX(PlanTasks[Status],$V128)="","",INDEX(PlanTasks[Status],$V128)))</f>
        <v/>
      </c>
      <c r="E128" s="29" t="str">
        <f t="array" ref="E128">IF($V128="","",IF(INDEX(PlanTasks[Priority],$V128)="","",INDEX(PlanTasks[Priority],$V128)))</f>
        <v/>
      </c>
      <c r="F128" s="29" t="str">
        <f t="array" ref="F128">IF($V128="","",IF(INDEX(PlanTasks[Scope],$V128)="","",INDEX(PlanTasks[Scope],$V128)))</f>
        <v/>
      </c>
      <c r="G128" s="41" t="str">
        <f t="array" ref="G128">IF($V128="","",IF(INDEX(PlanTasks[Estimate (h)],$V128)="","",INDEX(PlanTasks[Estimate (h)],$V128)))</f>
        <v/>
      </c>
      <c r="H128" s="41" t="str">
        <f t="array" ref="H128">IF($V128="","",IF(INDEX(PlanTasks[Actual (h)],$V128)="","",INDEX(PlanTasks[Actual (h)],$V128)))</f>
        <v/>
      </c>
      <c r="I128" s="43" t="str">
        <f t="array" ref="I128">IF($V128="","",IF(INDEX(PlanTasks[Due date],$V128)="","",INDEX(PlanTasks[Due date],$V128)))</f>
        <v/>
      </c>
      <c r="J128" s="29" t="str">
        <f t="array" ref="J128">IF($V128="","",IF(INDEX(PlanTasks[Completion check],$V128)="","",INDEX(PlanTasks[Completion check],$V128)))</f>
        <v/>
      </c>
      <c r="K128" s="29" t="str">
        <f t="array" ref="K128">IF($V128="","",IF(INDEX(PlanTasks[Next action / blocker],$V128)="","",INDEX(PlanTasks[Next action / blocker],$V128)))</f>
        <v/>
      </c>
      <c r="L128" s="29" t="str">
        <f t="array" ref="L128">IF($V128="","",IF(INDEX(PlanTasks[Done when],$V128)="","",INDEX(PlanTasks[Done when],$V128)))</f>
        <v/>
      </c>
      <c r="M128" s="29" t="str">
        <f t="array" ref="M128">IF($V128="","",IF(INDEX(PlanTasks[Exercise / interview prompt],$V128)="","",INDEX(PlanTasks[Exercise / interview prompt],$V128)))</f>
        <v/>
      </c>
      <c r="N128" s="29" t="str">
        <f t="array" ref="N128">IF($V128="","",IF(INDEX(PlanTasks[Prerequisite IDs],$V128)="","",INDEX(PlanTasks[Prerequisite IDs],$V128)))</f>
        <v/>
      </c>
      <c r="O128" s="29" t="str">
        <f t="array" ref="O128">IF($V128="","",IF(INDEX(PlanTasks[Plan section],$V128)="","",INDEX(PlanTasks[Plan section],$V128)))</f>
        <v/>
      </c>
      <c r="P128" s="29" t="str">
        <f t="array" ref="P128">IF($V128="","",IF(INDEX(PlanTasks[Category],$V128)="","",INDEX(PlanTasks[Category],$V128)))</f>
        <v/>
      </c>
      <c r="Q128" s="29" t="str">
        <f t="array" ref="Q128">IF($V128="","",IF(INDEX(PlanTasks[Evidence / result],$V128)="","",INDEX(PlanTasks[Evidence / result],$V128)))</f>
        <v/>
      </c>
      <c r="R128" s="43" t="str">
        <f t="array" ref="R128">IF($V128="","",IF(INDEX(PlanTasks[Completed on],$V128)="","",INDEX(PlanTasks[Completed on],$V128)))</f>
        <v/>
      </c>
      <c r="S128" s="43" t="str">
        <f t="array" ref="S128">IF($V128="","",IF(INDEX(PlanTasks[Review due],$V128)="","",INDEX(PlanTasks[Review due],$V128)))</f>
        <v/>
      </c>
      <c r="T128" s="29" t="str">
        <f t="array" ref="T128">IF($V128="","",IF(INDEX(PlanTasks[AI practice mode],$V128)="","",INDEX(PlanTasks[AI practice mode],$V128)))</f>
        <v/>
      </c>
      <c r="U128" s="29" t="str">
        <f t="array" ref="U128">IF($V128="","",IF(INDEX(PlanTasks[Source IDs],$V128)="","",INDEX(PlanTasks[Source IDs],$V128)))</f>
        <v/>
      </c>
      <c r="V128" s="55" t="str">
        <f>IF(ROW()-8&gt;$E$4,"",MATCH($C$4&amp;"|"&amp;(ROW()-8),PlanTasks[Category key],0))</f>
        <v/>
      </c>
    </row>
    <row r="129" ht="78.0" customHeight="1">
      <c r="A129" s="9" t="str">
        <f t="array" ref="A129">IF($V129="","",INDEX(PlanTasks[Task ID],$V129))</f>
        <v/>
      </c>
      <c r="B129" s="12" t="str">
        <f t="array" ref="B129">IF($V129="","",IF(INDEX(PlanTasks[Start week],$V129)="","",INDEX(PlanTasks[Start week],$V129)))</f>
        <v/>
      </c>
      <c r="C129" s="12" t="str">
        <f t="array" ref="C129">IF($V129="","",IF(INDEX(PlanTasks[Task / deliverable],$V129)="","",INDEX(PlanTasks[Task / deliverable],$V129)))</f>
        <v/>
      </c>
      <c r="D129" s="12" t="str">
        <f t="array" ref="D129">IF($V129="","",IF(INDEX(PlanTasks[Status],$V129)="","",INDEX(PlanTasks[Status],$V129)))</f>
        <v/>
      </c>
      <c r="E129" s="12" t="str">
        <f t="array" ref="E129">IF($V129="","",IF(INDEX(PlanTasks[Priority],$V129)="","",INDEX(PlanTasks[Priority],$V129)))</f>
        <v/>
      </c>
      <c r="F129" s="12" t="str">
        <f t="array" ref="F129">IF($V129="","",IF(INDEX(PlanTasks[Scope],$V129)="","",INDEX(PlanTasks[Scope],$V129)))</f>
        <v/>
      </c>
      <c r="G129" s="18" t="str">
        <f t="array" ref="G129">IF($V129="","",IF(INDEX(PlanTasks[Estimate (h)],$V129)="","",INDEX(PlanTasks[Estimate (h)],$V129)))</f>
        <v/>
      </c>
      <c r="H129" s="18" t="str">
        <f t="array" ref="H129">IF($V129="","",IF(INDEX(PlanTasks[Actual (h)],$V129)="","",INDEX(PlanTasks[Actual (h)],$V129)))</f>
        <v/>
      </c>
      <c r="I129" s="21" t="str">
        <f t="array" ref="I129">IF($V129="","",IF(INDEX(PlanTasks[Due date],$V129)="","",INDEX(PlanTasks[Due date],$V129)))</f>
        <v/>
      </c>
      <c r="J129" s="12" t="str">
        <f t="array" ref="J129">IF($V129="","",IF(INDEX(PlanTasks[Completion check],$V129)="","",INDEX(PlanTasks[Completion check],$V129)))</f>
        <v/>
      </c>
      <c r="K129" s="12" t="str">
        <f t="array" ref="K129">IF($V129="","",IF(INDEX(PlanTasks[Next action / blocker],$V129)="","",INDEX(PlanTasks[Next action / blocker],$V129)))</f>
        <v/>
      </c>
      <c r="L129" s="12" t="str">
        <f t="array" ref="L129">IF($V129="","",IF(INDEX(PlanTasks[Done when],$V129)="","",INDEX(PlanTasks[Done when],$V129)))</f>
        <v/>
      </c>
      <c r="M129" s="12" t="str">
        <f t="array" ref="M129">IF($V129="","",IF(INDEX(PlanTasks[Exercise / interview prompt],$V129)="","",INDEX(PlanTasks[Exercise / interview prompt],$V129)))</f>
        <v/>
      </c>
      <c r="N129" s="12" t="str">
        <f t="array" ref="N129">IF($V129="","",IF(INDEX(PlanTasks[Prerequisite IDs],$V129)="","",INDEX(PlanTasks[Prerequisite IDs],$V129)))</f>
        <v/>
      </c>
      <c r="O129" s="12" t="str">
        <f t="array" ref="O129">IF($V129="","",IF(INDEX(PlanTasks[Plan section],$V129)="","",INDEX(PlanTasks[Plan section],$V129)))</f>
        <v/>
      </c>
      <c r="P129" s="12" t="str">
        <f t="array" ref="P129">IF($V129="","",IF(INDEX(PlanTasks[Category],$V129)="","",INDEX(PlanTasks[Category],$V129)))</f>
        <v/>
      </c>
      <c r="Q129" s="12" t="str">
        <f t="array" ref="Q129">IF($V129="","",IF(INDEX(PlanTasks[Evidence / result],$V129)="","",INDEX(PlanTasks[Evidence / result],$V129)))</f>
        <v/>
      </c>
      <c r="R129" s="21" t="str">
        <f t="array" ref="R129">IF($V129="","",IF(INDEX(PlanTasks[Completed on],$V129)="","",INDEX(PlanTasks[Completed on],$V129)))</f>
        <v/>
      </c>
      <c r="S129" s="21" t="str">
        <f t="array" ref="S129">IF($V129="","",IF(INDEX(PlanTasks[Review due],$V129)="","",INDEX(PlanTasks[Review due],$V129)))</f>
        <v/>
      </c>
      <c r="T129" s="12" t="str">
        <f t="array" ref="T129">IF($V129="","",IF(INDEX(PlanTasks[AI practice mode],$V129)="","",INDEX(PlanTasks[AI practice mode],$V129)))</f>
        <v/>
      </c>
      <c r="U129" s="12" t="str">
        <f t="array" ref="U129">IF($V129="","",IF(INDEX(PlanTasks[Source IDs],$V129)="","",INDEX(PlanTasks[Source IDs],$V129)))</f>
        <v/>
      </c>
      <c r="V129" s="27" t="str">
        <f>IF(ROW()-8&gt;$E$4,"",MATCH($C$4&amp;"|"&amp;(ROW()-8),PlanTasks[Category key],0))</f>
        <v/>
      </c>
    </row>
    <row r="130" ht="78.0" customHeight="1">
      <c r="A130" s="28" t="str">
        <f t="array" ref="A130">IF($V130="","",INDEX(PlanTasks[Task ID],$V130))</f>
        <v/>
      </c>
      <c r="B130" s="29" t="str">
        <f t="array" ref="B130">IF($V130="","",IF(INDEX(PlanTasks[Start week],$V130)="","",INDEX(PlanTasks[Start week],$V130)))</f>
        <v/>
      </c>
      <c r="C130" s="29" t="str">
        <f t="array" ref="C130">IF($V130="","",IF(INDEX(PlanTasks[Task / deliverable],$V130)="","",INDEX(PlanTasks[Task / deliverable],$V130)))</f>
        <v/>
      </c>
      <c r="D130" s="29" t="str">
        <f t="array" ref="D130">IF($V130="","",IF(INDEX(PlanTasks[Status],$V130)="","",INDEX(PlanTasks[Status],$V130)))</f>
        <v/>
      </c>
      <c r="E130" s="29" t="str">
        <f t="array" ref="E130">IF($V130="","",IF(INDEX(PlanTasks[Priority],$V130)="","",INDEX(PlanTasks[Priority],$V130)))</f>
        <v/>
      </c>
      <c r="F130" s="29" t="str">
        <f t="array" ref="F130">IF($V130="","",IF(INDEX(PlanTasks[Scope],$V130)="","",INDEX(PlanTasks[Scope],$V130)))</f>
        <v/>
      </c>
      <c r="G130" s="41" t="str">
        <f t="array" ref="G130">IF($V130="","",IF(INDEX(PlanTasks[Estimate (h)],$V130)="","",INDEX(PlanTasks[Estimate (h)],$V130)))</f>
        <v/>
      </c>
      <c r="H130" s="41" t="str">
        <f t="array" ref="H130">IF($V130="","",IF(INDEX(PlanTasks[Actual (h)],$V130)="","",INDEX(PlanTasks[Actual (h)],$V130)))</f>
        <v/>
      </c>
      <c r="I130" s="43" t="str">
        <f t="array" ref="I130">IF($V130="","",IF(INDEX(PlanTasks[Due date],$V130)="","",INDEX(PlanTasks[Due date],$V130)))</f>
        <v/>
      </c>
      <c r="J130" s="29" t="str">
        <f t="array" ref="J130">IF($V130="","",IF(INDEX(PlanTasks[Completion check],$V130)="","",INDEX(PlanTasks[Completion check],$V130)))</f>
        <v/>
      </c>
      <c r="K130" s="29" t="str">
        <f t="array" ref="K130">IF($V130="","",IF(INDEX(PlanTasks[Next action / blocker],$V130)="","",INDEX(PlanTasks[Next action / blocker],$V130)))</f>
        <v/>
      </c>
      <c r="L130" s="29" t="str">
        <f t="array" ref="L130">IF($V130="","",IF(INDEX(PlanTasks[Done when],$V130)="","",INDEX(PlanTasks[Done when],$V130)))</f>
        <v/>
      </c>
      <c r="M130" s="29" t="str">
        <f t="array" ref="M130">IF($V130="","",IF(INDEX(PlanTasks[Exercise / interview prompt],$V130)="","",INDEX(PlanTasks[Exercise / interview prompt],$V130)))</f>
        <v/>
      </c>
      <c r="N130" s="29" t="str">
        <f t="array" ref="N130">IF($V130="","",IF(INDEX(PlanTasks[Prerequisite IDs],$V130)="","",INDEX(PlanTasks[Prerequisite IDs],$V130)))</f>
        <v/>
      </c>
      <c r="O130" s="29" t="str">
        <f t="array" ref="O130">IF($V130="","",IF(INDEX(PlanTasks[Plan section],$V130)="","",INDEX(PlanTasks[Plan section],$V130)))</f>
        <v/>
      </c>
      <c r="P130" s="29" t="str">
        <f t="array" ref="P130">IF($V130="","",IF(INDEX(PlanTasks[Category],$V130)="","",INDEX(PlanTasks[Category],$V130)))</f>
        <v/>
      </c>
      <c r="Q130" s="29" t="str">
        <f t="array" ref="Q130">IF($V130="","",IF(INDEX(PlanTasks[Evidence / result],$V130)="","",INDEX(PlanTasks[Evidence / result],$V130)))</f>
        <v/>
      </c>
      <c r="R130" s="43" t="str">
        <f t="array" ref="R130">IF($V130="","",IF(INDEX(PlanTasks[Completed on],$V130)="","",INDEX(PlanTasks[Completed on],$V130)))</f>
        <v/>
      </c>
      <c r="S130" s="43" t="str">
        <f t="array" ref="S130">IF($V130="","",IF(INDEX(PlanTasks[Review due],$V130)="","",INDEX(PlanTasks[Review due],$V130)))</f>
        <v/>
      </c>
      <c r="T130" s="29" t="str">
        <f t="array" ref="T130">IF($V130="","",IF(INDEX(PlanTasks[AI practice mode],$V130)="","",INDEX(PlanTasks[AI practice mode],$V130)))</f>
        <v/>
      </c>
      <c r="U130" s="29" t="str">
        <f t="array" ref="U130">IF($V130="","",IF(INDEX(PlanTasks[Source IDs],$V130)="","",INDEX(PlanTasks[Source IDs],$V130)))</f>
        <v/>
      </c>
      <c r="V130" s="55" t="str">
        <f>IF(ROW()-8&gt;$E$4,"",MATCH($C$4&amp;"|"&amp;(ROW()-8),PlanTasks[Category key],0))</f>
        <v/>
      </c>
    </row>
    <row r="131" ht="78.0" customHeight="1">
      <c r="A131" s="9" t="str">
        <f t="array" ref="A131">IF($V131="","",INDEX(PlanTasks[Task ID],$V131))</f>
        <v/>
      </c>
      <c r="B131" s="12" t="str">
        <f t="array" ref="B131">IF($V131="","",IF(INDEX(PlanTasks[Start week],$V131)="","",INDEX(PlanTasks[Start week],$V131)))</f>
        <v/>
      </c>
      <c r="C131" s="12" t="str">
        <f t="array" ref="C131">IF($V131="","",IF(INDEX(PlanTasks[Task / deliverable],$V131)="","",INDEX(PlanTasks[Task / deliverable],$V131)))</f>
        <v/>
      </c>
      <c r="D131" s="12" t="str">
        <f t="array" ref="D131">IF($V131="","",IF(INDEX(PlanTasks[Status],$V131)="","",INDEX(PlanTasks[Status],$V131)))</f>
        <v/>
      </c>
      <c r="E131" s="12" t="str">
        <f t="array" ref="E131">IF($V131="","",IF(INDEX(PlanTasks[Priority],$V131)="","",INDEX(PlanTasks[Priority],$V131)))</f>
        <v/>
      </c>
      <c r="F131" s="12" t="str">
        <f t="array" ref="F131">IF($V131="","",IF(INDEX(PlanTasks[Scope],$V131)="","",INDEX(PlanTasks[Scope],$V131)))</f>
        <v/>
      </c>
      <c r="G131" s="18" t="str">
        <f t="array" ref="G131">IF($V131="","",IF(INDEX(PlanTasks[Estimate (h)],$V131)="","",INDEX(PlanTasks[Estimate (h)],$V131)))</f>
        <v/>
      </c>
      <c r="H131" s="18" t="str">
        <f t="array" ref="H131">IF($V131="","",IF(INDEX(PlanTasks[Actual (h)],$V131)="","",INDEX(PlanTasks[Actual (h)],$V131)))</f>
        <v/>
      </c>
      <c r="I131" s="21" t="str">
        <f t="array" ref="I131">IF($V131="","",IF(INDEX(PlanTasks[Due date],$V131)="","",INDEX(PlanTasks[Due date],$V131)))</f>
        <v/>
      </c>
      <c r="J131" s="12" t="str">
        <f t="array" ref="J131">IF($V131="","",IF(INDEX(PlanTasks[Completion check],$V131)="","",INDEX(PlanTasks[Completion check],$V131)))</f>
        <v/>
      </c>
      <c r="K131" s="12" t="str">
        <f t="array" ref="K131">IF($V131="","",IF(INDEX(PlanTasks[Next action / blocker],$V131)="","",INDEX(PlanTasks[Next action / blocker],$V131)))</f>
        <v/>
      </c>
      <c r="L131" s="12" t="str">
        <f t="array" ref="L131">IF($V131="","",IF(INDEX(PlanTasks[Done when],$V131)="","",INDEX(PlanTasks[Done when],$V131)))</f>
        <v/>
      </c>
      <c r="M131" s="12" t="str">
        <f t="array" ref="M131">IF($V131="","",IF(INDEX(PlanTasks[Exercise / interview prompt],$V131)="","",INDEX(PlanTasks[Exercise / interview prompt],$V131)))</f>
        <v/>
      </c>
      <c r="N131" s="12" t="str">
        <f t="array" ref="N131">IF($V131="","",IF(INDEX(PlanTasks[Prerequisite IDs],$V131)="","",INDEX(PlanTasks[Prerequisite IDs],$V131)))</f>
        <v/>
      </c>
      <c r="O131" s="12" t="str">
        <f t="array" ref="O131">IF($V131="","",IF(INDEX(PlanTasks[Plan section],$V131)="","",INDEX(PlanTasks[Plan section],$V131)))</f>
        <v/>
      </c>
      <c r="P131" s="12" t="str">
        <f t="array" ref="P131">IF($V131="","",IF(INDEX(PlanTasks[Category],$V131)="","",INDEX(PlanTasks[Category],$V131)))</f>
        <v/>
      </c>
      <c r="Q131" s="12" t="str">
        <f t="array" ref="Q131">IF($V131="","",IF(INDEX(PlanTasks[Evidence / result],$V131)="","",INDEX(PlanTasks[Evidence / result],$V131)))</f>
        <v/>
      </c>
      <c r="R131" s="21" t="str">
        <f t="array" ref="R131">IF($V131="","",IF(INDEX(PlanTasks[Completed on],$V131)="","",INDEX(PlanTasks[Completed on],$V131)))</f>
        <v/>
      </c>
      <c r="S131" s="21" t="str">
        <f t="array" ref="S131">IF($V131="","",IF(INDEX(PlanTasks[Review due],$V131)="","",INDEX(PlanTasks[Review due],$V131)))</f>
        <v/>
      </c>
      <c r="T131" s="12" t="str">
        <f t="array" ref="T131">IF($V131="","",IF(INDEX(PlanTasks[AI practice mode],$V131)="","",INDEX(PlanTasks[AI practice mode],$V131)))</f>
        <v/>
      </c>
      <c r="U131" s="12" t="str">
        <f t="array" ref="U131">IF($V131="","",IF(INDEX(PlanTasks[Source IDs],$V131)="","",INDEX(PlanTasks[Source IDs],$V131)))</f>
        <v/>
      </c>
      <c r="V131" s="27" t="str">
        <f>IF(ROW()-8&gt;$E$4,"",MATCH($C$4&amp;"|"&amp;(ROW()-8),PlanTasks[Category key],0))</f>
        <v/>
      </c>
    </row>
    <row r="132" ht="78.0" customHeight="1">
      <c r="A132" s="28" t="str">
        <f t="array" ref="A132">IF($V132="","",INDEX(PlanTasks[Task ID],$V132))</f>
        <v/>
      </c>
      <c r="B132" s="29" t="str">
        <f t="array" ref="B132">IF($V132="","",IF(INDEX(PlanTasks[Start week],$V132)="","",INDEX(PlanTasks[Start week],$V132)))</f>
        <v/>
      </c>
      <c r="C132" s="29" t="str">
        <f t="array" ref="C132">IF($V132="","",IF(INDEX(PlanTasks[Task / deliverable],$V132)="","",INDEX(PlanTasks[Task / deliverable],$V132)))</f>
        <v/>
      </c>
      <c r="D132" s="29" t="str">
        <f t="array" ref="D132">IF($V132="","",IF(INDEX(PlanTasks[Status],$V132)="","",INDEX(PlanTasks[Status],$V132)))</f>
        <v/>
      </c>
      <c r="E132" s="29" t="str">
        <f t="array" ref="E132">IF($V132="","",IF(INDEX(PlanTasks[Priority],$V132)="","",INDEX(PlanTasks[Priority],$V132)))</f>
        <v/>
      </c>
      <c r="F132" s="29" t="str">
        <f t="array" ref="F132">IF($V132="","",IF(INDEX(PlanTasks[Scope],$V132)="","",INDEX(PlanTasks[Scope],$V132)))</f>
        <v/>
      </c>
      <c r="G132" s="41" t="str">
        <f t="array" ref="G132">IF($V132="","",IF(INDEX(PlanTasks[Estimate (h)],$V132)="","",INDEX(PlanTasks[Estimate (h)],$V132)))</f>
        <v/>
      </c>
      <c r="H132" s="41" t="str">
        <f t="array" ref="H132">IF($V132="","",IF(INDEX(PlanTasks[Actual (h)],$V132)="","",INDEX(PlanTasks[Actual (h)],$V132)))</f>
        <v/>
      </c>
      <c r="I132" s="43" t="str">
        <f t="array" ref="I132">IF($V132="","",IF(INDEX(PlanTasks[Due date],$V132)="","",INDEX(PlanTasks[Due date],$V132)))</f>
        <v/>
      </c>
      <c r="J132" s="29" t="str">
        <f t="array" ref="J132">IF($V132="","",IF(INDEX(PlanTasks[Completion check],$V132)="","",INDEX(PlanTasks[Completion check],$V132)))</f>
        <v/>
      </c>
      <c r="K132" s="29" t="str">
        <f t="array" ref="K132">IF($V132="","",IF(INDEX(PlanTasks[Next action / blocker],$V132)="","",INDEX(PlanTasks[Next action / blocker],$V132)))</f>
        <v/>
      </c>
      <c r="L132" s="29" t="str">
        <f t="array" ref="L132">IF($V132="","",IF(INDEX(PlanTasks[Done when],$V132)="","",INDEX(PlanTasks[Done when],$V132)))</f>
        <v/>
      </c>
      <c r="M132" s="29" t="str">
        <f t="array" ref="M132">IF($V132="","",IF(INDEX(PlanTasks[Exercise / interview prompt],$V132)="","",INDEX(PlanTasks[Exercise / interview prompt],$V132)))</f>
        <v/>
      </c>
      <c r="N132" s="29" t="str">
        <f t="array" ref="N132">IF($V132="","",IF(INDEX(PlanTasks[Prerequisite IDs],$V132)="","",INDEX(PlanTasks[Prerequisite IDs],$V132)))</f>
        <v/>
      </c>
      <c r="O132" s="29" t="str">
        <f t="array" ref="O132">IF($V132="","",IF(INDEX(PlanTasks[Plan section],$V132)="","",INDEX(PlanTasks[Plan section],$V132)))</f>
        <v/>
      </c>
      <c r="P132" s="29" t="str">
        <f t="array" ref="P132">IF($V132="","",IF(INDEX(PlanTasks[Category],$V132)="","",INDEX(PlanTasks[Category],$V132)))</f>
        <v/>
      </c>
      <c r="Q132" s="29" t="str">
        <f t="array" ref="Q132">IF($V132="","",IF(INDEX(PlanTasks[Evidence / result],$V132)="","",INDEX(PlanTasks[Evidence / result],$V132)))</f>
        <v/>
      </c>
      <c r="R132" s="43" t="str">
        <f t="array" ref="R132">IF($V132="","",IF(INDEX(PlanTasks[Completed on],$V132)="","",INDEX(PlanTasks[Completed on],$V132)))</f>
        <v/>
      </c>
      <c r="S132" s="43" t="str">
        <f t="array" ref="S132">IF($V132="","",IF(INDEX(PlanTasks[Review due],$V132)="","",INDEX(PlanTasks[Review due],$V132)))</f>
        <v/>
      </c>
      <c r="T132" s="29" t="str">
        <f t="array" ref="T132">IF($V132="","",IF(INDEX(PlanTasks[AI practice mode],$V132)="","",INDEX(PlanTasks[AI practice mode],$V132)))</f>
        <v/>
      </c>
      <c r="U132" s="29" t="str">
        <f t="array" ref="U132">IF($V132="","",IF(INDEX(PlanTasks[Source IDs],$V132)="","",INDEX(PlanTasks[Source IDs],$V132)))</f>
        <v/>
      </c>
      <c r="V132" s="55" t="str">
        <f>IF(ROW()-8&gt;$E$4,"",MATCH($C$4&amp;"|"&amp;(ROW()-8),PlanTasks[Category key],0))</f>
        <v/>
      </c>
    </row>
    <row r="133" ht="78.0" customHeight="1">
      <c r="A133" s="9" t="str">
        <f t="array" ref="A133">IF($V133="","",INDEX(PlanTasks[Task ID],$V133))</f>
        <v/>
      </c>
      <c r="B133" s="12" t="str">
        <f t="array" ref="B133">IF($V133="","",IF(INDEX(PlanTasks[Start week],$V133)="","",INDEX(PlanTasks[Start week],$V133)))</f>
        <v/>
      </c>
      <c r="C133" s="12" t="str">
        <f t="array" ref="C133">IF($V133="","",IF(INDEX(PlanTasks[Task / deliverable],$V133)="","",INDEX(PlanTasks[Task / deliverable],$V133)))</f>
        <v/>
      </c>
      <c r="D133" s="12" t="str">
        <f t="array" ref="D133">IF($V133="","",IF(INDEX(PlanTasks[Status],$V133)="","",INDEX(PlanTasks[Status],$V133)))</f>
        <v/>
      </c>
      <c r="E133" s="12" t="str">
        <f t="array" ref="E133">IF($V133="","",IF(INDEX(PlanTasks[Priority],$V133)="","",INDEX(PlanTasks[Priority],$V133)))</f>
        <v/>
      </c>
      <c r="F133" s="12" t="str">
        <f t="array" ref="F133">IF($V133="","",IF(INDEX(PlanTasks[Scope],$V133)="","",INDEX(PlanTasks[Scope],$V133)))</f>
        <v/>
      </c>
      <c r="G133" s="18" t="str">
        <f t="array" ref="G133">IF($V133="","",IF(INDEX(PlanTasks[Estimate (h)],$V133)="","",INDEX(PlanTasks[Estimate (h)],$V133)))</f>
        <v/>
      </c>
      <c r="H133" s="18" t="str">
        <f t="array" ref="H133">IF($V133="","",IF(INDEX(PlanTasks[Actual (h)],$V133)="","",INDEX(PlanTasks[Actual (h)],$V133)))</f>
        <v/>
      </c>
      <c r="I133" s="21" t="str">
        <f t="array" ref="I133">IF($V133="","",IF(INDEX(PlanTasks[Due date],$V133)="","",INDEX(PlanTasks[Due date],$V133)))</f>
        <v/>
      </c>
      <c r="J133" s="12" t="str">
        <f t="array" ref="J133">IF($V133="","",IF(INDEX(PlanTasks[Completion check],$V133)="","",INDEX(PlanTasks[Completion check],$V133)))</f>
        <v/>
      </c>
      <c r="K133" s="12" t="str">
        <f t="array" ref="K133">IF($V133="","",IF(INDEX(PlanTasks[Next action / blocker],$V133)="","",INDEX(PlanTasks[Next action / blocker],$V133)))</f>
        <v/>
      </c>
      <c r="L133" s="12" t="str">
        <f t="array" ref="L133">IF($V133="","",IF(INDEX(PlanTasks[Done when],$V133)="","",INDEX(PlanTasks[Done when],$V133)))</f>
        <v/>
      </c>
      <c r="M133" s="12" t="str">
        <f t="array" ref="M133">IF($V133="","",IF(INDEX(PlanTasks[Exercise / interview prompt],$V133)="","",INDEX(PlanTasks[Exercise / interview prompt],$V133)))</f>
        <v/>
      </c>
      <c r="N133" s="12" t="str">
        <f t="array" ref="N133">IF($V133="","",IF(INDEX(PlanTasks[Prerequisite IDs],$V133)="","",INDEX(PlanTasks[Prerequisite IDs],$V133)))</f>
        <v/>
      </c>
      <c r="O133" s="12" t="str">
        <f t="array" ref="O133">IF($V133="","",IF(INDEX(PlanTasks[Plan section],$V133)="","",INDEX(PlanTasks[Plan section],$V133)))</f>
        <v/>
      </c>
      <c r="P133" s="12" t="str">
        <f t="array" ref="P133">IF($V133="","",IF(INDEX(PlanTasks[Category],$V133)="","",INDEX(PlanTasks[Category],$V133)))</f>
        <v/>
      </c>
      <c r="Q133" s="12" t="str">
        <f t="array" ref="Q133">IF($V133="","",IF(INDEX(PlanTasks[Evidence / result],$V133)="","",INDEX(PlanTasks[Evidence / result],$V133)))</f>
        <v/>
      </c>
      <c r="R133" s="21" t="str">
        <f t="array" ref="R133">IF($V133="","",IF(INDEX(PlanTasks[Completed on],$V133)="","",INDEX(PlanTasks[Completed on],$V133)))</f>
        <v/>
      </c>
      <c r="S133" s="21" t="str">
        <f t="array" ref="S133">IF($V133="","",IF(INDEX(PlanTasks[Review due],$V133)="","",INDEX(PlanTasks[Review due],$V133)))</f>
        <v/>
      </c>
      <c r="T133" s="12" t="str">
        <f t="array" ref="T133">IF($V133="","",IF(INDEX(PlanTasks[AI practice mode],$V133)="","",INDEX(PlanTasks[AI practice mode],$V133)))</f>
        <v/>
      </c>
      <c r="U133" s="12" t="str">
        <f t="array" ref="U133">IF($V133="","",IF(INDEX(PlanTasks[Source IDs],$V133)="","",INDEX(PlanTasks[Source IDs],$V133)))</f>
        <v/>
      </c>
      <c r="V133" s="27" t="str">
        <f>IF(ROW()-8&gt;$E$4,"",MATCH($C$4&amp;"|"&amp;(ROW()-8),PlanTasks[Category key],0))</f>
        <v/>
      </c>
    </row>
    <row r="134" ht="78.0" customHeight="1">
      <c r="A134" s="28" t="str">
        <f t="array" ref="A134">IF($V134="","",INDEX(PlanTasks[Task ID],$V134))</f>
        <v/>
      </c>
      <c r="B134" s="29" t="str">
        <f t="array" ref="B134">IF($V134="","",IF(INDEX(PlanTasks[Start week],$V134)="","",INDEX(PlanTasks[Start week],$V134)))</f>
        <v/>
      </c>
      <c r="C134" s="29" t="str">
        <f t="array" ref="C134">IF($V134="","",IF(INDEX(PlanTasks[Task / deliverable],$V134)="","",INDEX(PlanTasks[Task / deliverable],$V134)))</f>
        <v/>
      </c>
      <c r="D134" s="29" t="str">
        <f t="array" ref="D134">IF($V134="","",IF(INDEX(PlanTasks[Status],$V134)="","",INDEX(PlanTasks[Status],$V134)))</f>
        <v/>
      </c>
      <c r="E134" s="29" t="str">
        <f t="array" ref="E134">IF($V134="","",IF(INDEX(PlanTasks[Priority],$V134)="","",INDEX(PlanTasks[Priority],$V134)))</f>
        <v/>
      </c>
      <c r="F134" s="29" t="str">
        <f t="array" ref="F134">IF($V134="","",IF(INDEX(PlanTasks[Scope],$V134)="","",INDEX(PlanTasks[Scope],$V134)))</f>
        <v/>
      </c>
      <c r="G134" s="41" t="str">
        <f t="array" ref="G134">IF($V134="","",IF(INDEX(PlanTasks[Estimate (h)],$V134)="","",INDEX(PlanTasks[Estimate (h)],$V134)))</f>
        <v/>
      </c>
      <c r="H134" s="41" t="str">
        <f t="array" ref="H134">IF($V134="","",IF(INDEX(PlanTasks[Actual (h)],$V134)="","",INDEX(PlanTasks[Actual (h)],$V134)))</f>
        <v/>
      </c>
      <c r="I134" s="43" t="str">
        <f t="array" ref="I134">IF($V134="","",IF(INDEX(PlanTasks[Due date],$V134)="","",INDEX(PlanTasks[Due date],$V134)))</f>
        <v/>
      </c>
      <c r="J134" s="29" t="str">
        <f t="array" ref="J134">IF($V134="","",IF(INDEX(PlanTasks[Completion check],$V134)="","",INDEX(PlanTasks[Completion check],$V134)))</f>
        <v/>
      </c>
      <c r="K134" s="29" t="str">
        <f t="array" ref="K134">IF($V134="","",IF(INDEX(PlanTasks[Next action / blocker],$V134)="","",INDEX(PlanTasks[Next action / blocker],$V134)))</f>
        <v/>
      </c>
      <c r="L134" s="29" t="str">
        <f t="array" ref="L134">IF($V134="","",IF(INDEX(PlanTasks[Done when],$V134)="","",INDEX(PlanTasks[Done when],$V134)))</f>
        <v/>
      </c>
      <c r="M134" s="29" t="str">
        <f t="array" ref="M134">IF($V134="","",IF(INDEX(PlanTasks[Exercise / interview prompt],$V134)="","",INDEX(PlanTasks[Exercise / interview prompt],$V134)))</f>
        <v/>
      </c>
      <c r="N134" s="29" t="str">
        <f t="array" ref="N134">IF($V134="","",IF(INDEX(PlanTasks[Prerequisite IDs],$V134)="","",INDEX(PlanTasks[Prerequisite IDs],$V134)))</f>
        <v/>
      </c>
      <c r="O134" s="29" t="str">
        <f t="array" ref="O134">IF($V134="","",IF(INDEX(PlanTasks[Plan section],$V134)="","",INDEX(PlanTasks[Plan section],$V134)))</f>
        <v/>
      </c>
      <c r="P134" s="29" t="str">
        <f t="array" ref="P134">IF($V134="","",IF(INDEX(PlanTasks[Category],$V134)="","",INDEX(PlanTasks[Category],$V134)))</f>
        <v/>
      </c>
      <c r="Q134" s="29" t="str">
        <f t="array" ref="Q134">IF($V134="","",IF(INDEX(PlanTasks[Evidence / result],$V134)="","",INDEX(PlanTasks[Evidence / result],$V134)))</f>
        <v/>
      </c>
      <c r="R134" s="43" t="str">
        <f t="array" ref="R134">IF($V134="","",IF(INDEX(PlanTasks[Completed on],$V134)="","",INDEX(PlanTasks[Completed on],$V134)))</f>
        <v/>
      </c>
      <c r="S134" s="43" t="str">
        <f t="array" ref="S134">IF($V134="","",IF(INDEX(PlanTasks[Review due],$V134)="","",INDEX(PlanTasks[Review due],$V134)))</f>
        <v/>
      </c>
      <c r="T134" s="29" t="str">
        <f t="array" ref="T134">IF($V134="","",IF(INDEX(PlanTasks[AI practice mode],$V134)="","",INDEX(PlanTasks[AI practice mode],$V134)))</f>
        <v/>
      </c>
      <c r="U134" s="29" t="str">
        <f t="array" ref="U134">IF($V134="","",IF(INDEX(PlanTasks[Source IDs],$V134)="","",INDEX(PlanTasks[Source IDs],$V134)))</f>
        <v/>
      </c>
      <c r="V134" s="55" t="str">
        <f>IF(ROW()-8&gt;$E$4,"",MATCH($C$4&amp;"|"&amp;(ROW()-8),PlanTasks[Category key],0))</f>
        <v/>
      </c>
    </row>
    <row r="135" ht="78.0" customHeight="1">
      <c r="A135" s="9" t="str">
        <f t="array" ref="A135">IF($V135="","",INDEX(PlanTasks[Task ID],$V135))</f>
        <v/>
      </c>
      <c r="B135" s="12" t="str">
        <f t="array" ref="B135">IF($V135="","",IF(INDEX(PlanTasks[Start week],$V135)="","",INDEX(PlanTasks[Start week],$V135)))</f>
        <v/>
      </c>
      <c r="C135" s="12" t="str">
        <f t="array" ref="C135">IF($V135="","",IF(INDEX(PlanTasks[Task / deliverable],$V135)="","",INDEX(PlanTasks[Task / deliverable],$V135)))</f>
        <v/>
      </c>
      <c r="D135" s="12" t="str">
        <f t="array" ref="D135">IF($V135="","",IF(INDEX(PlanTasks[Status],$V135)="","",INDEX(PlanTasks[Status],$V135)))</f>
        <v/>
      </c>
      <c r="E135" s="12" t="str">
        <f t="array" ref="E135">IF($V135="","",IF(INDEX(PlanTasks[Priority],$V135)="","",INDEX(PlanTasks[Priority],$V135)))</f>
        <v/>
      </c>
      <c r="F135" s="12" t="str">
        <f t="array" ref="F135">IF($V135="","",IF(INDEX(PlanTasks[Scope],$V135)="","",INDEX(PlanTasks[Scope],$V135)))</f>
        <v/>
      </c>
      <c r="G135" s="18" t="str">
        <f t="array" ref="G135">IF($V135="","",IF(INDEX(PlanTasks[Estimate (h)],$V135)="","",INDEX(PlanTasks[Estimate (h)],$V135)))</f>
        <v/>
      </c>
      <c r="H135" s="18" t="str">
        <f t="array" ref="H135">IF($V135="","",IF(INDEX(PlanTasks[Actual (h)],$V135)="","",INDEX(PlanTasks[Actual (h)],$V135)))</f>
        <v/>
      </c>
      <c r="I135" s="21" t="str">
        <f t="array" ref="I135">IF($V135="","",IF(INDEX(PlanTasks[Due date],$V135)="","",INDEX(PlanTasks[Due date],$V135)))</f>
        <v/>
      </c>
      <c r="J135" s="12" t="str">
        <f t="array" ref="J135">IF($V135="","",IF(INDEX(PlanTasks[Completion check],$V135)="","",INDEX(PlanTasks[Completion check],$V135)))</f>
        <v/>
      </c>
      <c r="K135" s="12" t="str">
        <f t="array" ref="K135">IF($V135="","",IF(INDEX(PlanTasks[Next action / blocker],$V135)="","",INDEX(PlanTasks[Next action / blocker],$V135)))</f>
        <v/>
      </c>
      <c r="L135" s="12" t="str">
        <f t="array" ref="L135">IF($V135="","",IF(INDEX(PlanTasks[Done when],$V135)="","",INDEX(PlanTasks[Done when],$V135)))</f>
        <v/>
      </c>
      <c r="M135" s="12" t="str">
        <f t="array" ref="M135">IF($V135="","",IF(INDEX(PlanTasks[Exercise / interview prompt],$V135)="","",INDEX(PlanTasks[Exercise / interview prompt],$V135)))</f>
        <v/>
      </c>
      <c r="N135" s="12" t="str">
        <f t="array" ref="N135">IF($V135="","",IF(INDEX(PlanTasks[Prerequisite IDs],$V135)="","",INDEX(PlanTasks[Prerequisite IDs],$V135)))</f>
        <v/>
      </c>
      <c r="O135" s="12" t="str">
        <f t="array" ref="O135">IF($V135="","",IF(INDEX(PlanTasks[Plan section],$V135)="","",INDEX(PlanTasks[Plan section],$V135)))</f>
        <v/>
      </c>
      <c r="P135" s="12" t="str">
        <f t="array" ref="P135">IF($V135="","",IF(INDEX(PlanTasks[Category],$V135)="","",INDEX(PlanTasks[Category],$V135)))</f>
        <v/>
      </c>
      <c r="Q135" s="12" t="str">
        <f t="array" ref="Q135">IF($V135="","",IF(INDEX(PlanTasks[Evidence / result],$V135)="","",INDEX(PlanTasks[Evidence / result],$V135)))</f>
        <v/>
      </c>
      <c r="R135" s="21" t="str">
        <f t="array" ref="R135">IF($V135="","",IF(INDEX(PlanTasks[Completed on],$V135)="","",INDEX(PlanTasks[Completed on],$V135)))</f>
        <v/>
      </c>
      <c r="S135" s="21" t="str">
        <f t="array" ref="S135">IF($V135="","",IF(INDEX(PlanTasks[Review due],$V135)="","",INDEX(PlanTasks[Review due],$V135)))</f>
        <v/>
      </c>
      <c r="T135" s="12" t="str">
        <f t="array" ref="T135">IF($V135="","",IF(INDEX(PlanTasks[AI practice mode],$V135)="","",INDEX(PlanTasks[AI practice mode],$V135)))</f>
        <v/>
      </c>
      <c r="U135" s="12" t="str">
        <f t="array" ref="U135">IF($V135="","",IF(INDEX(PlanTasks[Source IDs],$V135)="","",INDEX(PlanTasks[Source IDs],$V135)))</f>
        <v/>
      </c>
      <c r="V135" s="27" t="str">
        <f>IF(ROW()-8&gt;$E$4,"",MATCH($C$4&amp;"|"&amp;(ROW()-8),PlanTasks[Category key],0))</f>
        <v/>
      </c>
    </row>
    <row r="136" ht="78.0" customHeight="1">
      <c r="A136" s="28" t="str">
        <f t="array" ref="A136">IF($V136="","",INDEX(PlanTasks[Task ID],$V136))</f>
        <v/>
      </c>
      <c r="B136" s="29" t="str">
        <f t="array" ref="B136">IF($V136="","",IF(INDEX(PlanTasks[Start week],$V136)="","",INDEX(PlanTasks[Start week],$V136)))</f>
        <v/>
      </c>
      <c r="C136" s="29" t="str">
        <f t="array" ref="C136">IF($V136="","",IF(INDEX(PlanTasks[Task / deliverable],$V136)="","",INDEX(PlanTasks[Task / deliverable],$V136)))</f>
        <v/>
      </c>
      <c r="D136" s="29" t="str">
        <f t="array" ref="D136">IF($V136="","",IF(INDEX(PlanTasks[Status],$V136)="","",INDEX(PlanTasks[Status],$V136)))</f>
        <v/>
      </c>
      <c r="E136" s="29" t="str">
        <f t="array" ref="E136">IF($V136="","",IF(INDEX(PlanTasks[Priority],$V136)="","",INDEX(PlanTasks[Priority],$V136)))</f>
        <v/>
      </c>
      <c r="F136" s="29" t="str">
        <f t="array" ref="F136">IF($V136="","",IF(INDEX(PlanTasks[Scope],$V136)="","",INDEX(PlanTasks[Scope],$V136)))</f>
        <v/>
      </c>
      <c r="G136" s="41" t="str">
        <f t="array" ref="G136">IF($V136="","",IF(INDEX(PlanTasks[Estimate (h)],$V136)="","",INDEX(PlanTasks[Estimate (h)],$V136)))</f>
        <v/>
      </c>
      <c r="H136" s="41" t="str">
        <f t="array" ref="H136">IF($V136="","",IF(INDEX(PlanTasks[Actual (h)],$V136)="","",INDEX(PlanTasks[Actual (h)],$V136)))</f>
        <v/>
      </c>
      <c r="I136" s="43" t="str">
        <f t="array" ref="I136">IF($V136="","",IF(INDEX(PlanTasks[Due date],$V136)="","",INDEX(PlanTasks[Due date],$V136)))</f>
        <v/>
      </c>
      <c r="J136" s="29" t="str">
        <f t="array" ref="J136">IF($V136="","",IF(INDEX(PlanTasks[Completion check],$V136)="","",INDEX(PlanTasks[Completion check],$V136)))</f>
        <v/>
      </c>
      <c r="K136" s="29" t="str">
        <f t="array" ref="K136">IF($V136="","",IF(INDEX(PlanTasks[Next action / blocker],$V136)="","",INDEX(PlanTasks[Next action / blocker],$V136)))</f>
        <v/>
      </c>
      <c r="L136" s="29" t="str">
        <f t="array" ref="L136">IF($V136="","",IF(INDEX(PlanTasks[Done when],$V136)="","",INDEX(PlanTasks[Done when],$V136)))</f>
        <v/>
      </c>
      <c r="M136" s="29" t="str">
        <f t="array" ref="M136">IF($V136="","",IF(INDEX(PlanTasks[Exercise / interview prompt],$V136)="","",INDEX(PlanTasks[Exercise / interview prompt],$V136)))</f>
        <v/>
      </c>
      <c r="N136" s="29" t="str">
        <f t="array" ref="N136">IF($V136="","",IF(INDEX(PlanTasks[Prerequisite IDs],$V136)="","",INDEX(PlanTasks[Prerequisite IDs],$V136)))</f>
        <v/>
      </c>
      <c r="O136" s="29" t="str">
        <f t="array" ref="O136">IF($V136="","",IF(INDEX(PlanTasks[Plan section],$V136)="","",INDEX(PlanTasks[Plan section],$V136)))</f>
        <v/>
      </c>
      <c r="P136" s="29" t="str">
        <f t="array" ref="P136">IF($V136="","",IF(INDEX(PlanTasks[Category],$V136)="","",INDEX(PlanTasks[Category],$V136)))</f>
        <v/>
      </c>
      <c r="Q136" s="29" t="str">
        <f t="array" ref="Q136">IF($V136="","",IF(INDEX(PlanTasks[Evidence / result],$V136)="","",INDEX(PlanTasks[Evidence / result],$V136)))</f>
        <v/>
      </c>
      <c r="R136" s="43" t="str">
        <f t="array" ref="R136">IF($V136="","",IF(INDEX(PlanTasks[Completed on],$V136)="","",INDEX(PlanTasks[Completed on],$V136)))</f>
        <v/>
      </c>
      <c r="S136" s="43" t="str">
        <f t="array" ref="S136">IF($V136="","",IF(INDEX(PlanTasks[Review due],$V136)="","",INDEX(PlanTasks[Review due],$V136)))</f>
        <v/>
      </c>
      <c r="T136" s="29" t="str">
        <f t="array" ref="T136">IF($V136="","",IF(INDEX(PlanTasks[AI practice mode],$V136)="","",INDEX(PlanTasks[AI practice mode],$V136)))</f>
        <v/>
      </c>
      <c r="U136" s="29" t="str">
        <f t="array" ref="U136">IF($V136="","",IF(INDEX(PlanTasks[Source IDs],$V136)="","",INDEX(PlanTasks[Source IDs],$V136)))</f>
        <v/>
      </c>
      <c r="V136" s="55" t="str">
        <f>IF(ROW()-8&gt;$E$4,"",MATCH($C$4&amp;"|"&amp;(ROW()-8),PlanTasks[Category key],0))</f>
        <v/>
      </c>
    </row>
    <row r="137" ht="78.0" customHeight="1">
      <c r="A137" s="9" t="str">
        <f t="array" ref="A137">IF($V137="","",INDEX(PlanTasks[Task ID],$V137))</f>
        <v/>
      </c>
      <c r="B137" s="12" t="str">
        <f t="array" ref="B137">IF($V137="","",IF(INDEX(PlanTasks[Start week],$V137)="","",INDEX(PlanTasks[Start week],$V137)))</f>
        <v/>
      </c>
      <c r="C137" s="12" t="str">
        <f t="array" ref="C137">IF($V137="","",IF(INDEX(PlanTasks[Task / deliverable],$V137)="","",INDEX(PlanTasks[Task / deliverable],$V137)))</f>
        <v/>
      </c>
      <c r="D137" s="12" t="str">
        <f t="array" ref="D137">IF($V137="","",IF(INDEX(PlanTasks[Status],$V137)="","",INDEX(PlanTasks[Status],$V137)))</f>
        <v/>
      </c>
      <c r="E137" s="12" t="str">
        <f t="array" ref="E137">IF($V137="","",IF(INDEX(PlanTasks[Priority],$V137)="","",INDEX(PlanTasks[Priority],$V137)))</f>
        <v/>
      </c>
      <c r="F137" s="12" t="str">
        <f t="array" ref="F137">IF($V137="","",IF(INDEX(PlanTasks[Scope],$V137)="","",INDEX(PlanTasks[Scope],$V137)))</f>
        <v/>
      </c>
      <c r="G137" s="18" t="str">
        <f t="array" ref="G137">IF($V137="","",IF(INDEX(PlanTasks[Estimate (h)],$V137)="","",INDEX(PlanTasks[Estimate (h)],$V137)))</f>
        <v/>
      </c>
      <c r="H137" s="18" t="str">
        <f t="array" ref="H137">IF($V137="","",IF(INDEX(PlanTasks[Actual (h)],$V137)="","",INDEX(PlanTasks[Actual (h)],$V137)))</f>
        <v/>
      </c>
      <c r="I137" s="21" t="str">
        <f t="array" ref="I137">IF($V137="","",IF(INDEX(PlanTasks[Due date],$V137)="","",INDEX(PlanTasks[Due date],$V137)))</f>
        <v/>
      </c>
      <c r="J137" s="12" t="str">
        <f t="array" ref="J137">IF($V137="","",IF(INDEX(PlanTasks[Completion check],$V137)="","",INDEX(PlanTasks[Completion check],$V137)))</f>
        <v/>
      </c>
      <c r="K137" s="12" t="str">
        <f t="array" ref="K137">IF($V137="","",IF(INDEX(PlanTasks[Next action / blocker],$V137)="","",INDEX(PlanTasks[Next action / blocker],$V137)))</f>
        <v/>
      </c>
      <c r="L137" s="12" t="str">
        <f t="array" ref="L137">IF($V137="","",IF(INDEX(PlanTasks[Done when],$V137)="","",INDEX(PlanTasks[Done when],$V137)))</f>
        <v/>
      </c>
      <c r="M137" s="12" t="str">
        <f t="array" ref="M137">IF($V137="","",IF(INDEX(PlanTasks[Exercise / interview prompt],$V137)="","",INDEX(PlanTasks[Exercise / interview prompt],$V137)))</f>
        <v/>
      </c>
      <c r="N137" s="12" t="str">
        <f t="array" ref="N137">IF($V137="","",IF(INDEX(PlanTasks[Prerequisite IDs],$V137)="","",INDEX(PlanTasks[Prerequisite IDs],$V137)))</f>
        <v/>
      </c>
      <c r="O137" s="12" t="str">
        <f t="array" ref="O137">IF($V137="","",IF(INDEX(PlanTasks[Plan section],$V137)="","",INDEX(PlanTasks[Plan section],$V137)))</f>
        <v/>
      </c>
      <c r="P137" s="12" t="str">
        <f t="array" ref="P137">IF($V137="","",IF(INDEX(PlanTasks[Category],$V137)="","",INDEX(PlanTasks[Category],$V137)))</f>
        <v/>
      </c>
      <c r="Q137" s="12" t="str">
        <f t="array" ref="Q137">IF($V137="","",IF(INDEX(PlanTasks[Evidence / result],$V137)="","",INDEX(PlanTasks[Evidence / result],$V137)))</f>
        <v/>
      </c>
      <c r="R137" s="21" t="str">
        <f t="array" ref="R137">IF($V137="","",IF(INDEX(PlanTasks[Completed on],$V137)="","",INDEX(PlanTasks[Completed on],$V137)))</f>
        <v/>
      </c>
      <c r="S137" s="21" t="str">
        <f t="array" ref="S137">IF($V137="","",IF(INDEX(PlanTasks[Review due],$V137)="","",INDEX(PlanTasks[Review due],$V137)))</f>
        <v/>
      </c>
      <c r="T137" s="12" t="str">
        <f t="array" ref="T137">IF($V137="","",IF(INDEX(PlanTasks[AI practice mode],$V137)="","",INDEX(PlanTasks[AI practice mode],$V137)))</f>
        <v/>
      </c>
      <c r="U137" s="12" t="str">
        <f t="array" ref="U137">IF($V137="","",IF(INDEX(PlanTasks[Source IDs],$V137)="","",INDEX(PlanTasks[Source IDs],$V137)))</f>
        <v/>
      </c>
      <c r="V137" s="27" t="str">
        <f>IF(ROW()-8&gt;$E$4,"",MATCH($C$4&amp;"|"&amp;(ROW()-8),PlanTasks[Category key],0))</f>
        <v/>
      </c>
    </row>
    <row r="138" ht="78.0" customHeight="1">
      <c r="A138" s="28" t="str">
        <f t="array" ref="A138">IF($V138="","",INDEX(PlanTasks[Task ID],$V138))</f>
        <v/>
      </c>
      <c r="B138" s="29" t="str">
        <f t="array" ref="B138">IF($V138="","",IF(INDEX(PlanTasks[Start week],$V138)="","",INDEX(PlanTasks[Start week],$V138)))</f>
        <v/>
      </c>
      <c r="C138" s="29" t="str">
        <f t="array" ref="C138">IF($V138="","",IF(INDEX(PlanTasks[Task / deliverable],$V138)="","",INDEX(PlanTasks[Task / deliverable],$V138)))</f>
        <v/>
      </c>
      <c r="D138" s="29" t="str">
        <f t="array" ref="D138">IF($V138="","",IF(INDEX(PlanTasks[Status],$V138)="","",INDEX(PlanTasks[Status],$V138)))</f>
        <v/>
      </c>
      <c r="E138" s="29" t="str">
        <f t="array" ref="E138">IF($V138="","",IF(INDEX(PlanTasks[Priority],$V138)="","",INDEX(PlanTasks[Priority],$V138)))</f>
        <v/>
      </c>
      <c r="F138" s="29" t="str">
        <f t="array" ref="F138">IF($V138="","",IF(INDEX(PlanTasks[Scope],$V138)="","",INDEX(PlanTasks[Scope],$V138)))</f>
        <v/>
      </c>
      <c r="G138" s="41" t="str">
        <f t="array" ref="G138">IF($V138="","",IF(INDEX(PlanTasks[Estimate (h)],$V138)="","",INDEX(PlanTasks[Estimate (h)],$V138)))</f>
        <v/>
      </c>
      <c r="H138" s="41" t="str">
        <f t="array" ref="H138">IF($V138="","",IF(INDEX(PlanTasks[Actual (h)],$V138)="","",INDEX(PlanTasks[Actual (h)],$V138)))</f>
        <v/>
      </c>
      <c r="I138" s="43" t="str">
        <f t="array" ref="I138">IF($V138="","",IF(INDEX(PlanTasks[Due date],$V138)="","",INDEX(PlanTasks[Due date],$V138)))</f>
        <v/>
      </c>
      <c r="J138" s="29" t="str">
        <f t="array" ref="J138">IF($V138="","",IF(INDEX(PlanTasks[Completion check],$V138)="","",INDEX(PlanTasks[Completion check],$V138)))</f>
        <v/>
      </c>
      <c r="K138" s="29" t="str">
        <f t="array" ref="K138">IF($V138="","",IF(INDEX(PlanTasks[Next action / blocker],$V138)="","",INDEX(PlanTasks[Next action / blocker],$V138)))</f>
        <v/>
      </c>
      <c r="L138" s="29" t="str">
        <f t="array" ref="L138">IF($V138="","",IF(INDEX(PlanTasks[Done when],$V138)="","",INDEX(PlanTasks[Done when],$V138)))</f>
        <v/>
      </c>
      <c r="M138" s="29" t="str">
        <f t="array" ref="M138">IF($V138="","",IF(INDEX(PlanTasks[Exercise / interview prompt],$V138)="","",INDEX(PlanTasks[Exercise / interview prompt],$V138)))</f>
        <v/>
      </c>
      <c r="N138" s="29" t="str">
        <f t="array" ref="N138">IF($V138="","",IF(INDEX(PlanTasks[Prerequisite IDs],$V138)="","",INDEX(PlanTasks[Prerequisite IDs],$V138)))</f>
        <v/>
      </c>
      <c r="O138" s="29" t="str">
        <f t="array" ref="O138">IF($V138="","",IF(INDEX(PlanTasks[Plan section],$V138)="","",INDEX(PlanTasks[Plan section],$V138)))</f>
        <v/>
      </c>
      <c r="P138" s="29" t="str">
        <f t="array" ref="P138">IF($V138="","",IF(INDEX(PlanTasks[Category],$V138)="","",INDEX(PlanTasks[Category],$V138)))</f>
        <v/>
      </c>
      <c r="Q138" s="29" t="str">
        <f t="array" ref="Q138">IF($V138="","",IF(INDEX(PlanTasks[Evidence / result],$V138)="","",INDEX(PlanTasks[Evidence / result],$V138)))</f>
        <v/>
      </c>
      <c r="R138" s="43" t="str">
        <f t="array" ref="R138">IF($V138="","",IF(INDEX(PlanTasks[Completed on],$V138)="","",INDEX(PlanTasks[Completed on],$V138)))</f>
        <v/>
      </c>
      <c r="S138" s="43" t="str">
        <f t="array" ref="S138">IF($V138="","",IF(INDEX(PlanTasks[Review due],$V138)="","",INDEX(PlanTasks[Review due],$V138)))</f>
        <v/>
      </c>
      <c r="T138" s="29" t="str">
        <f t="array" ref="T138">IF($V138="","",IF(INDEX(PlanTasks[AI practice mode],$V138)="","",INDEX(PlanTasks[AI practice mode],$V138)))</f>
        <v/>
      </c>
      <c r="U138" s="29" t="str">
        <f t="array" ref="U138">IF($V138="","",IF(INDEX(PlanTasks[Source IDs],$V138)="","",INDEX(PlanTasks[Source IDs],$V138)))</f>
        <v/>
      </c>
      <c r="V138" s="55" t="str">
        <f>IF(ROW()-8&gt;$E$4,"",MATCH($C$4&amp;"|"&amp;(ROW()-8),PlanTasks[Category key],0))</f>
        <v/>
      </c>
    </row>
    <row r="139" ht="78.0" customHeight="1">
      <c r="A139" s="9" t="str">
        <f t="array" ref="A139">IF($V139="","",INDEX(PlanTasks[Task ID],$V139))</f>
        <v/>
      </c>
      <c r="B139" s="12" t="str">
        <f t="array" ref="B139">IF($V139="","",IF(INDEX(PlanTasks[Start week],$V139)="","",INDEX(PlanTasks[Start week],$V139)))</f>
        <v/>
      </c>
      <c r="C139" s="12" t="str">
        <f t="array" ref="C139">IF($V139="","",IF(INDEX(PlanTasks[Task / deliverable],$V139)="","",INDEX(PlanTasks[Task / deliverable],$V139)))</f>
        <v/>
      </c>
      <c r="D139" s="12" t="str">
        <f t="array" ref="D139">IF($V139="","",IF(INDEX(PlanTasks[Status],$V139)="","",INDEX(PlanTasks[Status],$V139)))</f>
        <v/>
      </c>
      <c r="E139" s="12" t="str">
        <f t="array" ref="E139">IF($V139="","",IF(INDEX(PlanTasks[Priority],$V139)="","",INDEX(PlanTasks[Priority],$V139)))</f>
        <v/>
      </c>
      <c r="F139" s="12" t="str">
        <f t="array" ref="F139">IF($V139="","",IF(INDEX(PlanTasks[Scope],$V139)="","",INDEX(PlanTasks[Scope],$V139)))</f>
        <v/>
      </c>
      <c r="G139" s="18" t="str">
        <f t="array" ref="G139">IF($V139="","",IF(INDEX(PlanTasks[Estimate (h)],$V139)="","",INDEX(PlanTasks[Estimate (h)],$V139)))</f>
        <v/>
      </c>
      <c r="H139" s="18" t="str">
        <f t="array" ref="H139">IF($V139="","",IF(INDEX(PlanTasks[Actual (h)],$V139)="","",INDEX(PlanTasks[Actual (h)],$V139)))</f>
        <v/>
      </c>
      <c r="I139" s="21" t="str">
        <f t="array" ref="I139">IF($V139="","",IF(INDEX(PlanTasks[Due date],$V139)="","",INDEX(PlanTasks[Due date],$V139)))</f>
        <v/>
      </c>
      <c r="J139" s="12" t="str">
        <f t="array" ref="J139">IF($V139="","",IF(INDEX(PlanTasks[Completion check],$V139)="","",INDEX(PlanTasks[Completion check],$V139)))</f>
        <v/>
      </c>
      <c r="K139" s="12" t="str">
        <f t="array" ref="K139">IF($V139="","",IF(INDEX(PlanTasks[Next action / blocker],$V139)="","",INDEX(PlanTasks[Next action / blocker],$V139)))</f>
        <v/>
      </c>
      <c r="L139" s="12" t="str">
        <f t="array" ref="L139">IF($V139="","",IF(INDEX(PlanTasks[Done when],$V139)="","",INDEX(PlanTasks[Done when],$V139)))</f>
        <v/>
      </c>
      <c r="M139" s="12" t="str">
        <f t="array" ref="M139">IF($V139="","",IF(INDEX(PlanTasks[Exercise / interview prompt],$V139)="","",INDEX(PlanTasks[Exercise / interview prompt],$V139)))</f>
        <v/>
      </c>
      <c r="N139" s="12" t="str">
        <f t="array" ref="N139">IF($V139="","",IF(INDEX(PlanTasks[Prerequisite IDs],$V139)="","",INDEX(PlanTasks[Prerequisite IDs],$V139)))</f>
        <v/>
      </c>
      <c r="O139" s="12" t="str">
        <f t="array" ref="O139">IF($V139="","",IF(INDEX(PlanTasks[Plan section],$V139)="","",INDEX(PlanTasks[Plan section],$V139)))</f>
        <v/>
      </c>
      <c r="P139" s="12" t="str">
        <f t="array" ref="P139">IF($V139="","",IF(INDEX(PlanTasks[Category],$V139)="","",INDEX(PlanTasks[Category],$V139)))</f>
        <v/>
      </c>
      <c r="Q139" s="12" t="str">
        <f t="array" ref="Q139">IF($V139="","",IF(INDEX(PlanTasks[Evidence / result],$V139)="","",INDEX(PlanTasks[Evidence / result],$V139)))</f>
        <v/>
      </c>
      <c r="R139" s="21" t="str">
        <f t="array" ref="R139">IF($V139="","",IF(INDEX(PlanTasks[Completed on],$V139)="","",INDEX(PlanTasks[Completed on],$V139)))</f>
        <v/>
      </c>
      <c r="S139" s="21" t="str">
        <f t="array" ref="S139">IF($V139="","",IF(INDEX(PlanTasks[Review due],$V139)="","",INDEX(PlanTasks[Review due],$V139)))</f>
        <v/>
      </c>
      <c r="T139" s="12" t="str">
        <f t="array" ref="T139">IF($V139="","",IF(INDEX(PlanTasks[AI practice mode],$V139)="","",INDEX(PlanTasks[AI practice mode],$V139)))</f>
        <v/>
      </c>
      <c r="U139" s="12" t="str">
        <f t="array" ref="U139">IF($V139="","",IF(INDEX(PlanTasks[Source IDs],$V139)="","",INDEX(PlanTasks[Source IDs],$V139)))</f>
        <v/>
      </c>
      <c r="V139" s="27" t="str">
        <f>IF(ROW()-8&gt;$E$4,"",MATCH($C$4&amp;"|"&amp;(ROW()-8),PlanTasks[Category key],0))</f>
        <v/>
      </c>
    </row>
    <row r="140" ht="78.0" customHeight="1">
      <c r="A140" s="28" t="str">
        <f t="array" ref="A140">IF($V140="","",INDEX(PlanTasks[Task ID],$V140))</f>
        <v/>
      </c>
      <c r="B140" s="29" t="str">
        <f t="array" ref="B140">IF($V140="","",IF(INDEX(PlanTasks[Start week],$V140)="","",INDEX(PlanTasks[Start week],$V140)))</f>
        <v/>
      </c>
      <c r="C140" s="29" t="str">
        <f t="array" ref="C140">IF($V140="","",IF(INDEX(PlanTasks[Task / deliverable],$V140)="","",INDEX(PlanTasks[Task / deliverable],$V140)))</f>
        <v/>
      </c>
      <c r="D140" s="29" t="str">
        <f t="array" ref="D140">IF($V140="","",IF(INDEX(PlanTasks[Status],$V140)="","",INDEX(PlanTasks[Status],$V140)))</f>
        <v/>
      </c>
      <c r="E140" s="29" t="str">
        <f t="array" ref="E140">IF($V140="","",IF(INDEX(PlanTasks[Priority],$V140)="","",INDEX(PlanTasks[Priority],$V140)))</f>
        <v/>
      </c>
      <c r="F140" s="29" t="str">
        <f t="array" ref="F140">IF($V140="","",IF(INDEX(PlanTasks[Scope],$V140)="","",INDEX(PlanTasks[Scope],$V140)))</f>
        <v/>
      </c>
      <c r="G140" s="41" t="str">
        <f t="array" ref="G140">IF($V140="","",IF(INDEX(PlanTasks[Estimate (h)],$V140)="","",INDEX(PlanTasks[Estimate (h)],$V140)))</f>
        <v/>
      </c>
      <c r="H140" s="41" t="str">
        <f t="array" ref="H140">IF($V140="","",IF(INDEX(PlanTasks[Actual (h)],$V140)="","",INDEX(PlanTasks[Actual (h)],$V140)))</f>
        <v/>
      </c>
      <c r="I140" s="43" t="str">
        <f t="array" ref="I140">IF($V140="","",IF(INDEX(PlanTasks[Due date],$V140)="","",INDEX(PlanTasks[Due date],$V140)))</f>
        <v/>
      </c>
      <c r="J140" s="29" t="str">
        <f t="array" ref="J140">IF($V140="","",IF(INDEX(PlanTasks[Completion check],$V140)="","",INDEX(PlanTasks[Completion check],$V140)))</f>
        <v/>
      </c>
      <c r="K140" s="29" t="str">
        <f t="array" ref="K140">IF($V140="","",IF(INDEX(PlanTasks[Next action / blocker],$V140)="","",INDEX(PlanTasks[Next action / blocker],$V140)))</f>
        <v/>
      </c>
      <c r="L140" s="29" t="str">
        <f t="array" ref="L140">IF($V140="","",IF(INDEX(PlanTasks[Done when],$V140)="","",INDEX(PlanTasks[Done when],$V140)))</f>
        <v/>
      </c>
      <c r="M140" s="29" t="str">
        <f t="array" ref="M140">IF($V140="","",IF(INDEX(PlanTasks[Exercise / interview prompt],$V140)="","",INDEX(PlanTasks[Exercise / interview prompt],$V140)))</f>
        <v/>
      </c>
      <c r="N140" s="29" t="str">
        <f t="array" ref="N140">IF($V140="","",IF(INDEX(PlanTasks[Prerequisite IDs],$V140)="","",INDEX(PlanTasks[Prerequisite IDs],$V140)))</f>
        <v/>
      </c>
      <c r="O140" s="29" t="str">
        <f t="array" ref="O140">IF($V140="","",IF(INDEX(PlanTasks[Plan section],$V140)="","",INDEX(PlanTasks[Plan section],$V140)))</f>
        <v/>
      </c>
      <c r="P140" s="29" t="str">
        <f t="array" ref="P140">IF($V140="","",IF(INDEX(PlanTasks[Category],$V140)="","",INDEX(PlanTasks[Category],$V140)))</f>
        <v/>
      </c>
      <c r="Q140" s="29" t="str">
        <f t="array" ref="Q140">IF($V140="","",IF(INDEX(PlanTasks[Evidence / result],$V140)="","",INDEX(PlanTasks[Evidence / result],$V140)))</f>
        <v/>
      </c>
      <c r="R140" s="43" t="str">
        <f t="array" ref="R140">IF($V140="","",IF(INDEX(PlanTasks[Completed on],$V140)="","",INDEX(PlanTasks[Completed on],$V140)))</f>
        <v/>
      </c>
      <c r="S140" s="43" t="str">
        <f t="array" ref="S140">IF($V140="","",IF(INDEX(PlanTasks[Review due],$V140)="","",INDEX(PlanTasks[Review due],$V140)))</f>
        <v/>
      </c>
      <c r="T140" s="29" t="str">
        <f t="array" ref="T140">IF($V140="","",IF(INDEX(PlanTasks[AI practice mode],$V140)="","",INDEX(PlanTasks[AI practice mode],$V140)))</f>
        <v/>
      </c>
      <c r="U140" s="29" t="str">
        <f t="array" ref="U140">IF($V140="","",IF(INDEX(PlanTasks[Source IDs],$V140)="","",INDEX(PlanTasks[Source IDs],$V140)))</f>
        <v/>
      </c>
      <c r="V140" s="55" t="str">
        <f>IF(ROW()-8&gt;$E$4,"",MATCH($C$4&amp;"|"&amp;(ROW()-8),PlanTasks[Category key],0))</f>
        <v/>
      </c>
    </row>
    <row r="141" ht="78.0" customHeight="1">
      <c r="A141" s="9" t="str">
        <f t="array" ref="A141">IF($V141="","",INDEX(PlanTasks[Task ID],$V141))</f>
        <v/>
      </c>
      <c r="B141" s="12" t="str">
        <f t="array" ref="B141">IF($V141="","",IF(INDEX(PlanTasks[Start week],$V141)="","",INDEX(PlanTasks[Start week],$V141)))</f>
        <v/>
      </c>
      <c r="C141" s="12" t="str">
        <f t="array" ref="C141">IF($V141="","",IF(INDEX(PlanTasks[Task / deliverable],$V141)="","",INDEX(PlanTasks[Task / deliverable],$V141)))</f>
        <v/>
      </c>
      <c r="D141" s="12" t="str">
        <f t="array" ref="D141">IF($V141="","",IF(INDEX(PlanTasks[Status],$V141)="","",INDEX(PlanTasks[Status],$V141)))</f>
        <v/>
      </c>
      <c r="E141" s="12" t="str">
        <f t="array" ref="E141">IF($V141="","",IF(INDEX(PlanTasks[Priority],$V141)="","",INDEX(PlanTasks[Priority],$V141)))</f>
        <v/>
      </c>
      <c r="F141" s="12" t="str">
        <f t="array" ref="F141">IF($V141="","",IF(INDEX(PlanTasks[Scope],$V141)="","",INDEX(PlanTasks[Scope],$V141)))</f>
        <v/>
      </c>
      <c r="G141" s="18" t="str">
        <f t="array" ref="G141">IF($V141="","",IF(INDEX(PlanTasks[Estimate (h)],$V141)="","",INDEX(PlanTasks[Estimate (h)],$V141)))</f>
        <v/>
      </c>
      <c r="H141" s="18" t="str">
        <f t="array" ref="H141">IF($V141="","",IF(INDEX(PlanTasks[Actual (h)],$V141)="","",INDEX(PlanTasks[Actual (h)],$V141)))</f>
        <v/>
      </c>
      <c r="I141" s="21" t="str">
        <f t="array" ref="I141">IF($V141="","",IF(INDEX(PlanTasks[Due date],$V141)="","",INDEX(PlanTasks[Due date],$V141)))</f>
        <v/>
      </c>
      <c r="J141" s="12" t="str">
        <f t="array" ref="J141">IF($V141="","",IF(INDEX(PlanTasks[Completion check],$V141)="","",INDEX(PlanTasks[Completion check],$V141)))</f>
        <v/>
      </c>
      <c r="K141" s="12" t="str">
        <f t="array" ref="K141">IF($V141="","",IF(INDEX(PlanTasks[Next action / blocker],$V141)="","",INDEX(PlanTasks[Next action / blocker],$V141)))</f>
        <v/>
      </c>
      <c r="L141" s="12" t="str">
        <f t="array" ref="L141">IF($V141="","",IF(INDEX(PlanTasks[Done when],$V141)="","",INDEX(PlanTasks[Done when],$V141)))</f>
        <v/>
      </c>
      <c r="M141" s="12" t="str">
        <f t="array" ref="M141">IF($V141="","",IF(INDEX(PlanTasks[Exercise / interview prompt],$V141)="","",INDEX(PlanTasks[Exercise / interview prompt],$V141)))</f>
        <v/>
      </c>
      <c r="N141" s="12" t="str">
        <f t="array" ref="N141">IF($V141="","",IF(INDEX(PlanTasks[Prerequisite IDs],$V141)="","",INDEX(PlanTasks[Prerequisite IDs],$V141)))</f>
        <v/>
      </c>
      <c r="O141" s="12" t="str">
        <f t="array" ref="O141">IF($V141="","",IF(INDEX(PlanTasks[Plan section],$V141)="","",INDEX(PlanTasks[Plan section],$V141)))</f>
        <v/>
      </c>
      <c r="P141" s="12" t="str">
        <f t="array" ref="P141">IF($V141="","",IF(INDEX(PlanTasks[Category],$V141)="","",INDEX(PlanTasks[Category],$V141)))</f>
        <v/>
      </c>
      <c r="Q141" s="12" t="str">
        <f t="array" ref="Q141">IF($V141="","",IF(INDEX(PlanTasks[Evidence / result],$V141)="","",INDEX(PlanTasks[Evidence / result],$V141)))</f>
        <v/>
      </c>
      <c r="R141" s="21" t="str">
        <f t="array" ref="R141">IF($V141="","",IF(INDEX(PlanTasks[Completed on],$V141)="","",INDEX(PlanTasks[Completed on],$V141)))</f>
        <v/>
      </c>
      <c r="S141" s="21" t="str">
        <f t="array" ref="S141">IF($V141="","",IF(INDEX(PlanTasks[Review due],$V141)="","",INDEX(PlanTasks[Review due],$V141)))</f>
        <v/>
      </c>
      <c r="T141" s="12" t="str">
        <f t="array" ref="T141">IF($V141="","",IF(INDEX(PlanTasks[AI practice mode],$V141)="","",INDEX(PlanTasks[AI practice mode],$V141)))</f>
        <v/>
      </c>
      <c r="U141" s="12" t="str">
        <f t="array" ref="U141">IF($V141="","",IF(INDEX(PlanTasks[Source IDs],$V141)="","",INDEX(PlanTasks[Source IDs],$V141)))</f>
        <v/>
      </c>
      <c r="V141" s="27" t="str">
        <f>IF(ROW()-8&gt;$E$4,"",MATCH($C$4&amp;"|"&amp;(ROW()-8),PlanTasks[Category key],0))</f>
        <v/>
      </c>
    </row>
    <row r="142" ht="78.0" customHeight="1">
      <c r="A142" s="28" t="str">
        <f t="array" ref="A142">IF($V142="","",INDEX(PlanTasks[Task ID],$V142))</f>
        <v/>
      </c>
      <c r="B142" s="29" t="str">
        <f t="array" ref="B142">IF($V142="","",IF(INDEX(PlanTasks[Start week],$V142)="","",INDEX(PlanTasks[Start week],$V142)))</f>
        <v/>
      </c>
      <c r="C142" s="29" t="str">
        <f t="array" ref="C142">IF($V142="","",IF(INDEX(PlanTasks[Task / deliverable],$V142)="","",INDEX(PlanTasks[Task / deliverable],$V142)))</f>
        <v/>
      </c>
      <c r="D142" s="29" t="str">
        <f t="array" ref="D142">IF($V142="","",IF(INDEX(PlanTasks[Status],$V142)="","",INDEX(PlanTasks[Status],$V142)))</f>
        <v/>
      </c>
      <c r="E142" s="29" t="str">
        <f t="array" ref="E142">IF($V142="","",IF(INDEX(PlanTasks[Priority],$V142)="","",INDEX(PlanTasks[Priority],$V142)))</f>
        <v/>
      </c>
      <c r="F142" s="29" t="str">
        <f t="array" ref="F142">IF($V142="","",IF(INDEX(PlanTasks[Scope],$V142)="","",INDEX(PlanTasks[Scope],$V142)))</f>
        <v/>
      </c>
      <c r="G142" s="41" t="str">
        <f t="array" ref="G142">IF($V142="","",IF(INDEX(PlanTasks[Estimate (h)],$V142)="","",INDEX(PlanTasks[Estimate (h)],$V142)))</f>
        <v/>
      </c>
      <c r="H142" s="41" t="str">
        <f t="array" ref="H142">IF($V142="","",IF(INDEX(PlanTasks[Actual (h)],$V142)="","",INDEX(PlanTasks[Actual (h)],$V142)))</f>
        <v/>
      </c>
      <c r="I142" s="43" t="str">
        <f t="array" ref="I142">IF($V142="","",IF(INDEX(PlanTasks[Due date],$V142)="","",INDEX(PlanTasks[Due date],$V142)))</f>
        <v/>
      </c>
      <c r="J142" s="29" t="str">
        <f t="array" ref="J142">IF($V142="","",IF(INDEX(PlanTasks[Completion check],$V142)="","",INDEX(PlanTasks[Completion check],$V142)))</f>
        <v/>
      </c>
      <c r="K142" s="29" t="str">
        <f t="array" ref="K142">IF($V142="","",IF(INDEX(PlanTasks[Next action / blocker],$V142)="","",INDEX(PlanTasks[Next action / blocker],$V142)))</f>
        <v/>
      </c>
      <c r="L142" s="29" t="str">
        <f t="array" ref="L142">IF($V142="","",IF(INDEX(PlanTasks[Done when],$V142)="","",INDEX(PlanTasks[Done when],$V142)))</f>
        <v/>
      </c>
      <c r="M142" s="29" t="str">
        <f t="array" ref="M142">IF($V142="","",IF(INDEX(PlanTasks[Exercise / interview prompt],$V142)="","",INDEX(PlanTasks[Exercise / interview prompt],$V142)))</f>
        <v/>
      </c>
      <c r="N142" s="29" t="str">
        <f t="array" ref="N142">IF($V142="","",IF(INDEX(PlanTasks[Prerequisite IDs],$V142)="","",INDEX(PlanTasks[Prerequisite IDs],$V142)))</f>
        <v/>
      </c>
      <c r="O142" s="29" t="str">
        <f t="array" ref="O142">IF($V142="","",IF(INDEX(PlanTasks[Plan section],$V142)="","",INDEX(PlanTasks[Plan section],$V142)))</f>
        <v/>
      </c>
      <c r="P142" s="29" t="str">
        <f t="array" ref="P142">IF($V142="","",IF(INDEX(PlanTasks[Category],$V142)="","",INDEX(PlanTasks[Category],$V142)))</f>
        <v/>
      </c>
      <c r="Q142" s="29" t="str">
        <f t="array" ref="Q142">IF($V142="","",IF(INDEX(PlanTasks[Evidence / result],$V142)="","",INDEX(PlanTasks[Evidence / result],$V142)))</f>
        <v/>
      </c>
      <c r="R142" s="43" t="str">
        <f t="array" ref="R142">IF($V142="","",IF(INDEX(PlanTasks[Completed on],$V142)="","",INDEX(PlanTasks[Completed on],$V142)))</f>
        <v/>
      </c>
      <c r="S142" s="43" t="str">
        <f t="array" ref="S142">IF($V142="","",IF(INDEX(PlanTasks[Review due],$V142)="","",INDEX(PlanTasks[Review due],$V142)))</f>
        <v/>
      </c>
      <c r="T142" s="29" t="str">
        <f t="array" ref="T142">IF($V142="","",IF(INDEX(PlanTasks[AI practice mode],$V142)="","",INDEX(PlanTasks[AI practice mode],$V142)))</f>
        <v/>
      </c>
      <c r="U142" s="29" t="str">
        <f t="array" ref="U142">IF($V142="","",IF(INDEX(PlanTasks[Source IDs],$V142)="","",INDEX(PlanTasks[Source IDs],$V142)))</f>
        <v/>
      </c>
      <c r="V142" s="55" t="str">
        <f>IF(ROW()-8&gt;$E$4,"",MATCH($C$4&amp;"|"&amp;(ROW()-8),PlanTasks[Category key],0))</f>
        <v/>
      </c>
    </row>
    <row r="143" ht="78.0" customHeight="1">
      <c r="A143" s="9" t="str">
        <f t="array" ref="A143">IF($V143="","",INDEX(PlanTasks[Task ID],$V143))</f>
        <v/>
      </c>
      <c r="B143" s="12" t="str">
        <f t="array" ref="B143">IF($V143="","",IF(INDEX(PlanTasks[Start week],$V143)="","",INDEX(PlanTasks[Start week],$V143)))</f>
        <v/>
      </c>
      <c r="C143" s="12" t="str">
        <f t="array" ref="C143">IF($V143="","",IF(INDEX(PlanTasks[Task / deliverable],$V143)="","",INDEX(PlanTasks[Task / deliverable],$V143)))</f>
        <v/>
      </c>
      <c r="D143" s="12" t="str">
        <f t="array" ref="D143">IF($V143="","",IF(INDEX(PlanTasks[Status],$V143)="","",INDEX(PlanTasks[Status],$V143)))</f>
        <v/>
      </c>
      <c r="E143" s="12" t="str">
        <f t="array" ref="E143">IF($V143="","",IF(INDEX(PlanTasks[Priority],$V143)="","",INDEX(PlanTasks[Priority],$V143)))</f>
        <v/>
      </c>
      <c r="F143" s="12" t="str">
        <f t="array" ref="F143">IF($V143="","",IF(INDEX(PlanTasks[Scope],$V143)="","",INDEX(PlanTasks[Scope],$V143)))</f>
        <v/>
      </c>
      <c r="G143" s="18" t="str">
        <f t="array" ref="G143">IF($V143="","",IF(INDEX(PlanTasks[Estimate (h)],$V143)="","",INDEX(PlanTasks[Estimate (h)],$V143)))</f>
        <v/>
      </c>
      <c r="H143" s="18" t="str">
        <f t="array" ref="H143">IF($V143="","",IF(INDEX(PlanTasks[Actual (h)],$V143)="","",INDEX(PlanTasks[Actual (h)],$V143)))</f>
        <v/>
      </c>
      <c r="I143" s="21" t="str">
        <f t="array" ref="I143">IF($V143="","",IF(INDEX(PlanTasks[Due date],$V143)="","",INDEX(PlanTasks[Due date],$V143)))</f>
        <v/>
      </c>
      <c r="J143" s="12" t="str">
        <f t="array" ref="J143">IF($V143="","",IF(INDEX(PlanTasks[Completion check],$V143)="","",INDEX(PlanTasks[Completion check],$V143)))</f>
        <v/>
      </c>
      <c r="K143" s="12" t="str">
        <f t="array" ref="K143">IF($V143="","",IF(INDEX(PlanTasks[Next action / blocker],$V143)="","",INDEX(PlanTasks[Next action / blocker],$V143)))</f>
        <v/>
      </c>
      <c r="L143" s="12" t="str">
        <f t="array" ref="L143">IF($V143="","",IF(INDEX(PlanTasks[Done when],$V143)="","",INDEX(PlanTasks[Done when],$V143)))</f>
        <v/>
      </c>
      <c r="M143" s="12" t="str">
        <f t="array" ref="M143">IF($V143="","",IF(INDEX(PlanTasks[Exercise / interview prompt],$V143)="","",INDEX(PlanTasks[Exercise / interview prompt],$V143)))</f>
        <v/>
      </c>
      <c r="N143" s="12" t="str">
        <f t="array" ref="N143">IF($V143="","",IF(INDEX(PlanTasks[Prerequisite IDs],$V143)="","",INDEX(PlanTasks[Prerequisite IDs],$V143)))</f>
        <v/>
      </c>
      <c r="O143" s="12" t="str">
        <f t="array" ref="O143">IF($V143="","",IF(INDEX(PlanTasks[Plan section],$V143)="","",INDEX(PlanTasks[Plan section],$V143)))</f>
        <v/>
      </c>
      <c r="P143" s="12" t="str">
        <f t="array" ref="P143">IF($V143="","",IF(INDEX(PlanTasks[Category],$V143)="","",INDEX(PlanTasks[Category],$V143)))</f>
        <v/>
      </c>
      <c r="Q143" s="12" t="str">
        <f t="array" ref="Q143">IF($V143="","",IF(INDEX(PlanTasks[Evidence / result],$V143)="","",INDEX(PlanTasks[Evidence / result],$V143)))</f>
        <v/>
      </c>
      <c r="R143" s="21" t="str">
        <f t="array" ref="R143">IF($V143="","",IF(INDEX(PlanTasks[Completed on],$V143)="","",INDEX(PlanTasks[Completed on],$V143)))</f>
        <v/>
      </c>
      <c r="S143" s="21" t="str">
        <f t="array" ref="S143">IF($V143="","",IF(INDEX(PlanTasks[Review due],$V143)="","",INDEX(PlanTasks[Review due],$V143)))</f>
        <v/>
      </c>
      <c r="T143" s="12" t="str">
        <f t="array" ref="T143">IF($V143="","",IF(INDEX(PlanTasks[AI practice mode],$V143)="","",INDEX(PlanTasks[AI practice mode],$V143)))</f>
        <v/>
      </c>
      <c r="U143" s="12" t="str">
        <f t="array" ref="U143">IF($V143="","",IF(INDEX(PlanTasks[Source IDs],$V143)="","",INDEX(PlanTasks[Source IDs],$V143)))</f>
        <v/>
      </c>
      <c r="V143" s="27" t="str">
        <f>IF(ROW()-8&gt;$E$4,"",MATCH($C$4&amp;"|"&amp;(ROW()-8),PlanTasks[Category key],0))</f>
        <v/>
      </c>
    </row>
    <row r="144" ht="78.0" customHeight="1">
      <c r="A144" s="28" t="str">
        <f t="array" ref="A144">IF($V144="","",INDEX(PlanTasks[Task ID],$V144))</f>
        <v/>
      </c>
      <c r="B144" s="29" t="str">
        <f t="array" ref="B144">IF($V144="","",IF(INDEX(PlanTasks[Start week],$V144)="","",INDEX(PlanTasks[Start week],$V144)))</f>
        <v/>
      </c>
      <c r="C144" s="29" t="str">
        <f t="array" ref="C144">IF($V144="","",IF(INDEX(PlanTasks[Task / deliverable],$V144)="","",INDEX(PlanTasks[Task / deliverable],$V144)))</f>
        <v/>
      </c>
      <c r="D144" s="29" t="str">
        <f t="array" ref="D144">IF($V144="","",IF(INDEX(PlanTasks[Status],$V144)="","",INDEX(PlanTasks[Status],$V144)))</f>
        <v/>
      </c>
      <c r="E144" s="29" t="str">
        <f t="array" ref="E144">IF($V144="","",IF(INDEX(PlanTasks[Priority],$V144)="","",INDEX(PlanTasks[Priority],$V144)))</f>
        <v/>
      </c>
      <c r="F144" s="29" t="str">
        <f t="array" ref="F144">IF($V144="","",IF(INDEX(PlanTasks[Scope],$V144)="","",INDEX(PlanTasks[Scope],$V144)))</f>
        <v/>
      </c>
      <c r="G144" s="41" t="str">
        <f t="array" ref="G144">IF($V144="","",IF(INDEX(PlanTasks[Estimate (h)],$V144)="","",INDEX(PlanTasks[Estimate (h)],$V144)))</f>
        <v/>
      </c>
      <c r="H144" s="41" t="str">
        <f t="array" ref="H144">IF($V144="","",IF(INDEX(PlanTasks[Actual (h)],$V144)="","",INDEX(PlanTasks[Actual (h)],$V144)))</f>
        <v/>
      </c>
      <c r="I144" s="43" t="str">
        <f t="array" ref="I144">IF($V144="","",IF(INDEX(PlanTasks[Due date],$V144)="","",INDEX(PlanTasks[Due date],$V144)))</f>
        <v/>
      </c>
      <c r="J144" s="29" t="str">
        <f t="array" ref="J144">IF($V144="","",IF(INDEX(PlanTasks[Completion check],$V144)="","",INDEX(PlanTasks[Completion check],$V144)))</f>
        <v/>
      </c>
      <c r="K144" s="29" t="str">
        <f t="array" ref="K144">IF($V144="","",IF(INDEX(PlanTasks[Next action / blocker],$V144)="","",INDEX(PlanTasks[Next action / blocker],$V144)))</f>
        <v/>
      </c>
      <c r="L144" s="29" t="str">
        <f t="array" ref="L144">IF($V144="","",IF(INDEX(PlanTasks[Done when],$V144)="","",INDEX(PlanTasks[Done when],$V144)))</f>
        <v/>
      </c>
      <c r="M144" s="29" t="str">
        <f t="array" ref="M144">IF($V144="","",IF(INDEX(PlanTasks[Exercise / interview prompt],$V144)="","",INDEX(PlanTasks[Exercise / interview prompt],$V144)))</f>
        <v/>
      </c>
      <c r="N144" s="29" t="str">
        <f t="array" ref="N144">IF($V144="","",IF(INDEX(PlanTasks[Prerequisite IDs],$V144)="","",INDEX(PlanTasks[Prerequisite IDs],$V144)))</f>
        <v/>
      </c>
      <c r="O144" s="29" t="str">
        <f t="array" ref="O144">IF($V144="","",IF(INDEX(PlanTasks[Plan section],$V144)="","",INDEX(PlanTasks[Plan section],$V144)))</f>
        <v/>
      </c>
      <c r="P144" s="29" t="str">
        <f t="array" ref="P144">IF($V144="","",IF(INDEX(PlanTasks[Category],$V144)="","",INDEX(PlanTasks[Category],$V144)))</f>
        <v/>
      </c>
      <c r="Q144" s="29" t="str">
        <f t="array" ref="Q144">IF($V144="","",IF(INDEX(PlanTasks[Evidence / result],$V144)="","",INDEX(PlanTasks[Evidence / result],$V144)))</f>
        <v/>
      </c>
      <c r="R144" s="43" t="str">
        <f t="array" ref="R144">IF($V144="","",IF(INDEX(PlanTasks[Completed on],$V144)="","",INDEX(PlanTasks[Completed on],$V144)))</f>
        <v/>
      </c>
      <c r="S144" s="43" t="str">
        <f t="array" ref="S144">IF($V144="","",IF(INDEX(PlanTasks[Review due],$V144)="","",INDEX(PlanTasks[Review due],$V144)))</f>
        <v/>
      </c>
      <c r="T144" s="29" t="str">
        <f t="array" ref="T144">IF($V144="","",IF(INDEX(PlanTasks[AI practice mode],$V144)="","",INDEX(PlanTasks[AI practice mode],$V144)))</f>
        <v/>
      </c>
      <c r="U144" s="29" t="str">
        <f t="array" ref="U144">IF($V144="","",IF(INDEX(PlanTasks[Source IDs],$V144)="","",INDEX(PlanTasks[Source IDs],$V144)))</f>
        <v/>
      </c>
      <c r="V144" s="55" t="str">
        <f>IF(ROW()-8&gt;$E$4,"",MATCH($C$4&amp;"|"&amp;(ROW()-8),PlanTasks[Category key],0))</f>
        <v/>
      </c>
    </row>
    <row r="145" ht="78.0" customHeight="1">
      <c r="A145" s="9" t="str">
        <f t="array" ref="A145">IF($V145="","",INDEX(PlanTasks[Task ID],$V145))</f>
        <v/>
      </c>
      <c r="B145" s="12" t="str">
        <f t="array" ref="B145">IF($V145="","",IF(INDEX(PlanTasks[Start week],$V145)="","",INDEX(PlanTasks[Start week],$V145)))</f>
        <v/>
      </c>
      <c r="C145" s="12" t="str">
        <f t="array" ref="C145">IF($V145="","",IF(INDEX(PlanTasks[Task / deliverable],$V145)="","",INDEX(PlanTasks[Task / deliverable],$V145)))</f>
        <v/>
      </c>
      <c r="D145" s="12" t="str">
        <f t="array" ref="D145">IF($V145="","",IF(INDEX(PlanTasks[Status],$V145)="","",INDEX(PlanTasks[Status],$V145)))</f>
        <v/>
      </c>
      <c r="E145" s="12" t="str">
        <f t="array" ref="E145">IF($V145="","",IF(INDEX(PlanTasks[Priority],$V145)="","",INDEX(PlanTasks[Priority],$V145)))</f>
        <v/>
      </c>
      <c r="F145" s="12" t="str">
        <f t="array" ref="F145">IF($V145="","",IF(INDEX(PlanTasks[Scope],$V145)="","",INDEX(PlanTasks[Scope],$V145)))</f>
        <v/>
      </c>
      <c r="G145" s="18" t="str">
        <f t="array" ref="G145">IF($V145="","",IF(INDEX(PlanTasks[Estimate (h)],$V145)="","",INDEX(PlanTasks[Estimate (h)],$V145)))</f>
        <v/>
      </c>
      <c r="H145" s="18" t="str">
        <f t="array" ref="H145">IF($V145="","",IF(INDEX(PlanTasks[Actual (h)],$V145)="","",INDEX(PlanTasks[Actual (h)],$V145)))</f>
        <v/>
      </c>
      <c r="I145" s="21" t="str">
        <f t="array" ref="I145">IF($V145="","",IF(INDEX(PlanTasks[Due date],$V145)="","",INDEX(PlanTasks[Due date],$V145)))</f>
        <v/>
      </c>
      <c r="J145" s="12" t="str">
        <f t="array" ref="J145">IF($V145="","",IF(INDEX(PlanTasks[Completion check],$V145)="","",INDEX(PlanTasks[Completion check],$V145)))</f>
        <v/>
      </c>
      <c r="K145" s="12" t="str">
        <f t="array" ref="K145">IF($V145="","",IF(INDEX(PlanTasks[Next action / blocker],$V145)="","",INDEX(PlanTasks[Next action / blocker],$V145)))</f>
        <v/>
      </c>
      <c r="L145" s="12" t="str">
        <f t="array" ref="L145">IF($V145="","",IF(INDEX(PlanTasks[Done when],$V145)="","",INDEX(PlanTasks[Done when],$V145)))</f>
        <v/>
      </c>
      <c r="M145" s="12" t="str">
        <f t="array" ref="M145">IF($V145="","",IF(INDEX(PlanTasks[Exercise / interview prompt],$V145)="","",INDEX(PlanTasks[Exercise / interview prompt],$V145)))</f>
        <v/>
      </c>
      <c r="N145" s="12" t="str">
        <f t="array" ref="N145">IF($V145="","",IF(INDEX(PlanTasks[Prerequisite IDs],$V145)="","",INDEX(PlanTasks[Prerequisite IDs],$V145)))</f>
        <v/>
      </c>
      <c r="O145" s="12" t="str">
        <f t="array" ref="O145">IF($V145="","",IF(INDEX(PlanTasks[Plan section],$V145)="","",INDEX(PlanTasks[Plan section],$V145)))</f>
        <v/>
      </c>
      <c r="P145" s="12" t="str">
        <f t="array" ref="P145">IF($V145="","",IF(INDEX(PlanTasks[Category],$V145)="","",INDEX(PlanTasks[Category],$V145)))</f>
        <v/>
      </c>
      <c r="Q145" s="12" t="str">
        <f t="array" ref="Q145">IF($V145="","",IF(INDEX(PlanTasks[Evidence / result],$V145)="","",INDEX(PlanTasks[Evidence / result],$V145)))</f>
        <v/>
      </c>
      <c r="R145" s="21" t="str">
        <f t="array" ref="R145">IF($V145="","",IF(INDEX(PlanTasks[Completed on],$V145)="","",INDEX(PlanTasks[Completed on],$V145)))</f>
        <v/>
      </c>
      <c r="S145" s="21" t="str">
        <f t="array" ref="S145">IF($V145="","",IF(INDEX(PlanTasks[Review due],$V145)="","",INDEX(PlanTasks[Review due],$V145)))</f>
        <v/>
      </c>
      <c r="T145" s="12" t="str">
        <f t="array" ref="T145">IF($V145="","",IF(INDEX(PlanTasks[AI practice mode],$V145)="","",INDEX(PlanTasks[AI practice mode],$V145)))</f>
        <v/>
      </c>
      <c r="U145" s="12" t="str">
        <f t="array" ref="U145">IF($V145="","",IF(INDEX(PlanTasks[Source IDs],$V145)="","",INDEX(PlanTasks[Source IDs],$V145)))</f>
        <v/>
      </c>
      <c r="V145" s="27" t="str">
        <f>IF(ROW()-8&gt;$E$4,"",MATCH($C$4&amp;"|"&amp;(ROW()-8),PlanTasks[Category key],0))</f>
        <v/>
      </c>
    </row>
    <row r="146" ht="78.0" customHeight="1">
      <c r="A146" s="28" t="str">
        <f t="array" ref="A146">IF($V146="","",INDEX(PlanTasks[Task ID],$V146))</f>
        <v/>
      </c>
      <c r="B146" s="29" t="str">
        <f t="array" ref="B146">IF($V146="","",IF(INDEX(PlanTasks[Start week],$V146)="","",INDEX(PlanTasks[Start week],$V146)))</f>
        <v/>
      </c>
      <c r="C146" s="29" t="str">
        <f t="array" ref="C146">IF($V146="","",IF(INDEX(PlanTasks[Task / deliverable],$V146)="","",INDEX(PlanTasks[Task / deliverable],$V146)))</f>
        <v/>
      </c>
      <c r="D146" s="29" t="str">
        <f t="array" ref="D146">IF($V146="","",IF(INDEX(PlanTasks[Status],$V146)="","",INDEX(PlanTasks[Status],$V146)))</f>
        <v/>
      </c>
      <c r="E146" s="29" t="str">
        <f t="array" ref="E146">IF($V146="","",IF(INDEX(PlanTasks[Priority],$V146)="","",INDEX(PlanTasks[Priority],$V146)))</f>
        <v/>
      </c>
      <c r="F146" s="29" t="str">
        <f t="array" ref="F146">IF($V146="","",IF(INDEX(PlanTasks[Scope],$V146)="","",INDEX(PlanTasks[Scope],$V146)))</f>
        <v/>
      </c>
      <c r="G146" s="41" t="str">
        <f t="array" ref="G146">IF($V146="","",IF(INDEX(PlanTasks[Estimate (h)],$V146)="","",INDEX(PlanTasks[Estimate (h)],$V146)))</f>
        <v/>
      </c>
      <c r="H146" s="41" t="str">
        <f t="array" ref="H146">IF($V146="","",IF(INDEX(PlanTasks[Actual (h)],$V146)="","",INDEX(PlanTasks[Actual (h)],$V146)))</f>
        <v/>
      </c>
      <c r="I146" s="43" t="str">
        <f t="array" ref="I146">IF($V146="","",IF(INDEX(PlanTasks[Due date],$V146)="","",INDEX(PlanTasks[Due date],$V146)))</f>
        <v/>
      </c>
      <c r="J146" s="29" t="str">
        <f t="array" ref="J146">IF($V146="","",IF(INDEX(PlanTasks[Completion check],$V146)="","",INDEX(PlanTasks[Completion check],$V146)))</f>
        <v/>
      </c>
      <c r="K146" s="29" t="str">
        <f t="array" ref="K146">IF($V146="","",IF(INDEX(PlanTasks[Next action / blocker],$V146)="","",INDEX(PlanTasks[Next action / blocker],$V146)))</f>
        <v/>
      </c>
      <c r="L146" s="29" t="str">
        <f t="array" ref="L146">IF($V146="","",IF(INDEX(PlanTasks[Done when],$V146)="","",INDEX(PlanTasks[Done when],$V146)))</f>
        <v/>
      </c>
      <c r="M146" s="29" t="str">
        <f t="array" ref="M146">IF($V146="","",IF(INDEX(PlanTasks[Exercise / interview prompt],$V146)="","",INDEX(PlanTasks[Exercise / interview prompt],$V146)))</f>
        <v/>
      </c>
      <c r="N146" s="29" t="str">
        <f t="array" ref="N146">IF($V146="","",IF(INDEX(PlanTasks[Prerequisite IDs],$V146)="","",INDEX(PlanTasks[Prerequisite IDs],$V146)))</f>
        <v/>
      </c>
      <c r="O146" s="29" t="str">
        <f t="array" ref="O146">IF($V146="","",IF(INDEX(PlanTasks[Plan section],$V146)="","",INDEX(PlanTasks[Plan section],$V146)))</f>
        <v/>
      </c>
      <c r="P146" s="29" t="str">
        <f t="array" ref="P146">IF($V146="","",IF(INDEX(PlanTasks[Category],$V146)="","",INDEX(PlanTasks[Category],$V146)))</f>
        <v/>
      </c>
      <c r="Q146" s="29" t="str">
        <f t="array" ref="Q146">IF($V146="","",IF(INDEX(PlanTasks[Evidence / result],$V146)="","",INDEX(PlanTasks[Evidence / result],$V146)))</f>
        <v/>
      </c>
      <c r="R146" s="43" t="str">
        <f t="array" ref="R146">IF($V146="","",IF(INDEX(PlanTasks[Completed on],$V146)="","",INDEX(PlanTasks[Completed on],$V146)))</f>
        <v/>
      </c>
      <c r="S146" s="43" t="str">
        <f t="array" ref="S146">IF($V146="","",IF(INDEX(PlanTasks[Review due],$V146)="","",INDEX(PlanTasks[Review due],$V146)))</f>
        <v/>
      </c>
      <c r="T146" s="29" t="str">
        <f t="array" ref="T146">IF($V146="","",IF(INDEX(PlanTasks[AI practice mode],$V146)="","",INDEX(PlanTasks[AI practice mode],$V146)))</f>
        <v/>
      </c>
      <c r="U146" s="29" t="str">
        <f t="array" ref="U146">IF($V146="","",IF(INDEX(PlanTasks[Source IDs],$V146)="","",INDEX(PlanTasks[Source IDs],$V146)))</f>
        <v/>
      </c>
      <c r="V146" s="55" t="str">
        <f>IF(ROW()-8&gt;$E$4,"",MATCH($C$4&amp;"|"&amp;(ROW()-8),PlanTasks[Category key],0))</f>
        <v/>
      </c>
    </row>
    <row r="147" ht="78.0" customHeight="1">
      <c r="A147" s="9" t="str">
        <f t="array" ref="A147">IF($V147="","",INDEX(PlanTasks[Task ID],$V147))</f>
        <v/>
      </c>
      <c r="B147" s="12" t="str">
        <f t="array" ref="B147">IF($V147="","",IF(INDEX(PlanTasks[Start week],$V147)="","",INDEX(PlanTasks[Start week],$V147)))</f>
        <v/>
      </c>
      <c r="C147" s="12" t="str">
        <f t="array" ref="C147">IF($V147="","",IF(INDEX(PlanTasks[Task / deliverable],$V147)="","",INDEX(PlanTasks[Task / deliverable],$V147)))</f>
        <v/>
      </c>
      <c r="D147" s="12" t="str">
        <f t="array" ref="D147">IF($V147="","",IF(INDEX(PlanTasks[Status],$V147)="","",INDEX(PlanTasks[Status],$V147)))</f>
        <v/>
      </c>
      <c r="E147" s="12" t="str">
        <f t="array" ref="E147">IF($V147="","",IF(INDEX(PlanTasks[Priority],$V147)="","",INDEX(PlanTasks[Priority],$V147)))</f>
        <v/>
      </c>
      <c r="F147" s="12" t="str">
        <f t="array" ref="F147">IF($V147="","",IF(INDEX(PlanTasks[Scope],$V147)="","",INDEX(PlanTasks[Scope],$V147)))</f>
        <v/>
      </c>
      <c r="G147" s="18" t="str">
        <f t="array" ref="G147">IF($V147="","",IF(INDEX(PlanTasks[Estimate (h)],$V147)="","",INDEX(PlanTasks[Estimate (h)],$V147)))</f>
        <v/>
      </c>
      <c r="H147" s="18" t="str">
        <f t="array" ref="H147">IF($V147="","",IF(INDEX(PlanTasks[Actual (h)],$V147)="","",INDEX(PlanTasks[Actual (h)],$V147)))</f>
        <v/>
      </c>
      <c r="I147" s="21" t="str">
        <f t="array" ref="I147">IF($V147="","",IF(INDEX(PlanTasks[Due date],$V147)="","",INDEX(PlanTasks[Due date],$V147)))</f>
        <v/>
      </c>
      <c r="J147" s="12" t="str">
        <f t="array" ref="J147">IF($V147="","",IF(INDEX(PlanTasks[Completion check],$V147)="","",INDEX(PlanTasks[Completion check],$V147)))</f>
        <v/>
      </c>
      <c r="K147" s="12" t="str">
        <f t="array" ref="K147">IF($V147="","",IF(INDEX(PlanTasks[Next action / blocker],$V147)="","",INDEX(PlanTasks[Next action / blocker],$V147)))</f>
        <v/>
      </c>
      <c r="L147" s="12" t="str">
        <f t="array" ref="L147">IF($V147="","",IF(INDEX(PlanTasks[Done when],$V147)="","",INDEX(PlanTasks[Done when],$V147)))</f>
        <v/>
      </c>
      <c r="M147" s="12" t="str">
        <f t="array" ref="M147">IF($V147="","",IF(INDEX(PlanTasks[Exercise / interview prompt],$V147)="","",INDEX(PlanTasks[Exercise / interview prompt],$V147)))</f>
        <v/>
      </c>
      <c r="N147" s="12" t="str">
        <f t="array" ref="N147">IF($V147="","",IF(INDEX(PlanTasks[Prerequisite IDs],$V147)="","",INDEX(PlanTasks[Prerequisite IDs],$V147)))</f>
        <v/>
      </c>
      <c r="O147" s="12" t="str">
        <f t="array" ref="O147">IF($V147="","",IF(INDEX(PlanTasks[Plan section],$V147)="","",INDEX(PlanTasks[Plan section],$V147)))</f>
        <v/>
      </c>
      <c r="P147" s="12" t="str">
        <f t="array" ref="P147">IF($V147="","",IF(INDEX(PlanTasks[Category],$V147)="","",INDEX(PlanTasks[Category],$V147)))</f>
        <v/>
      </c>
      <c r="Q147" s="12" t="str">
        <f t="array" ref="Q147">IF($V147="","",IF(INDEX(PlanTasks[Evidence / result],$V147)="","",INDEX(PlanTasks[Evidence / result],$V147)))</f>
        <v/>
      </c>
      <c r="R147" s="21" t="str">
        <f t="array" ref="R147">IF($V147="","",IF(INDEX(PlanTasks[Completed on],$V147)="","",INDEX(PlanTasks[Completed on],$V147)))</f>
        <v/>
      </c>
      <c r="S147" s="21" t="str">
        <f t="array" ref="S147">IF($V147="","",IF(INDEX(PlanTasks[Review due],$V147)="","",INDEX(PlanTasks[Review due],$V147)))</f>
        <v/>
      </c>
      <c r="T147" s="12" t="str">
        <f t="array" ref="T147">IF($V147="","",IF(INDEX(PlanTasks[AI practice mode],$V147)="","",INDEX(PlanTasks[AI practice mode],$V147)))</f>
        <v/>
      </c>
      <c r="U147" s="12" t="str">
        <f t="array" ref="U147">IF($V147="","",IF(INDEX(PlanTasks[Source IDs],$V147)="","",INDEX(PlanTasks[Source IDs],$V147)))</f>
        <v/>
      </c>
      <c r="V147" s="27" t="str">
        <f>IF(ROW()-8&gt;$E$4,"",MATCH($C$4&amp;"|"&amp;(ROW()-8),PlanTasks[Category key],0))</f>
        <v/>
      </c>
    </row>
    <row r="148" ht="78.0" customHeight="1">
      <c r="A148" s="28" t="str">
        <f t="array" ref="A148">IF($V148="","",INDEX(PlanTasks[Task ID],$V148))</f>
        <v/>
      </c>
      <c r="B148" s="29" t="str">
        <f t="array" ref="B148">IF($V148="","",IF(INDEX(PlanTasks[Start week],$V148)="","",INDEX(PlanTasks[Start week],$V148)))</f>
        <v/>
      </c>
      <c r="C148" s="29" t="str">
        <f t="array" ref="C148">IF($V148="","",IF(INDEX(PlanTasks[Task / deliverable],$V148)="","",INDEX(PlanTasks[Task / deliverable],$V148)))</f>
        <v/>
      </c>
      <c r="D148" s="29" t="str">
        <f t="array" ref="D148">IF($V148="","",IF(INDEX(PlanTasks[Status],$V148)="","",INDEX(PlanTasks[Status],$V148)))</f>
        <v/>
      </c>
      <c r="E148" s="29" t="str">
        <f t="array" ref="E148">IF($V148="","",IF(INDEX(PlanTasks[Priority],$V148)="","",INDEX(PlanTasks[Priority],$V148)))</f>
        <v/>
      </c>
      <c r="F148" s="29" t="str">
        <f t="array" ref="F148">IF($V148="","",IF(INDEX(PlanTasks[Scope],$V148)="","",INDEX(PlanTasks[Scope],$V148)))</f>
        <v/>
      </c>
      <c r="G148" s="41" t="str">
        <f t="array" ref="G148">IF($V148="","",IF(INDEX(PlanTasks[Estimate (h)],$V148)="","",INDEX(PlanTasks[Estimate (h)],$V148)))</f>
        <v/>
      </c>
      <c r="H148" s="41" t="str">
        <f t="array" ref="H148">IF($V148="","",IF(INDEX(PlanTasks[Actual (h)],$V148)="","",INDEX(PlanTasks[Actual (h)],$V148)))</f>
        <v/>
      </c>
      <c r="I148" s="43" t="str">
        <f t="array" ref="I148">IF($V148="","",IF(INDEX(PlanTasks[Due date],$V148)="","",INDEX(PlanTasks[Due date],$V148)))</f>
        <v/>
      </c>
      <c r="J148" s="29" t="str">
        <f t="array" ref="J148">IF($V148="","",IF(INDEX(PlanTasks[Completion check],$V148)="","",INDEX(PlanTasks[Completion check],$V148)))</f>
        <v/>
      </c>
      <c r="K148" s="29" t="str">
        <f t="array" ref="K148">IF($V148="","",IF(INDEX(PlanTasks[Next action / blocker],$V148)="","",INDEX(PlanTasks[Next action / blocker],$V148)))</f>
        <v/>
      </c>
      <c r="L148" s="29" t="str">
        <f t="array" ref="L148">IF($V148="","",IF(INDEX(PlanTasks[Done when],$V148)="","",INDEX(PlanTasks[Done when],$V148)))</f>
        <v/>
      </c>
      <c r="M148" s="29" t="str">
        <f t="array" ref="M148">IF($V148="","",IF(INDEX(PlanTasks[Exercise / interview prompt],$V148)="","",INDEX(PlanTasks[Exercise / interview prompt],$V148)))</f>
        <v/>
      </c>
      <c r="N148" s="29" t="str">
        <f t="array" ref="N148">IF($V148="","",IF(INDEX(PlanTasks[Prerequisite IDs],$V148)="","",INDEX(PlanTasks[Prerequisite IDs],$V148)))</f>
        <v/>
      </c>
      <c r="O148" s="29" t="str">
        <f t="array" ref="O148">IF($V148="","",IF(INDEX(PlanTasks[Plan section],$V148)="","",INDEX(PlanTasks[Plan section],$V148)))</f>
        <v/>
      </c>
      <c r="P148" s="29" t="str">
        <f t="array" ref="P148">IF($V148="","",IF(INDEX(PlanTasks[Category],$V148)="","",INDEX(PlanTasks[Category],$V148)))</f>
        <v/>
      </c>
      <c r="Q148" s="29" t="str">
        <f t="array" ref="Q148">IF($V148="","",IF(INDEX(PlanTasks[Evidence / result],$V148)="","",INDEX(PlanTasks[Evidence / result],$V148)))</f>
        <v/>
      </c>
      <c r="R148" s="43" t="str">
        <f t="array" ref="R148">IF($V148="","",IF(INDEX(PlanTasks[Completed on],$V148)="","",INDEX(PlanTasks[Completed on],$V148)))</f>
        <v/>
      </c>
      <c r="S148" s="43" t="str">
        <f t="array" ref="S148">IF($V148="","",IF(INDEX(PlanTasks[Review due],$V148)="","",INDEX(PlanTasks[Review due],$V148)))</f>
        <v/>
      </c>
      <c r="T148" s="29" t="str">
        <f t="array" ref="T148">IF($V148="","",IF(INDEX(PlanTasks[AI practice mode],$V148)="","",INDEX(PlanTasks[AI practice mode],$V148)))</f>
        <v/>
      </c>
      <c r="U148" s="29" t="str">
        <f t="array" ref="U148">IF($V148="","",IF(INDEX(PlanTasks[Source IDs],$V148)="","",INDEX(PlanTasks[Source IDs],$V148)))</f>
        <v/>
      </c>
      <c r="V148" s="55" t="str">
        <f>IF(ROW()-8&gt;$E$4,"",MATCH($C$4&amp;"|"&amp;(ROW()-8),PlanTasks[Category key],0))</f>
        <v/>
      </c>
    </row>
    <row r="149" ht="78.0" customHeight="1">
      <c r="A149" s="9" t="str">
        <f t="array" ref="A149">IF($V149="","",INDEX(PlanTasks[Task ID],$V149))</f>
        <v/>
      </c>
      <c r="B149" s="12" t="str">
        <f t="array" ref="B149">IF($V149="","",IF(INDEX(PlanTasks[Start week],$V149)="","",INDEX(PlanTasks[Start week],$V149)))</f>
        <v/>
      </c>
      <c r="C149" s="12" t="str">
        <f t="array" ref="C149">IF($V149="","",IF(INDEX(PlanTasks[Task / deliverable],$V149)="","",INDEX(PlanTasks[Task / deliverable],$V149)))</f>
        <v/>
      </c>
      <c r="D149" s="12" t="str">
        <f t="array" ref="D149">IF($V149="","",IF(INDEX(PlanTasks[Status],$V149)="","",INDEX(PlanTasks[Status],$V149)))</f>
        <v/>
      </c>
      <c r="E149" s="12" t="str">
        <f t="array" ref="E149">IF($V149="","",IF(INDEX(PlanTasks[Priority],$V149)="","",INDEX(PlanTasks[Priority],$V149)))</f>
        <v/>
      </c>
      <c r="F149" s="12" t="str">
        <f t="array" ref="F149">IF($V149="","",IF(INDEX(PlanTasks[Scope],$V149)="","",INDEX(PlanTasks[Scope],$V149)))</f>
        <v/>
      </c>
      <c r="G149" s="18" t="str">
        <f t="array" ref="G149">IF($V149="","",IF(INDEX(PlanTasks[Estimate (h)],$V149)="","",INDEX(PlanTasks[Estimate (h)],$V149)))</f>
        <v/>
      </c>
      <c r="H149" s="18" t="str">
        <f t="array" ref="H149">IF($V149="","",IF(INDEX(PlanTasks[Actual (h)],$V149)="","",INDEX(PlanTasks[Actual (h)],$V149)))</f>
        <v/>
      </c>
      <c r="I149" s="21" t="str">
        <f t="array" ref="I149">IF($V149="","",IF(INDEX(PlanTasks[Due date],$V149)="","",INDEX(PlanTasks[Due date],$V149)))</f>
        <v/>
      </c>
      <c r="J149" s="12" t="str">
        <f t="array" ref="J149">IF($V149="","",IF(INDEX(PlanTasks[Completion check],$V149)="","",INDEX(PlanTasks[Completion check],$V149)))</f>
        <v/>
      </c>
      <c r="K149" s="12" t="str">
        <f t="array" ref="K149">IF($V149="","",IF(INDEX(PlanTasks[Next action / blocker],$V149)="","",INDEX(PlanTasks[Next action / blocker],$V149)))</f>
        <v/>
      </c>
      <c r="L149" s="12" t="str">
        <f t="array" ref="L149">IF($V149="","",IF(INDEX(PlanTasks[Done when],$V149)="","",INDEX(PlanTasks[Done when],$V149)))</f>
        <v/>
      </c>
      <c r="M149" s="12" t="str">
        <f t="array" ref="M149">IF($V149="","",IF(INDEX(PlanTasks[Exercise / interview prompt],$V149)="","",INDEX(PlanTasks[Exercise / interview prompt],$V149)))</f>
        <v/>
      </c>
      <c r="N149" s="12" t="str">
        <f t="array" ref="N149">IF($V149="","",IF(INDEX(PlanTasks[Prerequisite IDs],$V149)="","",INDEX(PlanTasks[Prerequisite IDs],$V149)))</f>
        <v/>
      </c>
      <c r="O149" s="12" t="str">
        <f t="array" ref="O149">IF($V149="","",IF(INDEX(PlanTasks[Plan section],$V149)="","",INDEX(PlanTasks[Plan section],$V149)))</f>
        <v/>
      </c>
      <c r="P149" s="12" t="str">
        <f t="array" ref="P149">IF($V149="","",IF(INDEX(PlanTasks[Category],$V149)="","",INDEX(PlanTasks[Category],$V149)))</f>
        <v/>
      </c>
      <c r="Q149" s="12" t="str">
        <f t="array" ref="Q149">IF($V149="","",IF(INDEX(PlanTasks[Evidence / result],$V149)="","",INDEX(PlanTasks[Evidence / result],$V149)))</f>
        <v/>
      </c>
      <c r="R149" s="21" t="str">
        <f t="array" ref="R149">IF($V149="","",IF(INDEX(PlanTasks[Completed on],$V149)="","",INDEX(PlanTasks[Completed on],$V149)))</f>
        <v/>
      </c>
      <c r="S149" s="21" t="str">
        <f t="array" ref="S149">IF($V149="","",IF(INDEX(PlanTasks[Review due],$V149)="","",INDEX(PlanTasks[Review due],$V149)))</f>
        <v/>
      </c>
      <c r="T149" s="12" t="str">
        <f t="array" ref="T149">IF($V149="","",IF(INDEX(PlanTasks[AI practice mode],$V149)="","",INDEX(PlanTasks[AI practice mode],$V149)))</f>
        <v/>
      </c>
      <c r="U149" s="12" t="str">
        <f t="array" ref="U149">IF($V149="","",IF(INDEX(PlanTasks[Source IDs],$V149)="","",INDEX(PlanTasks[Source IDs],$V149)))</f>
        <v/>
      </c>
      <c r="V149" s="27" t="str">
        <f>IF(ROW()-8&gt;$E$4,"",MATCH($C$4&amp;"|"&amp;(ROW()-8),PlanTasks[Category key],0))</f>
        <v/>
      </c>
    </row>
    <row r="150" ht="78.0" customHeight="1">
      <c r="A150" s="28" t="str">
        <f t="array" ref="A150">IF($V150="","",INDEX(PlanTasks[Task ID],$V150))</f>
        <v/>
      </c>
      <c r="B150" s="29" t="str">
        <f t="array" ref="B150">IF($V150="","",IF(INDEX(PlanTasks[Start week],$V150)="","",INDEX(PlanTasks[Start week],$V150)))</f>
        <v/>
      </c>
      <c r="C150" s="29" t="str">
        <f t="array" ref="C150">IF($V150="","",IF(INDEX(PlanTasks[Task / deliverable],$V150)="","",INDEX(PlanTasks[Task / deliverable],$V150)))</f>
        <v/>
      </c>
      <c r="D150" s="29" t="str">
        <f t="array" ref="D150">IF($V150="","",IF(INDEX(PlanTasks[Status],$V150)="","",INDEX(PlanTasks[Status],$V150)))</f>
        <v/>
      </c>
      <c r="E150" s="29" t="str">
        <f t="array" ref="E150">IF($V150="","",IF(INDEX(PlanTasks[Priority],$V150)="","",INDEX(PlanTasks[Priority],$V150)))</f>
        <v/>
      </c>
      <c r="F150" s="29" t="str">
        <f t="array" ref="F150">IF($V150="","",IF(INDEX(PlanTasks[Scope],$V150)="","",INDEX(PlanTasks[Scope],$V150)))</f>
        <v/>
      </c>
      <c r="G150" s="41" t="str">
        <f t="array" ref="G150">IF($V150="","",IF(INDEX(PlanTasks[Estimate (h)],$V150)="","",INDEX(PlanTasks[Estimate (h)],$V150)))</f>
        <v/>
      </c>
      <c r="H150" s="41" t="str">
        <f t="array" ref="H150">IF($V150="","",IF(INDEX(PlanTasks[Actual (h)],$V150)="","",INDEX(PlanTasks[Actual (h)],$V150)))</f>
        <v/>
      </c>
      <c r="I150" s="43" t="str">
        <f t="array" ref="I150">IF($V150="","",IF(INDEX(PlanTasks[Due date],$V150)="","",INDEX(PlanTasks[Due date],$V150)))</f>
        <v/>
      </c>
      <c r="J150" s="29" t="str">
        <f t="array" ref="J150">IF($V150="","",IF(INDEX(PlanTasks[Completion check],$V150)="","",INDEX(PlanTasks[Completion check],$V150)))</f>
        <v/>
      </c>
      <c r="K150" s="29" t="str">
        <f t="array" ref="K150">IF($V150="","",IF(INDEX(PlanTasks[Next action / blocker],$V150)="","",INDEX(PlanTasks[Next action / blocker],$V150)))</f>
        <v/>
      </c>
      <c r="L150" s="29" t="str">
        <f t="array" ref="L150">IF($V150="","",IF(INDEX(PlanTasks[Done when],$V150)="","",INDEX(PlanTasks[Done when],$V150)))</f>
        <v/>
      </c>
      <c r="M150" s="29" t="str">
        <f t="array" ref="M150">IF($V150="","",IF(INDEX(PlanTasks[Exercise / interview prompt],$V150)="","",INDEX(PlanTasks[Exercise / interview prompt],$V150)))</f>
        <v/>
      </c>
      <c r="N150" s="29" t="str">
        <f t="array" ref="N150">IF($V150="","",IF(INDEX(PlanTasks[Prerequisite IDs],$V150)="","",INDEX(PlanTasks[Prerequisite IDs],$V150)))</f>
        <v/>
      </c>
      <c r="O150" s="29" t="str">
        <f t="array" ref="O150">IF($V150="","",IF(INDEX(PlanTasks[Plan section],$V150)="","",INDEX(PlanTasks[Plan section],$V150)))</f>
        <v/>
      </c>
      <c r="P150" s="29" t="str">
        <f t="array" ref="P150">IF($V150="","",IF(INDEX(PlanTasks[Category],$V150)="","",INDEX(PlanTasks[Category],$V150)))</f>
        <v/>
      </c>
      <c r="Q150" s="29" t="str">
        <f t="array" ref="Q150">IF($V150="","",IF(INDEX(PlanTasks[Evidence / result],$V150)="","",INDEX(PlanTasks[Evidence / result],$V150)))</f>
        <v/>
      </c>
      <c r="R150" s="43" t="str">
        <f t="array" ref="R150">IF($V150="","",IF(INDEX(PlanTasks[Completed on],$V150)="","",INDEX(PlanTasks[Completed on],$V150)))</f>
        <v/>
      </c>
      <c r="S150" s="43" t="str">
        <f t="array" ref="S150">IF($V150="","",IF(INDEX(PlanTasks[Review due],$V150)="","",INDEX(PlanTasks[Review due],$V150)))</f>
        <v/>
      </c>
      <c r="T150" s="29" t="str">
        <f t="array" ref="T150">IF($V150="","",IF(INDEX(PlanTasks[AI practice mode],$V150)="","",INDEX(PlanTasks[AI practice mode],$V150)))</f>
        <v/>
      </c>
      <c r="U150" s="29" t="str">
        <f t="array" ref="U150">IF($V150="","",IF(INDEX(PlanTasks[Source IDs],$V150)="","",INDEX(PlanTasks[Source IDs],$V150)))</f>
        <v/>
      </c>
      <c r="V150" s="55" t="str">
        <f>IF(ROW()-8&gt;$E$4,"",MATCH($C$4&amp;"|"&amp;(ROW()-8),PlanTasks[Category key],0))</f>
        <v/>
      </c>
    </row>
    <row r="151" ht="78.0" customHeight="1">
      <c r="A151" s="9" t="str">
        <f t="array" ref="A151">IF($V151="","",INDEX(PlanTasks[Task ID],$V151))</f>
        <v/>
      </c>
      <c r="B151" s="12" t="str">
        <f t="array" ref="B151">IF($V151="","",IF(INDEX(PlanTasks[Start week],$V151)="","",INDEX(PlanTasks[Start week],$V151)))</f>
        <v/>
      </c>
      <c r="C151" s="12" t="str">
        <f t="array" ref="C151">IF($V151="","",IF(INDEX(PlanTasks[Task / deliverable],$V151)="","",INDEX(PlanTasks[Task / deliverable],$V151)))</f>
        <v/>
      </c>
      <c r="D151" s="12" t="str">
        <f t="array" ref="D151">IF($V151="","",IF(INDEX(PlanTasks[Status],$V151)="","",INDEX(PlanTasks[Status],$V151)))</f>
        <v/>
      </c>
      <c r="E151" s="12" t="str">
        <f t="array" ref="E151">IF($V151="","",IF(INDEX(PlanTasks[Priority],$V151)="","",INDEX(PlanTasks[Priority],$V151)))</f>
        <v/>
      </c>
      <c r="F151" s="12" t="str">
        <f t="array" ref="F151">IF($V151="","",IF(INDEX(PlanTasks[Scope],$V151)="","",INDEX(PlanTasks[Scope],$V151)))</f>
        <v/>
      </c>
      <c r="G151" s="18" t="str">
        <f t="array" ref="G151">IF($V151="","",IF(INDEX(PlanTasks[Estimate (h)],$V151)="","",INDEX(PlanTasks[Estimate (h)],$V151)))</f>
        <v/>
      </c>
      <c r="H151" s="18" t="str">
        <f t="array" ref="H151">IF($V151="","",IF(INDEX(PlanTasks[Actual (h)],$V151)="","",INDEX(PlanTasks[Actual (h)],$V151)))</f>
        <v/>
      </c>
      <c r="I151" s="21" t="str">
        <f t="array" ref="I151">IF($V151="","",IF(INDEX(PlanTasks[Due date],$V151)="","",INDEX(PlanTasks[Due date],$V151)))</f>
        <v/>
      </c>
      <c r="J151" s="12" t="str">
        <f t="array" ref="J151">IF($V151="","",IF(INDEX(PlanTasks[Completion check],$V151)="","",INDEX(PlanTasks[Completion check],$V151)))</f>
        <v/>
      </c>
      <c r="K151" s="12" t="str">
        <f t="array" ref="K151">IF($V151="","",IF(INDEX(PlanTasks[Next action / blocker],$V151)="","",INDEX(PlanTasks[Next action / blocker],$V151)))</f>
        <v/>
      </c>
      <c r="L151" s="12" t="str">
        <f t="array" ref="L151">IF($V151="","",IF(INDEX(PlanTasks[Done when],$V151)="","",INDEX(PlanTasks[Done when],$V151)))</f>
        <v/>
      </c>
      <c r="M151" s="12" t="str">
        <f t="array" ref="M151">IF($V151="","",IF(INDEX(PlanTasks[Exercise / interview prompt],$V151)="","",INDEX(PlanTasks[Exercise / interview prompt],$V151)))</f>
        <v/>
      </c>
      <c r="N151" s="12" t="str">
        <f t="array" ref="N151">IF($V151="","",IF(INDEX(PlanTasks[Prerequisite IDs],$V151)="","",INDEX(PlanTasks[Prerequisite IDs],$V151)))</f>
        <v/>
      </c>
      <c r="O151" s="12" t="str">
        <f t="array" ref="O151">IF($V151="","",IF(INDEX(PlanTasks[Plan section],$V151)="","",INDEX(PlanTasks[Plan section],$V151)))</f>
        <v/>
      </c>
      <c r="P151" s="12" t="str">
        <f t="array" ref="P151">IF($V151="","",IF(INDEX(PlanTasks[Category],$V151)="","",INDEX(PlanTasks[Category],$V151)))</f>
        <v/>
      </c>
      <c r="Q151" s="12" t="str">
        <f t="array" ref="Q151">IF($V151="","",IF(INDEX(PlanTasks[Evidence / result],$V151)="","",INDEX(PlanTasks[Evidence / result],$V151)))</f>
        <v/>
      </c>
      <c r="R151" s="21" t="str">
        <f t="array" ref="R151">IF($V151="","",IF(INDEX(PlanTasks[Completed on],$V151)="","",INDEX(PlanTasks[Completed on],$V151)))</f>
        <v/>
      </c>
      <c r="S151" s="21" t="str">
        <f t="array" ref="S151">IF($V151="","",IF(INDEX(PlanTasks[Review due],$V151)="","",INDEX(PlanTasks[Review due],$V151)))</f>
        <v/>
      </c>
      <c r="T151" s="12" t="str">
        <f t="array" ref="T151">IF($V151="","",IF(INDEX(PlanTasks[AI practice mode],$V151)="","",INDEX(PlanTasks[AI practice mode],$V151)))</f>
        <v/>
      </c>
      <c r="U151" s="12" t="str">
        <f t="array" ref="U151">IF($V151="","",IF(INDEX(PlanTasks[Source IDs],$V151)="","",INDEX(PlanTasks[Source IDs],$V151)))</f>
        <v/>
      </c>
      <c r="V151" s="27" t="str">
        <f>IF(ROW()-8&gt;$E$4,"",MATCH($C$4&amp;"|"&amp;(ROW()-8),PlanTasks[Category key],0))</f>
        <v/>
      </c>
    </row>
    <row r="152" ht="78.0" customHeight="1">
      <c r="A152" s="28" t="str">
        <f t="array" ref="A152">IF($V152="","",INDEX(PlanTasks[Task ID],$V152))</f>
        <v/>
      </c>
      <c r="B152" s="29" t="str">
        <f t="array" ref="B152">IF($V152="","",IF(INDEX(PlanTasks[Start week],$V152)="","",INDEX(PlanTasks[Start week],$V152)))</f>
        <v/>
      </c>
      <c r="C152" s="29" t="str">
        <f t="array" ref="C152">IF($V152="","",IF(INDEX(PlanTasks[Task / deliverable],$V152)="","",INDEX(PlanTasks[Task / deliverable],$V152)))</f>
        <v/>
      </c>
      <c r="D152" s="29" t="str">
        <f t="array" ref="D152">IF($V152="","",IF(INDEX(PlanTasks[Status],$V152)="","",INDEX(PlanTasks[Status],$V152)))</f>
        <v/>
      </c>
      <c r="E152" s="29" t="str">
        <f t="array" ref="E152">IF($V152="","",IF(INDEX(PlanTasks[Priority],$V152)="","",INDEX(PlanTasks[Priority],$V152)))</f>
        <v/>
      </c>
      <c r="F152" s="29" t="str">
        <f t="array" ref="F152">IF($V152="","",IF(INDEX(PlanTasks[Scope],$V152)="","",INDEX(PlanTasks[Scope],$V152)))</f>
        <v/>
      </c>
      <c r="G152" s="41" t="str">
        <f t="array" ref="G152">IF($V152="","",IF(INDEX(PlanTasks[Estimate (h)],$V152)="","",INDEX(PlanTasks[Estimate (h)],$V152)))</f>
        <v/>
      </c>
      <c r="H152" s="41" t="str">
        <f t="array" ref="H152">IF($V152="","",IF(INDEX(PlanTasks[Actual (h)],$V152)="","",INDEX(PlanTasks[Actual (h)],$V152)))</f>
        <v/>
      </c>
      <c r="I152" s="43" t="str">
        <f t="array" ref="I152">IF($V152="","",IF(INDEX(PlanTasks[Due date],$V152)="","",INDEX(PlanTasks[Due date],$V152)))</f>
        <v/>
      </c>
      <c r="J152" s="29" t="str">
        <f t="array" ref="J152">IF($V152="","",IF(INDEX(PlanTasks[Completion check],$V152)="","",INDEX(PlanTasks[Completion check],$V152)))</f>
        <v/>
      </c>
      <c r="K152" s="29" t="str">
        <f t="array" ref="K152">IF($V152="","",IF(INDEX(PlanTasks[Next action / blocker],$V152)="","",INDEX(PlanTasks[Next action / blocker],$V152)))</f>
        <v/>
      </c>
      <c r="L152" s="29" t="str">
        <f t="array" ref="L152">IF($V152="","",IF(INDEX(PlanTasks[Done when],$V152)="","",INDEX(PlanTasks[Done when],$V152)))</f>
        <v/>
      </c>
      <c r="M152" s="29" t="str">
        <f t="array" ref="M152">IF($V152="","",IF(INDEX(PlanTasks[Exercise / interview prompt],$V152)="","",INDEX(PlanTasks[Exercise / interview prompt],$V152)))</f>
        <v/>
      </c>
      <c r="N152" s="29" t="str">
        <f t="array" ref="N152">IF($V152="","",IF(INDEX(PlanTasks[Prerequisite IDs],$V152)="","",INDEX(PlanTasks[Prerequisite IDs],$V152)))</f>
        <v/>
      </c>
      <c r="O152" s="29" t="str">
        <f t="array" ref="O152">IF($V152="","",IF(INDEX(PlanTasks[Plan section],$V152)="","",INDEX(PlanTasks[Plan section],$V152)))</f>
        <v/>
      </c>
      <c r="P152" s="29" t="str">
        <f t="array" ref="P152">IF($V152="","",IF(INDEX(PlanTasks[Category],$V152)="","",INDEX(PlanTasks[Category],$V152)))</f>
        <v/>
      </c>
      <c r="Q152" s="29" t="str">
        <f t="array" ref="Q152">IF($V152="","",IF(INDEX(PlanTasks[Evidence / result],$V152)="","",INDEX(PlanTasks[Evidence / result],$V152)))</f>
        <v/>
      </c>
      <c r="R152" s="43" t="str">
        <f t="array" ref="R152">IF($V152="","",IF(INDEX(PlanTasks[Completed on],$V152)="","",INDEX(PlanTasks[Completed on],$V152)))</f>
        <v/>
      </c>
      <c r="S152" s="43" t="str">
        <f t="array" ref="S152">IF($V152="","",IF(INDEX(PlanTasks[Review due],$V152)="","",INDEX(PlanTasks[Review due],$V152)))</f>
        <v/>
      </c>
      <c r="T152" s="29" t="str">
        <f t="array" ref="T152">IF($V152="","",IF(INDEX(PlanTasks[AI practice mode],$V152)="","",INDEX(PlanTasks[AI practice mode],$V152)))</f>
        <v/>
      </c>
      <c r="U152" s="29" t="str">
        <f t="array" ref="U152">IF($V152="","",IF(INDEX(PlanTasks[Source IDs],$V152)="","",INDEX(PlanTasks[Source IDs],$V152)))</f>
        <v/>
      </c>
      <c r="V152" s="55" t="str">
        <f>IF(ROW()-8&gt;$E$4,"",MATCH($C$4&amp;"|"&amp;(ROW()-8),PlanTasks[Category key],0))</f>
        <v/>
      </c>
    </row>
    <row r="153" ht="78.0" customHeight="1">
      <c r="A153" s="9" t="str">
        <f t="array" ref="A153">IF($V153="","",INDEX(PlanTasks[Task ID],$V153))</f>
        <v/>
      </c>
      <c r="B153" s="12" t="str">
        <f t="array" ref="B153">IF($V153="","",IF(INDEX(PlanTasks[Start week],$V153)="","",INDEX(PlanTasks[Start week],$V153)))</f>
        <v/>
      </c>
      <c r="C153" s="12" t="str">
        <f t="array" ref="C153">IF($V153="","",IF(INDEX(PlanTasks[Task / deliverable],$V153)="","",INDEX(PlanTasks[Task / deliverable],$V153)))</f>
        <v/>
      </c>
      <c r="D153" s="12" t="str">
        <f t="array" ref="D153">IF($V153="","",IF(INDEX(PlanTasks[Status],$V153)="","",INDEX(PlanTasks[Status],$V153)))</f>
        <v/>
      </c>
      <c r="E153" s="12" t="str">
        <f t="array" ref="E153">IF($V153="","",IF(INDEX(PlanTasks[Priority],$V153)="","",INDEX(PlanTasks[Priority],$V153)))</f>
        <v/>
      </c>
      <c r="F153" s="12" t="str">
        <f t="array" ref="F153">IF($V153="","",IF(INDEX(PlanTasks[Scope],$V153)="","",INDEX(PlanTasks[Scope],$V153)))</f>
        <v/>
      </c>
      <c r="G153" s="18" t="str">
        <f t="array" ref="G153">IF($V153="","",IF(INDEX(PlanTasks[Estimate (h)],$V153)="","",INDEX(PlanTasks[Estimate (h)],$V153)))</f>
        <v/>
      </c>
      <c r="H153" s="18" t="str">
        <f t="array" ref="H153">IF($V153="","",IF(INDEX(PlanTasks[Actual (h)],$V153)="","",INDEX(PlanTasks[Actual (h)],$V153)))</f>
        <v/>
      </c>
      <c r="I153" s="21" t="str">
        <f t="array" ref="I153">IF($V153="","",IF(INDEX(PlanTasks[Due date],$V153)="","",INDEX(PlanTasks[Due date],$V153)))</f>
        <v/>
      </c>
      <c r="J153" s="12" t="str">
        <f t="array" ref="J153">IF($V153="","",IF(INDEX(PlanTasks[Completion check],$V153)="","",INDEX(PlanTasks[Completion check],$V153)))</f>
        <v/>
      </c>
      <c r="K153" s="12" t="str">
        <f t="array" ref="K153">IF($V153="","",IF(INDEX(PlanTasks[Next action / blocker],$V153)="","",INDEX(PlanTasks[Next action / blocker],$V153)))</f>
        <v/>
      </c>
      <c r="L153" s="12" t="str">
        <f t="array" ref="L153">IF($V153="","",IF(INDEX(PlanTasks[Done when],$V153)="","",INDEX(PlanTasks[Done when],$V153)))</f>
        <v/>
      </c>
      <c r="M153" s="12" t="str">
        <f t="array" ref="M153">IF($V153="","",IF(INDEX(PlanTasks[Exercise / interview prompt],$V153)="","",INDEX(PlanTasks[Exercise / interview prompt],$V153)))</f>
        <v/>
      </c>
      <c r="N153" s="12" t="str">
        <f t="array" ref="N153">IF($V153="","",IF(INDEX(PlanTasks[Prerequisite IDs],$V153)="","",INDEX(PlanTasks[Prerequisite IDs],$V153)))</f>
        <v/>
      </c>
      <c r="O153" s="12" t="str">
        <f t="array" ref="O153">IF($V153="","",IF(INDEX(PlanTasks[Plan section],$V153)="","",INDEX(PlanTasks[Plan section],$V153)))</f>
        <v/>
      </c>
      <c r="P153" s="12" t="str">
        <f t="array" ref="P153">IF($V153="","",IF(INDEX(PlanTasks[Category],$V153)="","",INDEX(PlanTasks[Category],$V153)))</f>
        <v/>
      </c>
      <c r="Q153" s="12" t="str">
        <f t="array" ref="Q153">IF($V153="","",IF(INDEX(PlanTasks[Evidence / result],$V153)="","",INDEX(PlanTasks[Evidence / result],$V153)))</f>
        <v/>
      </c>
      <c r="R153" s="21" t="str">
        <f t="array" ref="R153">IF($V153="","",IF(INDEX(PlanTasks[Completed on],$V153)="","",INDEX(PlanTasks[Completed on],$V153)))</f>
        <v/>
      </c>
      <c r="S153" s="21" t="str">
        <f t="array" ref="S153">IF($V153="","",IF(INDEX(PlanTasks[Review due],$V153)="","",INDEX(PlanTasks[Review due],$V153)))</f>
        <v/>
      </c>
      <c r="T153" s="12" t="str">
        <f t="array" ref="T153">IF($V153="","",IF(INDEX(PlanTasks[AI practice mode],$V153)="","",INDEX(PlanTasks[AI practice mode],$V153)))</f>
        <v/>
      </c>
      <c r="U153" s="12" t="str">
        <f t="array" ref="U153">IF($V153="","",IF(INDEX(PlanTasks[Source IDs],$V153)="","",INDEX(PlanTasks[Source IDs],$V153)))</f>
        <v/>
      </c>
      <c r="V153" s="27" t="str">
        <f>IF(ROW()-8&gt;$E$4,"",MATCH($C$4&amp;"|"&amp;(ROW()-8),PlanTasks[Category key],0))</f>
        <v/>
      </c>
    </row>
    <row r="154" ht="78.0" customHeight="1">
      <c r="A154" s="28" t="str">
        <f t="array" ref="A154">IF($V154="","",INDEX(PlanTasks[Task ID],$V154))</f>
        <v/>
      </c>
      <c r="B154" s="29" t="str">
        <f t="array" ref="B154">IF($V154="","",IF(INDEX(PlanTasks[Start week],$V154)="","",INDEX(PlanTasks[Start week],$V154)))</f>
        <v/>
      </c>
      <c r="C154" s="29" t="str">
        <f t="array" ref="C154">IF($V154="","",IF(INDEX(PlanTasks[Task / deliverable],$V154)="","",INDEX(PlanTasks[Task / deliverable],$V154)))</f>
        <v/>
      </c>
      <c r="D154" s="29" t="str">
        <f t="array" ref="D154">IF($V154="","",IF(INDEX(PlanTasks[Status],$V154)="","",INDEX(PlanTasks[Status],$V154)))</f>
        <v/>
      </c>
      <c r="E154" s="29" t="str">
        <f t="array" ref="E154">IF($V154="","",IF(INDEX(PlanTasks[Priority],$V154)="","",INDEX(PlanTasks[Priority],$V154)))</f>
        <v/>
      </c>
      <c r="F154" s="29" t="str">
        <f t="array" ref="F154">IF($V154="","",IF(INDEX(PlanTasks[Scope],$V154)="","",INDEX(PlanTasks[Scope],$V154)))</f>
        <v/>
      </c>
      <c r="G154" s="41" t="str">
        <f t="array" ref="G154">IF($V154="","",IF(INDEX(PlanTasks[Estimate (h)],$V154)="","",INDEX(PlanTasks[Estimate (h)],$V154)))</f>
        <v/>
      </c>
      <c r="H154" s="41" t="str">
        <f t="array" ref="H154">IF($V154="","",IF(INDEX(PlanTasks[Actual (h)],$V154)="","",INDEX(PlanTasks[Actual (h)],$V154)))</f>
        <v/>
      </c>
      <c r="I154" s="43" t="str">
        <f t="array" ref="I154">IF($V154="","",IF(INDEX(PlanTasks[Due date],$V154)="","",INDEX(PlanTasks[Due date],$V154)))</f>
        <v/>
      </c>
      <c r="J154" s="29" t="str">
        <f t="array" ref="J154">IF($V154="","",IF(INDEX(PlanTasks[Completion check],$V154)="","",INDEX(PlanTasks[Completion check],$V154)))</f>
        <v/>
      </c>
      <c r="K154" s="29" t="str">
        <f t="array" ref="K154">IF($V154="","",IF(INDEX(PlanTasks[Next action / blocker],$V154)="","",INDEX(PlanTasks[Next action / blocker],$V154)))</f>
        <v/>
      </c>
      <c r="L154" s="29" t="str">
        <f t="array" ref="L154">IF($V154="","",IF(INDEX(PlanTasks[Done when],$V154)="","",INDEX(PlanTasks[Done when],$V154)))</f>
        <v/>
      </c>
      <c r="M154" s="29" t="str">
        <f t="array" ref="M154">IF($V154="","",IF(INDEX(PlanTasks[Exercise / interview prompt],$V154)="","",INDEX(PlanTasks[Exercise / interview prompt],$V154)))</f>
        <v/>
      </c>
      <c r="N154" s="29" t="str">
        <f t="array" ref="N154">IF($V154="","",IF(INDEX(PlanTasks[Prerequisite IDs],$V154)="","",INDEX(PlanTasks[Prerequisite IDs],$V154)))</f>
        <v/>
      </c>
      <c r="O154" s="29" t="str">
        <f t="array" ref="O154">IF($V154="","",IF(INDEX(PlanTasks[Plan section],$V154)="","",INDEX(PlanTasks[Plan section],$V154)))</f>
        <v/>
      </c>
      <c r="P154" s="29" t="str">
        <f t="array" ref="P154">IF($V154="","",IF(INDEX(PlanTasks[Category],$V154)="","",INDEX(PlanTasks[Category],$V154)))</f>
        <v/>
      </c>
      <c r="Q154" s="29" t="str">
        <f t="array" ref="Q154">IF($V154="","",IF(INDEX(PlanTasks[Evidence / result],$V154)="","",INDEX(PlanTasks[Evidence / result],$V154)))</f>
        <v/>
      </c>
      <c r="R154" s="43" t="str">
        <f t="array" ref="R154">IF($V154="","",IF(INDEX(PlanTasks[Completed on],$V154)="","",INDEX(PlanTasks[Completed on],$V154)))</f>
        <v/>
      </c>
      <c r="S154" s="43" t="str">
        <f t="array" ref="S154">IF($V154="","",IF(INDEX(PlanTasks[Review due],$V154)="","",INDEX(PlanTasks[Review due],$V154)))</f>
        <v/>
      </c>
      <c r="T154" s="29" t="str">
        <f t="array" ref="T154">IF($V154="","",IF(INDEX(PlanTasks[AI practice mode],$V154)="","",INDEX(PlanTasks[AI practice mode],$V154)))</f>
        <v/>
      </c>
      <c r="U154" s="29" t="str">
        <f t="array" ref="U154">IF($V154="","",IF(INDEX(PlanTasks[Source IDs],$V154)="","",INDEX(PlanTasks[Source IDs],$V154)))</f>
        <v/>
      </c>
      <c r="V154" s="55" t="str">
        <f>IF(ROW()-8&gt;$E$4,"",MATCH($C$4&amp;"|"&amp;(ROW()-8),PlanTasks[Category key],0))</f>
        <v/>
      </c>
    </row>
    <row r="155" ht="78.0" customHeight="1">
      <c r="A155" s="9" t="str">
        <f t="array" ref="A155">IF($V155="","",INDEX(PlanTasks[Task ID],$V155))</f>
        <v/>
      </c>
      <c r="B155" s="12" t="str">
        <f t="array" ref="B155">IF($V155="","",IF(INDEX(PlanTasks[Start week],$V155)="","",INDEX(PlanTasks[Start week],$V155)))</f>
        <v/>
      </c>
      <c r="C155" s="12" t="str">
        <f t="array" ref="C155">IF($V155="","",IF(INDEX(PlanTasks[Task / deliverable],$V155)="","",INDEX(PlanTasks[Task / deliverable],$V155)))</f>
        <v/>
      </c>
      <c r="D155" s="12" t="str">
        <f t="array" ref="D155">IF($V155="","",IF(INDEX(PlanTasks[Status],$V155)="","",INDEX(PlanTasks[Status],$V155)))</f>
        <v/>
      </c>
      <c r="E155" s="12" t="str">
        <f t="array" ref="E155">IF($V155="","",IF(INDEX(PlanTasks[Priority],$V155)="","",INDEX(PlanTasks[Priority],$V155)))</f>
        <v/>
      </c>
      <c r="F155" s="12" t="str">
        <f t="array" ref="F155">IF($V155="","",IF(INDEX(PlanTasks[Scope],$V155)="","",INDEX(PlanTasks[Scope],$V155)))</f>
        <v/>
      </c>
      <c r="G155" s="18" t="str">
        <f t="array" ref="G155">IF($V155="","",IF(INDEX(PlanTasks[Estimate (h)],$V155)="","",INDEX(PlanTasks[Estimate (h)],$V155)))</f>
        <v/>
      </c>
      <c r="H155" s="18" t="str">
        <f t="array" ref="H155">IF($V155="","",IF(INDEX(PlanTasks[Actual (h)],$V155)="","",INDEX(PlanTasks[Actual (h)],$V155)))</f>
        <v/>
      </c>
      <c r="I155" s="21" t="str">
        <f t="array" ref="I155">IF($V155="","",IF(INDEX(PlanTasks[Due date],$V155)="","",INDEX(PlanTasks[Due date],$V155)))</f>
        <v/>
      </c>
      <c r="J155" s="12" t="str">
        <f t="array" ref="J155">IF($V155="","",IF(INDEX(PlanTasks[Completion check],$V155)="","",INDEX(PlanTasks[Completion check],$V155)))</f>
        <v/>
      </c>
      <c r="K155" s="12" t="str">
        <f t="array" ref="K155">IF($V155="","",IF(INDEX(PlanTasks[Next action / blocker],$V155)="","",INDEX(PlanTasks[Next action / blocker],$V155)))</f>
        <v/>
      </c>
      <c r="L155" s="12" t="str">
        <f t="array" ref="L155">IF($V155="","",IF(INDEX(PlanTasks[Done when],$V155)="","",INDEX(PlanTasks[Done when],$V155)))</f>
        <v/>
      </c>
      <c r="M155" s="12" t="str">
        <f t="array" ref="M155">IF($V155="","",IF(INDEX(PlanTasks[Exercise / interview prompt],$V155)="","",INDEX(PlanTasks[Exercise / interview prompt],$V155)))</f>
        <v/>
      </c>
      <c r="N155" s="12" t="str">
        <f t="array" ref="N155">IF($V155="","",IF(INDEX(PlanTasks[Prerequisite IDs],$V155)="","",INDEX(PlanTasks[Prerequisite IDs],$V155)))</f>
        <v/>
      </c>
      <c r="O155" s="12" t="str">
        <f t="array" ref="O155">IF($V155="","",IF(INDEX(PlanTasks[Plan section],$V155)="","",INDEX(PlanTasks[Plan section],$V155)))</f>
        <v/>
      </c>
      <c r="P155" s="12" t="str">
        <f t="array" ref="P155">IF($V155="","",IF(INDEX(PlanTasks[Category],$V155)="","",INDEX(PlanTasks[Category],$V155)))</f>
        <v/>
      </c>
      <c r="Q155" s="12" t="str">
        <f t="array" ref="Q155">IF($V155="","",IF(INDEX(PlanTasks[Evidence / result],$V155)="","",INDEX(PlanTasks[Evidence / result],$V155)))</f>
        <v/>
      </c>
      <c r="R155" s="21" t="str">
        <f t="array" ref="R155">IF($V155="","",IF(INDEX(PlanTasks[Completed on],$V155)="","",INDEX(PlanTasks[Completed on],$V155)))</f>
        <v/>
      </c>
      <c r="S155" s="21" t="str">
        <f t="array" ref="S155">IF($V155="","",IF(INDEX(PlanTasks[Review due],$V155)="","",INDEX(PlanTasks[Review due],$V155)))</f>
        <v/>
      </c>
      <c r="T155" s="12" t="str">
        <f t="array" ref="T155">IF($V155="","",IF(INDEX(PlanTasks[AI practice mode],$V155)="","",INDEX(PlanTasks[AI practice mode],$V155)))</f>
        <v/>
      </c>
      <c r="U155" s="12" t="str">
        <f t="array" ref="U155">IF($V155="","",IF(INDEX(PlanTasks[Source IDs],$V155)="","",INDEX(PlanTasks[Source IDs],$V155)))</f>
        <v/>
      </c>
      <c r="V155" s="27" t="str">
        <f>IF(ROW()-8&gt;$E$4,"",MATCH($C$4&amp;"|"&amp;(ROW()-8),PlanTasks[Category key],0))</f>
        <v/>
      </c>
    </row>
    <row r="156" ht="78.0" customHeight="1">
      <c r="A156" s="28" t="str">
        <f t="array" ref="A156">IF($V156="","",INDEX(PlanTasks[Task ID],$V156))</f>
        <v/>
      </c>
      <c r="B156" s="29" t="str">
        <f t="array" ref="B156">IF($V156="","",IF(INDEX(PlanTasks[Start week],$V156)="","",INDEX(PlanTasks[Start week],$V156)))</f>
        <v/>
      </c>
      <c r="C156" s="29" t="str">
        <f t="array" ref="C156">IF($V156="","",IF(INDEX(PlanTasks[Task / deliverable],$V156)="","",INDEX(PlanTasks[Task / deliverable],$V156)))</f>
        <v/>
      </c>
      <c r="D156" s="29" t="str">
        <f t="array" ref="D156">IF($V156="","",IF(INDEX(PlanTasks[Status],$V156)="","",INDEX(PlanTasks[Status],$V156)))</f>
        <v/>
      </c>
      <c r="E156" s="29" t="str">
        <f t="array" ref="E156">IF($V156="","",IF(INDEX(PlanTasks[Priority],$V156)="","",INDEX(PlanTasks[Priority],$V156)))</f>
        <v/>
      </c>
      <c r="F156" s="29" t="str">
        <f t="array" ref="F156">IF($V156="","",IF(INDEX(PlanTasks[Scope],$V156)="","",INDEX(PlanTasks[Scope],$V156)))</f>
        <v/>
      </c>
      <c r="G156" s="41" t="str">
        <f t="array" ref="G156">IF($V156="","",IF(INDEX(PlanTasks[Estimate (h)],$V156)="","",INDEX(PlanTasks[Estimate (h)],$V156)))</f>
        <v/>
      </c>
      <c r="H156" s="41" t="str">
        <f t="array" ref="H156">IF($V156="","",IF(INDEX(PlanTasks[Actual (h)],$V156)="","",INDEX(PlanTasks[Actual (h)],$V156)))</f>
        <v/>
      </c>
      <c r="I156" s="43" t="str">
        <f t="array" ref="I156">IF($V156="","",IF(INDEX(PlanTasks[Due date],$V156)="","",INDEX(PlanTasks[Due date],$V156)))</f>
        <v/>
      </c>
      <c r="J156" s="29" t="str">
        <f t="array" ref="J156">IF($V156="","",IF(INDEX(PlanTasks[Completion check],$V156)="","",INDEX(PlanTasks[Completion check],$V156)))</f>
        <v/>
      </c>
      <c r="K156" s="29" t="str">
        <f t="array" ref="K156">IF($V156="","",IF(INDEX(PlanTasks[Next action / blocker],$V156)="","",INDEX(PlanTasks[Next action / blocker],$V156)))</f>
        <v/>
      </c>
      <c r="L156" s="29" t="str">
        <f t="array" ref="L156">IF($V156="","",IF(INDEX(PlanTasks[Done when],$V156)="","",INDEX(PlanTasks[Done when],$V156)))</f>
        <v/>
      </c>
      <c r="M156" s="29" t="str">
        <f t="array" ref="M156">IF($V156="","",IF(INDEX(PlanTasks[Exercise / interview prompt],$V156)="","",INDEX(PlanTasks[Exercise / interview prompt],$V156)))</f>
        <v/>
      </c>
      <c r="N156" s="29" t="str">
        <f t="array" ref="N156">IF($V156="","",IF(INDEX(PlanTasks[Prerequisite IDs],$V156)="","",INDEX(PlanTasks[Prerequisite IDs],$V156)))</f>
        <v/>
      </c>
      <c r="O156" s="29" t="str">
        <f t="array" ref="O156">IF($V156="","",IF(INDEX(PlanTasks[Plan section],$V156)="","",INDEX(PlanTasks[Plan section],$V156)))</f>
        <v/>
      </c>
      <c r="P156" s="29" t="str">
        <f t="array" ref="P156">IF($V156="","",IF(INDEX(PlanTasks[Category],$V156)="","",INDEX(PlanTasks[Category],$V156)))</f>
        <v/>
      </c>
      <c r="Q156" s="29" t="str">
        <f t="array" ref="Q156">IF($V156="","",IF(INDEX(PlanTasks[Evidence / result],$V156)="","",INDEX(PlanTasks[Evidence / result],$V156)))</f>
        <v/>
      </c>
      <c r="R156" s="43" t="str">
        <f t="array" ref="R156">IF($V156="","",IF(INDEX(PlanTasks[Completed on],$V156)="","",INDEX(PlanTasks[Completed on],$V156)))</f>
        <v/>
      </c>
      <c r="S156" s="43" t="str">
        <f t="array" ref="S156">IF($V156="","",IF(INDEX(PlanTasks[Review due],$V156)="","",INDEX(PlanTasks[Review due],$V156)))</f>
        <v/>
      </c>
      <c r="T156" s="29" t="str">
        <f t="array" ref="T156">IF($V156="","",IF(INDEX(PlanTasks[AI practice mode],$V156)="","",INDEX(PlanTasks[AI practice mode],$V156)))</f>
        <v/>
      </c>
      <c r="U156" s="29" t="str">
        <f t="array" ref="U156">IF($V156="","",IF(INDEX(PlanTasks[Source IDs],$V156)="","",INDEX(PlanTasks[Source IDs],$V156)))</f>
        <v/>
      </c>
      <c r="V156" s="55" t="str">
        <f>IF(ROW()-8&gt;$E$4,"",MATCH($C$4&amp;"|"&amp;(ROW()-8),PlanTasks[Category key],0))</f>
        <v/>
      </c>
    </row>
    <row r="157" ht="78.0" customHeight="1">
      <c r="A157" s="9" t="str">
        <f t="array" ref="A157">IF($V157="","",INDEX(PlanTasks[Task ID],$V157))</f>
        <v/>
      </c>
      <c r="B157" s="12" t="str">
        <f t="array" ref="B157">IF($V157="","",IF(INDEX(PlanTasks[Start week],$V157)="","",INDEX(PlanTasks[Start week],$V157)))</f>
        <v/>
      </c>
      <c r="C157" s="12" t="str">
        <f t="array" ref="C157">IF($V157="","",IF(INDEX(PlanTasks[Task / deliverable],$V157)="","",INDEX(PlanTasks[Task / deliverable],$V157)))</f>
        <v/>
      </c>
      <c r="D157" s="12" t="str">
        <f t="array" ref="D157">IF($V157="","",IF(INDEX(PlanTasks[Status],$V157)="","",INDEX(PlanTasks[Status],$V157)))</f>
        <v/>
      </c>
      <c r="E157" s="12" t="str">
        <f t="array" ref="E157">IF($V157="","",IF(INDEX(PlanTasks[Priority],$V157)="","",INDEX(PlanTasks[Priority],$V157)))</f>
        <v/>
      </c>
      <c r="F157" s="12" t="str">
        <f t="array" ref="F157">IF($V157="","",IF(INDEX(PlanTasks[Scope],$V157)="","",INDEX(PlanTasks[Scope],$V157)))</f>
        <v/>
      </c>
      <c r="G157" s="18" t="str">
        <f t="array" ref="G157">IF($V157="","",IF(INDEX(PlanTasks[Estimate (h)],$V157)="","",INDEX(PlanTasks[Estimate (h)],$V157)))</f>
        <v/>
      </c>
      <c r="H157" s="18" t="str">
        <f t="array" ref="H157">IF($V157="","",IF(INDEX(PlanTasks[Actual (h)],$V157)="","",INDEX(PlanTasks[Actual (h)],$V157)))</f>
        <v/>
      </c>
      <c r="I157" s="21" t="str">
        <f t="array" ref="I157">IF($V157="","",IF(INDEX(PlanTasks[Due date],$V157)="","",INDEX(PlanTasks[Due date],$V157)))</f>
        <v/>
      </c>
      <c r="J157" s="12" t="str">
        <f t="array" ref="J157">IF($V157="","",IF(INDEX(PlanTasks[Completion check],$V157)="","",INDEX(PlanTasks[Completion check],$V157)))</f>
        <v/>
      </c>
      <c r="K157" s="12" t="str">
        <f t="array" ref="K157">IF($V157="","",IF(INDEX(PlanTasks[Next action / blocker],$V157)="","",INDEX(PlanTasks[Next action / blocker],$V157)))</f>
        <v/>
      </c>
      <c r="L157" s="12" t="str">
        <f t="array" ref="L157">IF($V157="","",IF(INDEX(PlanTasks[Done when],$V157)="","",INDEX(PlanTasks[Done when],$V157)))</f>
        <v/>
      </c>
      <c r="M157" s="12" t="str">
        <f t="array" ref="M157">IF($V157="","",IF(INDEX(PlanTasks[Exercise / interview prompt],$V157)="","",INDEX(PlanTasks[Exercise / interview prompt],$V157)))</f>
        <v/>
      </c>
      <c r="N157" s="12" t="str">
        <f t="array" ref="N157">IF($V157="","",IF(INDEX(PlanTasks[Prerequisite IDs],$V157)="","",INDEX(PlanTasks[Prerequisite IDs],$V157)))</f>
        <v/>
      </c>
      <c r="O157" s="12" t="str">
        <f t="array" ref="O157">IF($V157="","",IF(INDEX(PlanTasks[Plan section],$V157)="","",INDEX(PlanTasks[Plan section],$V157)))</f>
        <v/>
      </c>
      <c r="P157" s="12" t="str">
        <f t="array" ref="P157">IF($V157="","",IF(INDEX(PlanTasks[Category],$V157)="","",INDEX(PlanTasks[Category],$V157)))</f>
        <v/>
      </c>
      <c r="Q157" s="12" t="str">
        <f t="array" ref="Q157">IF($V157="","",IF(INDEX(PlanTasks[Evidence / result],$V157)="","",INDEX(PlanTasks[Evidence / result],$V157)))</f>
        <v/>
      </c>
      <c r="R157" s="21" t="str">
        <f t="array" ref="R157">IF($V157="","",IF(INDEX(PlanTasks[Completed on],$V157)="","",INDEX(PlanTasks[Completed on],$V157)))</f>
        <v/>
      </c>
      <c r="S157" s="21" t="str">
        <f t="array" ref="S157">IF($V157="","",IF(INDEX(PlanTasks[Review due],$V157)="","",INDEX(PlanTasks[Review due],$V157)))</f>
        <v/>
      </c>
      <c r="T157" s="12" t="str">
        <f t="array" ref="T157">IF($V157="","",IF(INDEX(PlanTasks[AI practice mode],$V157)="","",INDEX(PlanTasks[AI practice mode],$V157)))</f>
        <v/>
      </c>
      <c r="U157" s="12" t="str">
        <f t="array" ref="U157">IF($V157="","",IF(INDEX(PlanTasks[Source IDs],$V157)="","",INDEX(PlanTasks[Source IDs],$V157)))</f>
        <v/>
      </c>
      <c r="V157" s="27" t="str">
        <f>IF(ROW()-8&gt;$E$4,"",MATCH($C$4&amp;"|"&amp;(ROW()-8),PlanTasks[Category key],0))</f>
        <v/>
      </c>
    </row>
    <row r="158" ht="78.0" customHeight="1">
      <c r="A158" s="28" t="str">
        <f t="array" ref="A158">IF($V158="","",INDEX(PlanTasks[Task ID],$V158))</f>
        <v/>
      </c>
      <c r="B158" s="29" t="str">
        <f t="array" ref="B158">IF($V158="","",IF(INDEX(PlanTasks[Start week],$V158)="","",INDEX(PlanTasks[Start week],$V158)))</f>
        <v/>
      </c>
      <c r="C158" s="29" t="str">
        <f t="array" ref="C158">IF($V158="","",IF(INDEX(PlanTasks[Task / deliverable],$V158)="","",INDEX(PlanTasks[Task / deliverable],$V158)))</f>
        <v/>
      </c>
      <c r="D158" s="29" t="str">
        <f t="array" ref="D158">IF($V158="","",IF(INDEX(PlanTasks[Status],$V158)="","",INDEX(PlanTasks[Status],$V158)))</f>
        <v/>
      </c>
      <c r="E158" s="29" t="str">
        <f t="array" ref="E158">IF($V158="","",IF(INDEX(PlanTasks[Priority],$V158)="","",INDEX(PlanTasks[Priority],$V158)))</f>
        <v/>
      </c>
      <c r="F158" s="29" t="str">
        <f t="array" ref="F158">IF($V158="","",IF(INDEX(PlanTasks[Scope],$V158)="","",INDEX(PlanTasks[Scope],$V158)))</f>
        <v/>
      </c>
      <c r="G158" s="41" t="str">
        <f t="array" ref="G158">IF($V158="","",IF(INDEX(PlanTasks[Estimate (h)],$V158)="","",INDEX(PlanTasks[Estimate (h)],$V158)))</f>
        <v/>
      </c>
      <c r="H158" s="41" t="str">
        <f t="array" ref="H158">IF($V158="","",IF(INDEX(PlanTasks[Actual (h)],$V158)="","",INDEX(PlanTasks[Actual (h)],$V158)))</f>
        <v/>
      </c>
      <c r="I158" s="43" t="str">
        <f t="array" ref="I158">IF($V158="","",IF(INDEX(PlanTasks[Due date],$V158)="","",INDEX(PlanTasks[Due date],$V158)))</f>
        <v/>
      </c>
      <c r="J158" s="29" t="str">
        <f t="array" ref="J158">IF($V158="","",IF(INDEX(PlanTasks[Completion check],$V158)="","",INDEX(PlanTasks[Completion check],$V158)))</f>
        <v/>
      </c>
      <c r="K158" s="29" t="str">
        <f t="array" ref="K158">IF($V158="","",IF(INDEX(PlanTasks[Next action / blocker],$V158)="","",INDEX(PlanTasks[Next action / blocker],$V158)))</f>
        <v/>
      </c>
      <c r="L158" s="29" t="str">
        <f t="array" ref="L158">IF($V158="","",IF(INDEX(PlanTasks[Done when],$V158)="","",INDEX(PlanTasks[Done when],$V158)))</f>
        <v/>
      </c>
      <c r="M158" s="29" t="str">
        <f t="array" ref="M158">IF($V158="","",IF(INDEX(PlanTasks[Exercise / interview prompt],$V158)="","",INDEX(PlanTasks[Exercise / interview prompt],$V158)))</f>
        <v/>
      </c>
      <c r="N158" s="29" t="str">
        <f t="array" ref="N158">IF($V158="","",IF(INDEX(PlanTasks[Prerequisite IDs],$V158)="","",INDEX(PlanTasks[Prerequisite IDs],$V158)))</f>
        <v/>
      </c>
      <c r="O158" s="29" t="str">
        <f t="array" ref="O158">IF($V158="","",IF(INDEX(PlanTasks[Plan section],$V158)="","",INDEX(PlanTasks[Plan section],$V158)))</f>
        <v/>
      </c>
      <c r="P158" s="29" t="str">
        <f t="array" ref="P158">IF($V158="","",IF(INDEX(PlanTasks[Category],$V158)="","",INDEX(PlanTasks[Category],$V158)))</f>
        <v/>
      </c>
      <c r="Q158" s="29" t="str">
        <f t="array" ref="Q158">IF($V158="","",IF(INDEX(PlanTasks[Evidence / result],$V158)="","",INDEX(PlanTasks[Evidence / result],$V158)))</f>
        <v/>
      </c>
      <c r="R158" s="43" t="str">
        <f t="array" ref="R158">IF($V158="","",IF(INDEX(PlanTasks[Completed on],$V158)="","",INDEX(PlanTasks[Completed on],$V158)))</f>
        <v/>
      </c>
      <c r="S158" s="43" t="str">
        <f t="array" ref="S158">IF($V158="","",IF(INDEX(PlanTasks[Review due],$V158)="","",INDEX(PlanTasks[Review due],$V158)))</f>
        <v/>
      </c>
      <c r="T158" s="29" t="str">
        <f t="array" ref="T158">IF($V158="","",IF(INDEX(PlanTasks[AI practice mode],$V158)="","",INDEX(PlanTasks[AI practice mode],$V158)))</f>
        <v/>
      </c>
      <c r="U158" s="29" t="str">
        <f t="array" ref="U158">IF($V158="","",IF(INDEX(PlanTasks[Source IDs],$V158)="","",INDEX(PlanTasks[Source IDs],$V158)))</f>
        <v/>
      </c>
      <c r="V158" s="55" t="str">
        <f>IF(ROW()-8&gt;$E$4,"",MATCH($C$4&amp;"|"&amp;(ROW()-8),PlanTasks[Category key],0))</f>
        <v/>
      </c>
    </row>
    <row r="159" ht="78.0" customHeight="1">
      <c r="A159" s="9" t="str">
        <f t="array" ref="A159">IF($V159="","",INDEX(PlanTasks[Task ID],$V159))</f>
        <v/>
      </c>
      <c r="B159" s="12" t="str">
        <f t="array" ref="B159">IF($V159="","",IF(INDEX(PlanTasks[Start week],$V159)="","",INDEX(PlanTasks[Start week],$V159)))</f>
        <v/>
      </c>
      <c r="C159" s="12" t="str">
        <f t="array" ref="C159">IF($V159="","",IF(INDEX(PlanTasks[Task / deliverable],$V159)="","",INDEX(PlanTasks[Task / deliverable],$V159)))</f>
        <v/>
      </c>
      <c r="D159" s="12" t="str">
        <f t="array" ref="D159">IF($V159="","",IF(INDEX(PlanTasks[Status],$V159)="","",INDEX(PlanTasks[Status],$V159)))</f>
        <v/>
      </c>
      <c r="E159" s="12" t="str">
        <f t="array" ref="E159">IF($V159="","",IF(INDEX(PlanTasks[Priority],$V159)="","",INDEX(PlanTasks[Priority],$V159)))</f>
        <v/>
      </c>
      <c r="F159" s="12" t="str">
        <f t="array" ref="F159">IF($V159="","",IF(INDEX(PlanTasks[Scope],$V159)="","",INDEX(PlanTasks[Scope],$V159)))</f>
        <v/>
      </c>
      <c r="G159" s="18" t="str">
        <f t="array" ref="G159">IF($V159="","",IF(INDEX(PlanTasks[Estimate (h)],$V159)="","",INDEX(PlanTasks[Estimate (h)],$V159)))</f>
        <v/>
      </c>
      <c r="H159" s="18" t="str">
        <f t="array" ref="H159">IF($V159="","",IF(INDEX(PlanTasks[Actual (h)],$V159)="","",INDEX(PlanTasks[Actual (h)],$V159)))</f>
        <v/>
      </c>
      <c r="I159" s="21" t="str">
        <f t="array" ref="I159">IF($V159="","",IF(INDEX(PlanTasks[Due date],$V159)="","",INDEX(PlanTasks[Due date],$V159)))</f>
        <v/>
      </c>
      <c r="J159" s="12" t="str">
        <f t="array" ref="J159">IF($V159="","",IF(INDEX(PlanTasks[Completion check],$V159)="","",INDEX(PlanTasks[Completion check],$V159)))</f>
        <v/>
      </c>
      <c r="K159" s="12" t="str">
        <f t="array" ref="K159">IF($V159="","",IF(INDEX(PlanTasks[Next action / blocker],$V159)="","",INDEX(PlanTasks[Next action / blocker],$V159)))</f>
        <v/>
      </c>
      <c r="L159" s="12" t="str">
        <f t="array" ref="L159">IF($V159="","",IF(INDEX(PlanTasks[Done when],$V159)="","",INDEX(PlanTasks[Done when],$V159)))</f>
        <v/>
      </c>
      <c r="M159" s="12" t="str">
        <f t="array" ref="M159">IF($V159="","",IF(INDEX(PlanTasks[Exercise / interview prompt],$V159)="","",INDEX(PlanTasks[Exercise / interview prompt],$V159)))</f>
        <v/>
      </c>
      <c r="N159" s="12" t="str">
        <f t="array" ref="N159">IF($V159="","",IF(INDEX(PlanTasks[Prerequisite IDs],$V159)="","",INDEX(PlanTasks[Prerequisite IDs],$V159)))</f>
        <v/>
      </c>
      <c r="O159" s="12" t="str">
        <f t="array" ref="O159">IF($V159="","",IF(INDEX(PlanTasks[Plan section],$V159)="","",INDEX(PlanTasks[Plan section],$V159)))</f>
        <v/>
      </c>
      <c r="P159" s="12" t="str">
        <f t="array" ref="P159">IF($V159="","",IF(INDEX(PlanTasks[Category],$V159)="","",INDEX(PlanTasks[Category],$V159)))</f>
        <v/>
      </c>
      <c r="Q159" s="12" t="str">
        <f t="array" ref="Q159">IF($V159="","",IF(INDEX(PlanTasks[Evidence / result],$V159)="","",INDEX(PlanTasks[Evidence / result],$V159)))</f>
        <v/>
      </c>
      <c r="R159" s="21" t="str">
        <f t="array" ref="R159">IF($V159="","",IF(INDEX(PlanTasks[Completed on],$V159)="","",INDEX(PlanTasks[Completed on],$V159)))</f>
        <v/>
      </c>
      <c r="S159" s="21" t="str">
        <f t="array" ref="S159">IF($V159="","",IF(INDEX(PlanTasks[Review due],$V159)="","",INDEX(PlanTasks[Review due],$V159)))</f>
        <v/>
      </c>
      <c r="T159" s="12" t="str">
        <f t="array" ref="T159">IF($V159="","",IF(INDEX(PlanTasks[AI practice mode],$V159)="","",INDEX(PlanTasks[AI practice mode],$V159)))</f>
        <v/>
      </c>
      <c r="U159" s="12" t="str">
        <f t="array" ref="U159">IF($V159="","",IF(INDEX(PlanTasks[Source IDs],$V159)="","",INDEX(PlanTasks[Source IDs],$V159)))</f>
        <v/>
      </c>
      <c r="V159" s="27" t="str">
        <f>IF(ROW()-8&gt;$E$4,"",MATCH($C$4&amp;"|"&amp;(ROW()-8),PlanTasks[Category key],0))</f>
        <v/>
      </c>
    </row>
    <row r="160" ht="78.0" customHeight="1">
      <c r="A160" s="28" t="str">
        <f t="array" ref="A160">IF($V160="","",INDEX(PlanTasks[Task ID],$V160))</f>
        <v/>
      </c>
      <c r="B160" s="29" t="str">
        <f t="array" ref="B160">IF($V160="","",IF(INDEX(PlanTasks[Start week],$V160)="","",INDEX(PlanTasks[Start week],$V160)))</f>
        <v/>
      </c>
      <c r="C160" s="29" t="str">
        <f t="array" ref="C160">IF($V160="","",IF(INDEX(PlanTasks[Task / deliverable],$V160)="","",INDEX(PlanTasks[Task / deliverable],$V160)))</f>
        <v/>
      </c>
      <c r="D160" s="29" t="str">
        <f t="array" ref="D160">IF($V160="","",IF(INDEX(PlanTasks[Status],$V160)="","",INDEX(PlanTasks[Status],$V160)))</f>
        <v/>
      </c>
      <c r="E160" s="29" t="str">
        <f t="array" ref="E160">IF($V160="","",IF(INDEX(PlanTasks[Priority],$V160)="","",INDEX(PlanTasks[Priority],$V160)))</f>
        <v/>
      </c>
      <c r="F160" s="29" t="str">
        <f t="array" ref="F160">IF($V160="","",IF(INDEX(PlanTasks[Scope],$V160)="","",INDEX(PlanTasks[Scope],$V160)))</f>
        <v/>
      </c>
      <c r="G160" s="41" t="str">
        <f t="array" ref="G160">IF($V160="","",IF(INDEX(PlanTasks[Estimate (h)],$V160)="","",INDEX(PlanTasks[Estimate (h)],$V160)))</f>
        <v/>
      </c>
      <c r="H160" s="41" t="str">
        <f t="array" ref="H160">IF($V160="","",IF(INDEX(PlanTasks[Actual (h)],$V160)="","",INDEX(PlanTasks[Actual (h)],$V160)))</f>
        <v/>
      </c>
      <c r="I160" s="43" t="str">
        <f t="array" ref="I160">IF($V160="","",IF(INDEX(PlanTasks[Due date],$V160)="","",INDEX(PlanTasks[Due date],$V160)))</f>
        <v/>
      </c>
      <c r="J160" s="29" t="str">
        <f t="array" ref="J160">IF($V160="","",IF(INDEX(PlanTasks[Completion check],$V160)="","",INDEX(PlanTasks[Completion check],$V160)))</f>
        <v/>
      </c>
      <c r="K160" s="29" t="str">
        <f t="array" ref="K160">IF($V160="","",IF(INDEX(PlanTasks[Next action / blocker],$V160)="","",INDEX(PlanTasks[Next action / blocker],$V160)))</f>
        <v/>
      </c>
      <c r="L160" s="29" t="str">
        <f t="array" ref="L160">IF($V160="","",IF(INDEX(PlanTasks[Done when],$V160)="","",INDEX(PlanTasks[Done when],$V160)))</f>
        <v/>
      </c>
      <c r="M160" s="29" t="str">
        <f t="array" ref="M160">IF($V160="","",IF(INDEX(PlanTasks[Exercise / interview prompt],$V160)="","",INDEX(PlanTasks[Exercise / interview prompt],$V160)))</f>
        <v/>
      </c>
      <c r="N160" s="29" t="str">
        <f t="array" ref="N160">IF($V160="","",IF(INDEX(PlanTasks[Prerequisite IDs],$V160)="","",INDEX(PlanTasks[Prerequisite IDs],$V160)))</f>
        <v/>
      </c>
      <c r="O160" s="29" t="str">
        <f t="array" ref="O160">IF($V160="","",IF(INDEX(PlanTasks[Plan section],$V160)="","",INDEX(PlanTasks[Plan section],$V160)))</f>
        <v/>
      </c>
      <c r="P160" s="29" t="str">
        <f t="array" ref="P160">IF($V160="","",IF(INDEX(PlanTasks[Category],$V160)="","",INDEX(PlanTasks[Category],$V160)))</f>
        <v/>
      </c>
      <c r="Q160" s="29" t="str">
        <f t="array" ref="Q160">IF($V160="","",IF(INDEX(PlanTasks[Evidence / result],$V160)="","",INDEX(PlanTasks[Evidence / result],$V160)))</f>
        <v/>
      </c>
      <c r="R160" s="43" t="str">
        <f t="array" ref="R160">IF($V160="","",IF(INDEX(PlanTasks[Completed on],$V160)="","",INDEX(PlanTasks[Completed on],$V160)))</f>
        <v/>
      </c>
      <c r="S160" s="43" t="str">
        <f t="array" ref="S160">IF($V160="","",IF(INDEX(PlanTasks[Review due],$V160)="","",INDEX(PlanTasks[Review due],$V160)))</f>
        <v/>
      </c>
      <c r="T160" s="29" t="str">
        <f t="array" ref="T160">IF($V160="","",IF(INDEX(PlanTasks[AI practice mode],$V160)="","",INDEX(PlanTasks[AI practice mode],$V160)))</f>
        <v/>
      </c>
      <c r="U160" s="29" t="str">
        <f t="array" ref="U160">IF($V160="","",IF(INDEX(PlanTasks[Source IDs],$V160)="","",INDEX(PlanTasks[Source IDs],$V160)))</f>
        <v/>
      </c>
      <c r="V160" s="55" t="str">
        <f>IF(ROW()-8&gt;$E$4,"",MATCH($C$4&amp;"|"&amp;(ROW()-8),PlanTasks[Category key],0))</f>
        <v/>
      </c>
    </row>
    <row r="161" ht="78.0" customHeight="1">
      <c r="A161" s="9" t="str">
        <f t="array" ref="A161">IF($V161="","",INDEX(PlanTasks[Task ID],$V161))</f>
        <v/>
      </c>
      <c r="B161" s="12" t="str">
        <f t="array" ref="B161">IF($V161="","",IF(INDEX(PlanTasks[Start week],$V161)="","",INDEX(PlanTasks[Start week],$V161)))</f>
        <v/>
      </c>
      <c r="C161" s="12" t="str">
        <f t="array" ref="C161">IF($V161="","",IF(INDEX(PlanTasks[Task / deliverable],$V161)="","",INDEX(PlanTasks[Task / deliverable],$V161)))</f>
        <v/>
      </c>
      <c r="D161" s="12" t="str">
        <f t="array" ref="D161">IF($V161="","",IF(INDEX(PlanTasks[Status],$V161)="","",INDEX(PlanTasks[Status],$V161)))</f>
        <v/>
      </c>
      <c r="E161" s="12" t="str">
        <f t="array" ref="E161">IF($V161="","",IF(INDEX(PlanTasks[Priority],$V161)="","",INDEX(PlanTasks[Priority],$V161)))</f>
        <v/>
      </c>
      <c r="F161" s="12" t="str">
        <f t="array" ref="F161">IF($V161="","",IF(INDEX(PlanTasks[Scope],$V161)="","",INDEX(PlanTasks[Scope],$V161)))</f>
        <v/>
      </c>
      <c r="G161" s="18" t="str">
        <f t="array" ref="G161">IF($V161="","",IF(INDEX(PlanTasks[Estimate (h)],$V161)="","",INDEX(PlanTasks[Estimate (h)],$V161)))</f>
        <v/>
      </c>
      <c r="H161" s="18" t="str">
        <f t="array" ref="H161">IF($V161="","",IF(INDEX(PlanTasks[Actual (h)],$V161)="","",INDEX(PlanTasks[Actual (h)],$V161)))</f>
        <v/>
      </c>
      <c r="I161" s="21" t="str">
        <f t="array" ref="I161">IF($V161="","",IF(INDEX(PlanTasks[Due date],$V161)="","",INDEX(PlanTasks[Due date],$V161)))</f>
        <v/>
      </c>
      <c r="J161" s="12" t="str">
        <f t="array" ref="J161">IF($V161="","",IF(INDEX(PlanTasks[Completion check],$V161)="","",INDEX(PlanTasks[Completion check],$V161)))</f>
        <v/>
      </c>
      <c r="K161" s="12" t="str">
        <f t="array" ref="K161">IF($V161="","",IF(INDEX(PlanTasks[Next action / blocker],$V161)="","",INDEX(PlanTasks[Next action / blocker],$V161)))</f>
        <v/>
      </c>
      <c r="L161" s="12" t="str">
        <f t="array" ref="L161">IF($V161="","",IF(INDEX(PlanTasks[Done when],$V161)="","",INDEX(PlanTasks[Done when],$V161)))</f>
        <v/>
      </c>
      <c r="M161" s="12" t="str">
        <f t="array" ref="M161">IF($V161="","",IF(INDEX(PlanTasks[Exercise / interview prompt],$V161)="","",INDEX(PlanTasks[Exercise / interview prompt],$V161)))</f>
        <v/>
      </c>
      <c r="N161" s="12" t="str">
        <f t="array" ref="N161">IF($V161="","",IF(INDEX(PlanTasks[Prerequisite IDs],$V161)="","",INDEX(PlanTasks[Prerequisite IDs],$V161)))</f>
        <v/>
      </c>
      <c r="O161" s="12" t="str">
        <f t="array" ref="O161">IF($V161="","",IF(INDEX(PlanTasks[Plan section],$V161)="","",INDEX(PlanTasks[Plan section],$V161)))</f>
        <v/>
      </c>
      <c r="P161" s="12" t="str">
        <f t="array" ref="P161">IF($V161="","",IF(INDEX(PlanTasks[Category],$V161)="","",INDEX(PlanTasks[Category],$V161)))</f>
        <v/>
      </c>
      <c r="Q161" s="12" t="str">
        <f t="array" ref="Q161">IF($V161="","",IF(INDEX(PlanTasks[Evidence / result],$V161)="","",INDEX(PlanTasks[Evidence / result],$V161)))</f>
        <v/>
      </c>
      <c r="R161" s="21" t="str">
        <f t="array" ref="R161">IF($V161="","",IF(INDEX(PlanTasks[Completed on],$V161)="","",INDEX(PlanTasks[Completed on],$V161)))</f>
        <v/>
      </c>
      <c r="S161" s="21" t="str">
        <f t="array" ref="S161">IF($V161="","",IF(INDEX(PlanTasks[Review due],$V161)="","",INDEX(PlanTasks[Review due],$V161)))</f>
        <v/>
      </c>
      <c r="T161" s="12" t="str">
        <f t="array" ref="T161">IF($V161="","",IF(INDEX(PlanTasks[AI practice mode],$V161)="","",INDEX(PlanTasks[AI practice mode],$V161)))</f>
        <v/>
      </c>
      <c r="U161" s="12" t="str">
        <f t="array" ref="U161">IF($V161="","",IF(INDEX(PlanTasks[Source IDs],$V161)="","",INDEX(PlanTasks[Source IDs],$V161)))</f>
        <v/>
      </c>
      <c r="V161" s="27" t="str">
        <f>IF(ROW()-8&gt;$E$4,"",MATCH($C$4&amp;"|"&amp;(ROW()-8),PlanTasks[Category key],0))</f>
        <v/>
      </c>
    </row>
    <row r="162" ht="78.0" customHeight="1">
      <c r="A162" s="28" t="str">
        <f t="array" ref="A162">IF($V162="","",INDEX(PlanTasks[Task ID],$V162))</f>
        <v/>
      </c>
      <c r="B162" s="29" t="str">
        <f t="array" ref="B162">IF($V162="","",IF(INDEX(PlanTasks[Start week],$V162)="","",INDEX(PlanTasks[Start week],$V162)))</f>
        <v/>
      </c>
      <c r="C162" s="29" t="str">
        <f t="array" ref="C162">IF($V162="","",IF(INDEX(PlanTasks[Task / deliverable],$V162)="","",INDEX(PlanTasks[Task / deliverable],$V162)))</f>
        <v/>
      </c>
      <c r="D162" s="29" t="str">
        <f t="array" ref="D162">IF($V162="","",IF(INDEX(PlanTasks[Status],$V162)="","",INDEX(PlanTasks[Status],$V162)))</f>
        <v/>
      </c>
      <c r="E162" s="29" t="str">
        <f t="array" ref="E162">IF($V162="","",IF(INDEX(PlanTasks[Priority],$V162)="","",INDEX(PlanTasks[Priority],$V162)))</f>
        <v/>
      </c>
      <c r="F162" s="29" t="str">
        <f t="array" ref="F162">IF($V162="","",IF(INDEX(PlanTasks[Scope],$V162)="","",INDEX(PlanTasks[Scope],$V162)))</f>
        <v/>
      </c>
      <c r="G162" s="41" t="str">
        <f t="array" ref="G162">IF($V162="","",IF(INDEX(PlanTasks[Estimate (h)],$V162)="","",INDEX(PlanTasks[Estimate (h)],$V162)))</f>
        <v/>
      </c>
      <c r="H162" s="41" t="str">
        <f t="array" ref="H162">IF($V162="","",IF(INDEX(PlanTasks[Actual (h)],$V162)="","",INDEX(PlanTasks[Actual (h)],$V162)))</f>
        <v/>
      </c>
      <c r="I162" s="43" t="str">
        <f t="array" ref="I162">IF($V162="","",IF(INDEX(PlanTasks[Due date],$V162)="","",INDEX(PlanTasks[Due date],$V162)))</f>
        <v/>
      </c>
      <c r="J162" s="29" t="str">
        <f t="array" ref="J162">IF($V162="","",IF(INDEX(PlanTasks[Completion check],$V162)="","",INDEX(PlanTasks[Completion check],$V162)))</f>
        <v/>
      </c>
      <c r="K162" s="29" t="str">
        <f t="array" ref="K162">IF($V162="","",IF(INDEX(PlanTasks[Next action / blocker],$V162)="","",INDEX(PlanTasks[Next action / blocker],$V162)))</f>
        <v/>
      </c>
      <c r="L162" s="29" t="str">
        <f t="array" ref="L162">IF($V162="","",IF(INDEX(PlanTasks[Done when],$V162)="","",INDEX(PlanTasks[Done when],$V162)))</f>
        <v/>
      </c>
      <c r="M162" s="29" t="str">
        <f t="array" ref="M162">IF($V162="","",IF(INDEX(PlanTasks[Exercise / interview prompt],$V162)="","",INDEX(PlanTasks[Exercise / interview prompt],$V162)))</f>
        <v/>
      </c>
      <c r="N162" s="29" t="str">
        <f t="array" ref="N162">IF($V162="","",IF(INDEX(PlanTasks[Prerequisite IDs],$V162)="","",INDEX(PlanTasks[Prerequisite IDs],$V162)))</f>
        <v/>
      </c>
      <c r="O162" s="29" t="str">
        <f t="array" ref="O162">IF($V162="","",IF(INDEX(PlanTasks[Plan section],$V162)="","",INDEX(PlanTasks[Plan section],$V162)))</f>
        <v/>
      </c>
      <c r="P162" s="29" t="str">
        <f t="array" ref="P162">IF($V162="","",IF(INDEX(PlanTasks[Category],$V162)="","",INDEX(PlanTasks[Category],$V162)))</f>
        <v/>
      </c>
      <c r="Q162" s="29" t="str">
        <f t="array" ref="Q162">IF($V162="","",IF(INDEX(PlanTasks[Evidence / result],$V162)="","",INDEX(PlanTasks[Evidence / result],$V162)))</f>
        <v/>
      </c>
      <c r="R162" s="43" t="str">
        <f t="array" ref="R162">IF($V162="","",IF(INDEX(PlanTasks[Completed on],$V162)="","",INDEX(PlanTasks[Completed on],$V162)))</f>
        <v/>
      </c>
      <c r="S162" s="43" t="str">
        <f t="array" ref="S162">IF($V162="","",IF(INDEX(PlanTasks[Review due],$V162)="","",INDEX(PlanTasks[Review due],$V162)))</f>
        <v/>
      </c>
      <c r="T162" s="29" t="str">
        <f t="array" ref="T162">IF($V162="","",IF(INDEX(PlanTasks[AI practice mode],$V162)="","",INDEX(PlanTasks[AI practice mode],$V162)))</f>
        <v/>
      </c>
      <c r="U162" s="29" t="str">
        <f t="array" ref="U162">IF($V162="","",IF(INDEX(PlanTasks[Source IDs],$V162)="","",INDEX(PlanTasks[Source IDs],$V162)))</f>
        <v/>
      </c>
      <c r="V162" s="55" t="str">
        <f>IF(ROW()-8&gt;$E$4,"",MATCH($C$4&amp;"|"&amp;(ROW()-8),PlanTasks[Category key],0))</f>
        <v/>
      </c>
    </row>
    <row r="163" ht="78.0" customHeight="1">
      <c r="A163" s="9" t="str">
        <f t="array" ref="A163">IF($V163="","",INDEX(PlanTasks[Task ID],$V163))</f>
        <v/>
      </c>
      <c r="B163" s="12" t="str">
        <f t="array" ref="B163">IF($V163="","",IF(INDEX(PlanTasks[Start week],$V163)="","",INDEX(PlanTasks[Start week],$V163)))</f>
        <v/>
      </c>
      <c r="C163" s="12" t="str">
        <f t="array" ref="C163">IF($V163="","",IF(INDEX(PlanTasks[Task / deliverable],$V163)="","",INDEX(PlanTasks[Task / deliverable],$V163)))</f>
        <v/>
      </c>
      <c r="D163" s="12" t="str">
        <f t="array" ref="D163">IF($V163="","",IF(INDEX(PlanTasks[Status],$V163)="","",INDEX(PlanTasks[Status],$V163)))</f>
        <v/>
      </c>
      <c r="E163" s="12" t="str">
        <f t="array" ref="E163">IF($V163="","",IF(INDEX(PlanTasks[Priority],$V163)="","",INDEX(PlanTasks[Priority],$V163)))</f>
        <v/>
      </c>
      <c r="F163" s="12" t="str">
        <f t="array" ref="F163">IF($V163="","",IF(INDEX(PlanTasks[Scope],$V163)="","",INDEX(PlanTasks[Scope],$V163)))</f>
        <v/>
      </c>
      <c r="G163" s="18" t="str">
        <f t="array" ref="G163">IF($V163="","",IF(INDEX(PlanTasks[Estimate (h)],$V163)="","",INDEX(PlanTasks[Estimate (h)],$V163)))</f>
        <v/>
      </c>
      <c r="H163" s="18" t="str">
        <f t="array" ref="H163">IF($V163="","",IF(INDEX(PlanTasks[Actual (h)],$V163)="","",INDEX(PlanTasks[Actual (h)],$V163)))</f>
        <v/>
      </c>
      <c r="I163" s="21" t="str">
        <f t="array" ref="I163">IF($V163="","",IF(INDEX(PlanTasks[Due date],$V163)="","",INDEX(PlanTasks[Due date],$V163)))</f>
        <v/>
      </c>
      <c r="J163" s="12" t="str">
        <f t="array" ref="J163">IF($V163="","",IF(INDEX(PlanTasks[Completion check],$V163)="","",INDEX(PlanTasks[Completion check],$V163)))</f>
        <v/>
      </c>
      <c r="K163" s="12" t="str">
        <f t="array" ref="K163">IF($V163="","",IF(INDEX(PlanTasks[Next action / blocker],$V163)="","",INDEX(PlanTasks[Next action / blocker],$V163)))</f>
        <v/>
      </c>
      <c r="L163" s="12" t="str">
        <f t="array" ref="L163">IF($V163="","",IF(INDEX(PlanTasks[Done when],$V163)="","",INDEX(PlanTasks[Done when],$V163)))</f>
        <v/>
      </c>
      <c r="M163" s="12" t="str">
        <f t="array" ref="M163">IF($V163="","",IF(INDEX(PlanTasks[Exercise / interview prompt],$V163)="","",INDEX(PlanTasks[Exercise / interview prompt],$V163)))</f>
        <v/>
      </c>
      <c r="N163" s="12" t="str">
        <f t="array" ref="N163">IF($V163="","",IF(INDEX(PlanTasks[Prerequisite IDs],$V163)="","",INDEX(PlanTasks[Prerequisite IDs],$V163)))</f>
        <v/>
      </c>
      <c r="O163" s="12" t="str">
        <f t="array" ref="O163">IF($V163="","",IF(INDEX(PlanTasks[Plan section],$V163)="","",INDEX(PlanTasks[Plan section],$V163)))</f>
        <v/>
      </c>
      <c r="P163" s="12" t="str">
        <f t="array" ref="P163">IF($V163="","",IF(INDEX(PlanTasks[Category],$V163)="","",INDEX(PlanTasks[Category],$V163)))</f>
        <v/>
      </c>
      <c r="Q163" s="12" t="str">
        <f t="array" ref="Q163">IF($V163="","",IF(INDEX(PlanTasks[Evidence / result],$V163)="","",INDEX(PlanTasks[Evidence / result],$V163)))</f>
        <v/>
      </c>
      <c r="R163" s="21" t="str">
        <f t="array" ref="R163">IF($V163="","",IF(INDEX(PlanTasks[Completed on],$V163)="","",INDEX(PlanTasks[Completed on],$V163)))</f>
        <v/>
      </c>
      <c r="S163" s="21" t="str">
        <f t="array" ref="S163">IF($V163="","",IF(INDEX(PlanTasks[Review due],$V163)="","",INDEX(PlanTasks[Review due],$V163)))</f>
        <v/>
      </c>
      <c r="T163" s="12" t="str">
        <f t="array" ref="T163">IF($V163="","",IF(INDEX(PlanTasks[AI practice mode],$V163)="","",INDEX(PlanTasks[AI practice mode],$V163)))</f>
        <v/>
      </c>
      <c r="U163" s="12" t="str">
        <f t="array" ref="U163">IF($V163="","",IF(INDEX(PlanTasks[Source IDs],$V163)="","",INDEX(PlanTasks[Source IDs],$V163)))</f>
        <v/>
      </c>
      <c r="V163" s="27" t="str">
        <f>IF(ROW()-8&gt;$E$4,"",MATCH($C$4&amp;"|"&amp;(ROW()-8),PlanTasks[Category key],0))</f>
        <v/>
      </c>
    </row>
    <row r="164" ht="78.0" customHeight="1">
      <c r="A164" s="28" t="str">
        <f t="array" ref="A164">IF($V164="","",INDEX(PlanTasks[Task ID],$V164))</f>
        <v/>
      </c>
      <c r="B164" s="29" t="str">
        <f t="array" ref="B164">IF($V164="","",IF(INDEX(PlanTasks[Start week],$V164)="","",INDEX(PlanTasks[Start week],$V164)))</f>
        <v/>
      </c>
      <c r="C164" s="29" t="str">
        <f t="array" ref="C164">IF($V164="","",IF(INDEX(PlanTasks[Task / deliverable],$V164)="","",INDEX(PlanTasks[Task / deliverable],$V164)))</f>
        <v/>
      </c>
      <c r="D164" s="29" t="str">
        <f t="array" ref="D164">IF($V164="","",IF(INDEX(PlanTasks[Status],$V164)="","",INDEX(PlanTasks[Status],$V164)))</f>
        <v/>
      </c>
      <c r="E164" s="29" t="str">
        <f t="array" ref="E164">IF($V164="","",IF(INDEX(PlanTasks[Priority],$V164)="","",INDEX(PlanTasks[Priority],$V164)))</f>
        <v/>
      </c>
      <c r="F164" s="29" t="str">
        <f t="array" ref="F164">IF($V164="","",IF(INDEX(PlanTasks[Scope],$V164)="","",INDEX(PlanTasks[Scope],$V164)))</f>
        <v/>
      </c>
      <c r="G164" s="41" t="str">
        <f t="array" ref="G164">IF($V164="","",IF(INDEX(PlanTasks[Estimate (h)],$V164)="","",INDEX(PlanTasks[Estimate (h)],$V164)))</f>
        <v/>
      </c>
      <c r="H164" s="41" t="str">
        <f t="array" ref="H164">IF($V164="","",IF(INDEX(PlanTasks[Actual (h)],$V164)="","",INDEX(PlanTasks[Actual (h)],$V164)))</f>
        <v/>
      </c>
      <c r="I164" s="43" t="str">
        <f t="array" ref="I164">IF($V164="","",IF(INDEX(PlanTasks[Due date],$V164)="","",INDEX(PlanTasks[Due date],$V164)))</f>
        <v/>
      </c>
      <c r="J164" s="29" t="str">
        <f t="array" ref="J164">IF($V164="","",IF(INDEX(PlanTasks[Completion check],$V164)="","",INDEX(PlanTasks[Completion check],$V164)))</f>
        <v/>
      </c>
      <c r="K164" s="29" t="str">
        <f t="array" ref="K164">IF($V164="","",IF(INDEX(PlanTasks[Next action / blocker],$V164)="","",INDEX(PlanTasks[Next action / blocker],$V164)))</f>
        <v/>
      </c>
      <c r="L164" s="29" t="str">
        <f t="array" ref="L164">IF($V164="","",IF(INDEX(PlanTasks[Done when],$V164)="","",INDEX(PlanTasks[Done when],$V164)))</f>
        <v/>
      </c>
      <c r="M164" s="29" t="str">
        <f t="array" ref="M164">IF($V164="","",IF(INDEX(PlanTasks[Exercise / interview prompt],$V164)="","",INDEX(PlanTasks[Exercise / interview prompt],$V164)))</f>
        <v/>
      </c>
      <c r="N164" s="29" t="str">
        <f t="array" ref="N164">IF($V164="","",IF(INDEX(PlanTasks[Prerequisite IDs],$V164)="","",INDEX(PlanTasks[Prerequisite IDs],$V164)))</f>
        <v/>
      </c>
      <c r="O164" s="29" t="str">
        <f t="array" ref="O164">IF($V164="","",IF(INDEX(PlanTasks[Plan section],$V164)="","",INDEX(PlanTasks[Plan section],$V164)))</f>
        <v/>
      </c>
      <c r="P164" s="29" t="str">
        <f t="array" ref="P164">IF($V164="","",IF(INDEX(PlanTasks[Category],$V164)="","",INDEX(PlanTasks[Category],$V164)))</f>
        <v/>
      </c>
      <c r="Q164" s="29" t="str">
        <f t="array" ref="Q164">IF($V164="","",IF(INDEX(PlanTasks[Evidence / result],$V164)="","",INDEX(PlanTasks[Evidence / result],$V164)))</f>
        <v/>
      </c>
      <c r="R164" s="43" t="str">
        <f t="array" ref="R164">IF($V164="","",IF(INDEX(PlanTasks[Completed on],$V164)="","",INDEX(PlanTasks[Completed on],$V164)))</f>
        <v/>
      </c>
      <c r="S164" s="43" t="str">
        <f t="array" ref="S164">IF($V164="","",IF(INDEX(PlanTasks[Review due],$V164)="","",INDEX(PlanTasks[Review due],$V164)))</f>
        <v/>
      </c>
      <c r="T164" s="29" t="str">
        <f t="array" ref="T164">IF($V164="","",IF(INDEX(PlanTasks[AI practice mode],$V164)="","",INDEX(PlanTasks[AI practice mode],$V164)))</f>
        <v/>
      </c>
      <c r="U164" s="29" t="str">
        <f t="array" ref="U164">IF($V164="","",IF(INDEX(PlanTasks[Source IDs],$V164)="","",INDEX(PlanTasks[Source IDs],$V164)))</f>
        <v/>
      </c>
      <c r="V164" s="55" t="str">
        <f>IF(ROW()-8&gt;$E$4,"",MATCH($C$4&amp;"|"&amp;(ROW()-8),PlanTasks[Category key],0))</f>
        <v/>
      </c>
    </row>
    <row r="165" ht="78.0" customHeight="1">
      <c r="A165" s="9" t="str">
        <f t="array" ref="A165">IF($V165="","",INDEX(PlanTasks[Task ID],$V165))</f>
        <v/>
      </c>
      <c r="B165" s="12" t="str">
        <f t="array" ref="B165">IF($V165="","",IF(INDEX(PlanTasks[Start week],$V165)="","",INDEX(PlanTasks[Start week],$V165)))</f>
        <v/>
      </c>
      <c r="C165" s="12" t="str">
        <f t="array" ref="C165">IF($V165="","",IF(INDEX(PlanTasks[Task / deliverable],$V165)="","",INDEX(PlanTasks[Task / deliverable],$V165)))</f>
        <v/>
      </c>
      <c r="D165" s="12" t="str">
        <f t="array" ref="D165">IF($V165="","",IF(INDEX(PlanTasks[Status],$V165)="","",INDEX(PlanTasks[Status],$V165)))</f>
        <v/>
      </c>
      <c r="E165" s="12" t="str">
        <f t="array" ref="E165">IF($V165="","",IF(INDEX(PlanTasks[Priority],$V165)="","",INDEX(PlanTasks[Priority],$V165)))</f>
        <v/>
      </c>
      <c r="F165" s="12" t="str">
        <f t="array" ref="F165">IF($V165="","",IF(INDEX(PlanTasks[Scope],$V165)="","",INDEX(PlanTasks[Scope],$V165)))</f>
        <v/>
      </c>
      <c r="G165" s="18" t="str">
        <f t="array" ref="G165">IF($V165="","",IF(INDEX(PlanTasks[Estimate (h)],$V165)="","",INDEX(PlanTasks[Estimate (h)],$V165)))</f>
        <v/>
      </c>
      <c r="H165" s="18" t="str">
        <f t="array" ref="H165">IF($V165="","",IF(INDEX(PlanTasks[Actual (h)],$V165)="","",INDEX(PlanTasks[Actual (h)],$V165)))</f>
        <v/>
      </c>
      <c r="I165" s="21" t="str">
        <f t="array" ref="I165">IF($V165="","",IF(INDEX(PlanTasks[Due date],$V165)="","",INDEX(PlanTasks[Due date],$V165)))</f>
        <v/>
      </c>
      <c r="J165" s="12" t="str">
        <f t="array" ref="J165">IF($V165="","",IF(INDEX(PlanTasks[Completion check],$V165)="","",INDEX(PlanTasks[Completion check],$V165)))</f>
        <v/>
      </c>
      <c r="K165" s="12" t="str">
        <f t="array" ref="K165">IF($V165="","",IF(INDEX(PlanTasks[Next action / blocker],$V165)="","",INDEX(PlanTasks[Next action / blocker],$V165)))</f>
        <v/>
      </c>
      <c r="L165" s="12" t="str">
        <f t="array" ref="L165">IF($V165="","",IF(INDEX(PlanTasks[Done when],$V165)="","",INDEX(PlanTasks[Done when],$V165)))</f>
        <v/>
      </c>
      <c r="M165" s="12" t="str">
        <f t="array" ref="M165">IF($V165="","",IF(INDEX(PlanTasks[Exercise / interview prompt],$V165)="","",INDEX(PlanTasks[Exercise / interview prompt],$V165)))</f>
        <v/>
      </c>
      <c r="N165" s="12" t="str">
        <f t="array" ref="N165">IF($V165="","",IF(INDEX(PlanTasks[Prerequisite IDs],$V165)="","",INDEX(PlanTasks[Prerequisite IDs],$V165)))</f>
        <v/>
      </c>
      <c r="O165" s="12" t="str">
        <f t="array" ref="O165">IF($V165="","",IF(INDEX(PlanTasks[Plan section],$V165)="","",INDEX(PlanTasks[Plan section],$V165)))</f>
        <v/>
      </c>
      <c r="P165" s="12" t="str">
        <f t="array" ref="P165">IF($V165="","",IF(INDEX(PlanTasks[Category],$V165)="","",INDEX(PlanTasks[Category],$V165)))</f>
        <v/>
      </c>
      <c r="Q165" s="12" t="str">
        <f t="array" ref="Q165">IF($V165="","",IF(INDEX(PlanTasks[Evidence / result],$V165)="","",INDEX(PlanTasks[Evidence / result],$V165)))</f>
        <v/>
      </c>
      <c r="R165" s="21" t="str">
        <f t="array" ref="R165">IF($V165="","",IF(INDEX(PlanTasks[Completed on],$V165)="","",INDEX(PlanTasks[Completed on],$V165)))</f>
        <v/>
      </c>
      <c r="S165" s="21" t="str">
        <f t="array" ref="S165">IF($V165="","",IF(INDEX(PlanTasks[Review due],$V165)="","",INDEX(PlanTasks[Review due],$V165)))</f>
        <v/>
      </c>
      <c r="T165" s="12" t="str">
        <f t="array" ref="T165">IF($V165="","",IF(INDEX(PlanTasks[AI practice mode],$V165)="","",INDEX(PlanTasks[AI practice mode],$V165)))</f>
        <v/>
      </c>
      <c r="U165" s="12" t="str">
        <f t="array" ref="U165">IF($V165="","",IF(INDEX(PlanTasks[Source IDs],$V165)="","",INDEX(PlanTasks[Source IDs],$V165)))</f>
        <v/>
      </c>
      <c r="V165" s="27" t="str">
        <f>IF(ROW()-8&gt;$E$4,"",MATCH($C$4&amp;"|"&amp;(ROW()-8),PlanTasks[Category key],0))</f>
        <v/>
      </c>
    </row>
    <row r="166" ht="78.0" customHeight="1">
      <c r="A166" s="28" t="str">
        <f t="array" ref="A166">IF($V166="","",INDEX(PlanTasks[Task ID],$V166))</f>
        <v/>
      </c>
      <c r="B166" s="29" t="str">
        <f t="array" ref="B166">IF($V166="","",IF(INDEX(PlanTasks[Start week],$V166)="","",INDEX(PlanTasks[Start week],$V166)))</f>
        <v/>
      </c>
      <c r="C166" s="29" t="str">
        <f t="array" ref="C166">IF($V166="","",IF(INDEX(PlanTasks[Task / deliverable],$V166)="","",INDEX(PlanTasks[Task / deliverable],$V166)))</f>
        <v/>
      </c>
      <c r="D166" s="29" t="str">
        <f t="array" ref="D166">IF($V166="","",IF(INDEX(PlanTasks[Status],$V166)="","",INDEX(PlanTasks[Status],$V166)))</f>
        <v/>
      </c>
      <c r="E166" s="29" t="str">
        <f t="array" ref="E166">IF($V166="","",IF(INDEX(PlanTasks[Priority],$V166)="","",INDEX(PlanTasks[Priority],$V166)))</f>
        <v/>
      </c>
      <c r="F166" s="29" t="str">
        <f t="array" ref="F166">IF($V166="","",IF(INDEX(PlanTasks[Scope],$V166)="","",INDEX(PlanTasks[Scope],$V166)))</f>
        <v/>
      </c>
      <c r="G166" s="41" t="str">
        <f t="array" ref="G166">IF($V166="","",IF(INDEX(PlanTasks[Estimate (h)],$V166)="","",INDEX(PlanTasks[Estimate (h)],$V166)))</f>
        <v/>
      </c>
      <c r="H166" s="41" t="str">
        <f t="array" ref="H166">IF($V166="","",IF(INDEX(PlanTasks[Actual (h)],$V166)="","",INDEX(PlanTasks[Actual (h)],$V166)))</f>
        <v/>
      </c>
      <c r="I166" s="43" t="str">
        <f t="array" ref="I166">IF($V166="","",IF(INDEX(PlanTasks[Due date],$V166)="","",INDEX(PlanTasks[Due date],$V166)))</f>
        <v/>
      </c>
      <c r="J166" s="29" t="str">
        <f t="array" ref="J166">IF($V166="","",IF(INDEX(PlanTasks[Completion check],$V166)="","",INDEX(PlanTasks[Completion check],$V166)))</f>
        <v/>
      </c>
      <c r="K166" s="29" t="str">
        <f t="array" ref="K166">IF($V166="","",IF(INDEX(PlanTasks[Next action / blocker],$V166)="","",INDEX(PlanTasks[Next action / blocker],$V166)))</f>
        <v/>
      </c>
      <c r="L166" s="29" t="str">
        <f t="array" ref="L166">IF($V166="","",IF(INDEX(PlanTasks[Done when],$V166)="","",INDEX(PlanTasks[Done when],$V166)))</f>
        <v/>
      </c>
      <c r="M166" s="29" t="str">
        <f t="array" ref="M166">IF($V166="","",IF(INDEX(PlanTasks[Exercise / interview prompt],$V166)="","",INDEX(PlanTasks[Exercise / interview prompt],$V166)))</f>
        <v/>
      </c>
      <c r="N166" s="29" t="str">
        <f t="array" ref="N166">IF($V166="","",IF(INDEX(PlanTasks[Prerequisite IDs],$V166)="","",INDEX(PlanTasks[Prerequisite IDs],$V166)))</f>
        <v/>
      </c>
      <c r="O166" s="29" t="str">
        <f t="array" ref="O166">IF($V166="","",IF(INDEX(PlanTasks[Plan section],$V166)="","",INDEX(PlanTasks[Plan section],$V166)))</f>
        <v/>
      </c>
      <c r="P166" s="29" t="str">
        <f t="array" ref="P166">IF($V166="","",IF(INDEX(PlanTasks[Category],$V166)="","",INDEX(PlanTasks[Category],$V166)))</f>
        <v/>
      </c>
      <c r="Q166" s="29" t="str">
        <f t="array" ref="Q166">IF($V166="","",IF(INDEX(PlanTasks[Evidence / result],$V166)="","",INDEX(PlanTasks[Evidence / result],$V166)))</f>
        <v/>
      </c>
      <c r="R166" s="43" t="str">
        <f t="array" ref="R166">IF($V166="","",IF(INDEX(PlanTasks[Completed on],$V166)="","",INDEX(PlanTasks[Completed on],$V166)))</f>
        <v/>
      </c>
      <c r="S166" s="43" t="str">
        <f t="array" ref="S166">IF($V166="","",IF(INDEX(PlanTasks[Review due],$V166)="","",INDEX(PlanTasks[Review due],$V166)))</f>
        <v/>
      </c>
      <c r="T166" s="29" t="str">
        <f t="array" ref="T166">IF($V166="","",IF(INDEX(PlanTasks[AI practice mode],$V166)="","",INDEX(PlanTasks[AI practice mode],$V166)))</f>
        <v/>
      </c>
      <c r="U166" s="29" t="str">
        <f t="array" ref="U166">IF($V166="","",IF(INDEX(PlanTasks[Source IDs],$V166)="","",INDEX(PlanTasks[Source IDs],$V166)))</f>
        <v/>
      </c>
      <c r="V166" s="55" t="str">
        <f>IF(ROW()-8&gt;$E$4,"",MATCH($C$4&amp;"|"&amp;(ROW()-8),PlanTasks[Category key],0))</f>
        <v/>
      </c>
    </row>
    <row r="167" ht="78.0" customHeight="1">
      <c r="A167" s="9" t="str">
        <f t="array" ref="A167">IF($V167="","",INDEX(PlanTasks[Task ID],$V167))</f>
        <v/>
      </c>
      <c r="B167" s="12" t="str">
        <f t="array" ref="B167">IF($V167="","",IF(INDEX(PlanTasks[Start week],$V167)="","",INDEX(PlanTasks[Start week],$V167)))</f>
        <v/>
      </c>
      <c r="C167" s="12" t="str">
        <f t="array" ref="C167">IF($V167="","",IF(INDEX(PlanTasks[Task / deliverable],$V167)="","",INDEX(PlanTasks[Task / deliverable],$V167)))</f>
        <v/>
      </c>
      <c r="D167" s="12" t="str">
        <f t="array" ref="D167">IF($V167="","",IF(INDEX(PlanTasks[Status],$V167)="","",INDEX(PlanTasks[Status],$V167)))</f>
        <v/>
      </c>
      <c r="E167" s="12" t="str">
        <f t="array" ref="E167">IF($V167="","",IF(INDEX(PlanTasks[Priority],$V167)="","",INDEX(PlanTasks[Priority],$V167)))</f>
        <v/>
      </c>
      <c r="F167" s="12" t="str">
        <f t="array" ref="F167">IF($V167="","",IF(INDEX(PlanTasks[Scope],$V167)="","",INDEX(PlanTasks[Scope],$V167)))</f>
        <v/>
      </c>
      <c r="G167" s="18" t="str">
        <f t="array" ref="G167">IF($V167="","",IF(INDEX(PlanTasks[Estimate (h)],$V167)="","",INDEX(PlanTasks[Estimate (h)],$V167)))</f>
        <v/>
      </c>
      <c r="H167" s="18" t="str">
        <f t="array" ref="H167">IF($V167="","",IF(INDEX(PlanTasks[Actual (h)],$V167)="","",INDEX(PlanTasks[Actual (h)],$V167)))</f>
        <v/>
      </c>
      <c r="I167" s="21" t="str">
        <f t="array" ref="I167">IF($V167="","",IF(INDEX(PlanTasks[Due date],$V167)="","",INDEX(PlanTasks[Due date],$V167)))</f>
        <v/>
      </c>
      <c r="J167" s="12" t="str">
        <f t="array" ref="J167">IF($V167="","",IF(INDEX(PlanTasks[Completion check],$V167)="","",INDEX(PlanTasks[Completion check],$V167)))</f>
        <v/>
      </c>
      <c r="K167" s="12" t="str">
        <f t="array" ref="K167">IF($V167="","",IF(INDEX(PlanTasks[Next action / blocker],$V167)="","",INDEX(PlanTasks[Next action / blocker],$V167)))</f>
        <v/>
      </c>
      <c r="L167" s="12" t="str">
        <f t="array" ref="L167">IF($V167="","",IF(INDEX(PlanTasks[Done when],$V167)="","",INDEX(PlanTasks[Done when],$V167)))</f>
        <v/>
      </c>
      <c r="M167" s="12" t="str">
        <f t="array" ref="M167">IF($V167="","",IF(INDEX(PlanTasks[Exercise / interview prompt],$V167)="","",INDEX(PlanTasks[Exercise / interview prompt],$V167)))</f>
        <v/>
      </c>
      <c r="N167" s="12" t="str">
        <f t="array" ref="N167">IF($V167="","",IF(INDEX(PlanTasks[Prerequisite IDs],$V167)="","",INDEX(PlanTasks[Prerequisite IDs],$V167)))</f>
        <v/>
      </c>
      <c r="O167" s="12" t="str">
        <f t="array" ref="O167">IF($V167="","",IF(INDEX(PlanTasks[Plan section],$V167)="","",INDEX(PlanTasks[Plan section],$V167)))</f>
        <v/>
      </c>
      <c r="P167" s="12" t="str">
        <f t="array" ref="P167">IF($V167="","",IF(INDEX(PlanTasks[Category],$V167)="","",INDEX(PlanTasks[Category],$V167)))</f>
        <v/>
      </c>
      <c r="Q167" s="12" t="str">
        <f t="array" ref="Q167">IF($V167="","",IF(INDEX(PlanTasks[Evidence / result],$V167)="","",INDEX(PlanTasks[Evidence / result],$V167)))</f>
        <v/>
      </c>
      <c r="R167" s="21" t="str">
        <f t="array" ref="R167">IF($V167="","",IF(INDEX(PlanTasks[Completed on],$V167)="","",INDEX(PlanTasks[Completed on],$V167)))</f>
        <v/>
      </c>
      <c r="S167" s="21" t="str">
        <f t="array" ref="S167">IF($V167="","",IF(INDEX(PlanTasks[Review due],$V167)="","",INDEX(PlanTasks[Review due],$V167)))</f>
        <v/>
      </c>
      <c r="T167" s="12" t="str">
        <f t="array" ref="T167">IF($V167="","",IF(INDEX(PlanTasks[AI practice mode],$V167)="","",INDEX(PlanTasks[AI practice mode],$V167)))</f>
        <v/>
      </c>
      <c r="U167" s="12" t="str">
        <f t="array" ref="U167">IF($V167="","",IF(INDEX(PlanTasks[Source IDs],$V167)="","",INDEX(PlanTasks[Source IDs],$V167)))</f>
        <v/>
      </c>
      <c r="V167" s="27" t="str">
        <f>IF(ROW()-8&gt;$E$4,"",MATCH($C$4&amp;"|"&amp;(ROW()-8),PlanTasks[Category key],0))</f>
        <v/>
      </c>
    </row>
    <row r="168" ht="78.0" customHeight="1">
      <c r="A168" s="28" t="str">
        <f t="array" ref="A168">IF($V168="","",INDEX(PlanTasks[Task ID],$V168))</f>
        <v/>
      </c>
      <c r="B168" s="29" t="str">
        <f t="array" ref="B168">IF($V168="","",IF(INDEX(PlanTasks[Start week],$V168)="","",INDEX(PlanTasks[Start week],$V168)))</f>
        <v/>
      </c>
      <c r="C168" s="29" t="str">
        <f t="array" ref="C168">IF($V168="","",IF(INDEX(PlanTasks[Task / deliverable],$V168)="","",INDEX(PlanTasks[Task / deliverable],$V168)))</f>
        <v/>
      </c>
      <c r="D168" s="29" t="str">
        <f t="array" ref="D168">IF($V168="","",IF(INDEX(PlanTasks[Status],$V168)="","",INDEX(PlanTasks[Status],$V168)))</f>
        <v/>
      </c>
      <c r="E168" s="29" t="str">
        <f t="array" ref="E168">IF($V168="","",IF(INDEX(PlanTasks[Priority],$V168)="","",INDEX(PlanTasks[Priority],$V168)))</f>
        <v/>
      </c>
      <c r="F168" s="29" t="str">
        <f t="array" ref="F168">IF($V168="","",IF(INDEX(PlanTasks[Scope],$V168)="","",INDEX(PlanTasks[Scope],$V168)))</f>
        <v/>
      </c>
      <c r="G168" s="41" t="str">
        <f t="array" ref="G168">IF($V168="","",IF(INDEX(PlanTasks[Estimate (h)],$V168)="","",INDEX(PlanTasks[Estimate (h)],$V168)))</f>
        <v/>
      </c>
      <c r="H168" s="41" t="str">
        <f t="array" ref="H168">IF($V168="","",IF(INDEX(PlanTasks[Actual (h)],$V168)="","",INDEX(PlanTasks[Actual (h)],$V168)))</f>
        <v/>
      </c>
      <c r="I168" s="43" t="str">
        <f t="array" ref="I168">IF($V168="","",IF(INDEX(PlanTasks[Due date],$V168)="","",INDEX(PlanTasks[Due date],$V168)))</f>
        <v/>
      </c>
      <c r="J168" s="29" t="str">
        <f t="array" ref="J168">IF($V168="","",IF(INDEX(PlanTasks[Completion check],$V168)="","",INDEX(PlanTasks[Completion check],$V168)))</f>
        <v/>
      </c>
      <c r="K168" s="29" t="str">
        <f t="array" ref="K168">IF($V168="","",IF(INDEX(PlanTasks[Next action / blocker],$V168)="","",INDEX(PlanTasks[Next action / blocker],$V168)))</f>
        <v/>
      </c>
      <c r="L168" s="29" t="str">
        <f t="array" ref="L168">IF($V168="","",IF(INDEX(PlanTasks[Done when],$V168)="","",INDEX(PlanTasks[Done when],$V168)))</f>
        <v/>
      </c>
      <c r="M168" s="29" t="str">
        <f t="array" ref="M168">IF($V168="","",IF(INDEX(PlanTasks[Exercise / interview prompt],$V168)="","",INDEX(PlanTasks[Exercise / interview prompt],$V168)))</f>
        <v/>
      </c>
      <c r="N168" s="29" t="str">
        <f t="array" ref="N168">IF($V168="","",IF(INDEX(PlanTasks[Prerequisite IDs],$V168)="","",INDEX(PlanTasks[Prerequisite IDs],$V168)))</f>
        <v/>
      </c>
      <c r="O168" s="29" t="str">
        <f t="array" ref="O168">IF($V168="","",IF(INDEX(PlanTasks[Plan section],$V168)="","",INDEX(PlanTasks[Plan section],$V168)))</f>
        <v/>
      </c>
      <c r="P168" s="29" t="str">
        <f t="array" ref="P168">IF($V168="","",IF(INDEX(PlanTasks[Category],$V168)="","",INDEX(PlanTasks[Category],$V168)))</f>
        <v/>
      </c>
      <c r="Q168" s="29" t="str">
        <f t="array" ref="Q168">IF($V168="","",IF(INDEX(PlanTasks[Evidence / result],$V168)="","",INDEX(PlanTasks[Evidence / result],$V168)))</f>
        <v/>
      </c>
      <c r="R168" s="43" t="str">
        <f t="array" ref="R168">IF($V168="","",IF(INDEX(PlanTasks[Completed on],$V168)="","",INDEX(PlanTasks[Completed on],$V168)))</f>
        <v/>
      </c>
      <c r="S168" s="43" t="str">
        <f t="array" ref="S168">IF($V168="","",IF(INDEX(PlanTasks[Review due],$V168)="","",INDEX(PlanTasks[Review due],$V168)))</f>
        <v/>
      </c>
      <c r="T168" s="29" t="str">
        <f t="array" ref="T168">IF($V168="","",IF(INDEX(PlanTasks[AI practice mode],$V168)="","",INDEX(PlanTasks[AI practice mode],$V168)))</f>
        <v/>
      </c>
      <c r="U168" s="29" t="str">
        <f t="array" ref="U168">IF($V168="","",IF(INDEX(PlanTasks[Source IDs],$V168)="","",INDEX(PlanTasks[Source IDs],$V168)))</f>
        <v/>
      </c>
      <c r="V168" s="55" t="str">
        <f>IF(ROW()-8&gt;$E$4,"",MATCH($C$4&amp;"|"&amp;(ROW()-8),PlanTasks[Category key],0))</f>
        <v/>
      </c>
    </row>
    <row r="169" ht="78.0" customHeight="1">
      <c r="A169" s="9" t="str">
        <f t="array" ref="A169">IF($V169="","",INDEX(PlanTasks[Task ID],$V169))</f>
        <v/>
      </c>
      <c r="B169" s="12" t="str">
        <f t="array" ref="B169">IF($V169="","",IF(INDEX(PlanTasks[Start week],$V169)="","",INDEX(PlanTasks[Start week],$V169)))</f>
        <v/>
      </c>
      <c r="C169" s="12" t="str">
        <f t="array" ref="C169">IF($V169="","",IF(INDEX(PlanTasks[Task / deliverable],$V169)="","",INDEX(PlanTasks[Task / deliverable],$V169)))</f>
        <v/>
      </c>
      <c r="D169" s="12" t="str">
        <f t="array" ref="D169">IF($V169="","",IF(INDEX(PlanTasks[Status],$V169)="","",INDEX(PlanTasks[Status],$V169)))</f>
        <v/>
      </c>
      <c r="E169" s="12" t="str">
        <f t="array" ref="E169">IF($V169="","",IF(INDEX(PlanTasks[Priority],$V169)="","",INDEX(PlanTasks[Priority],$V169)))</f>
        <v/>
      </c>
      <c r="F169" s="12" t="str">
        <f t="array" ref="F169">IF($V169="","",IF(INDEX(PlanTasks[Scope],$V169)="","",INDEX(PlanTasks[Scope],$V169)))</f>
        <v/>
      </c>
      <c r="G169" s="18" t="str">
        <f t="array" ref="G169">IF($V169="","",IF(INDEX(PlanTasks[Estimate (h)],$V169)="","",INDEX(PlanTasks[Estimate (h)],$V169)))</f>
        <v/>
      </c>
      <c r="H169" s="18" t="str">
        <f t="array" ref="H169">IF($V169="","",IF(INDEX(PlanTasks[Actual (h)],$V169)="","",INDEX(PlanTasks[Actual (h)],$V169)))</f>
        <v/>
      </c>
      <c r="I169" s="21" t="str">
        <f t="array" ref="I169">IF($V169="","",IF(INDEX(PlanTasks[Due date],$V169)="","",INDEX(PlanTasks[Due date],$V169)))</f>
        <v/>
      </c>
      <c r="J169" s="12" t="str">
        <f t="array" ref="J169">IF($V169="","",IF(INDEX(PlanTasks[Completion check],$V169)="","",INDEX(PlanTasks[Completion check],$V169)))</f>
        <v/>
      </c>
      <c r="K169" s="12" t="str">
        <f t="array" ref="K169">IF($V169="","",IF(INDEX(PlanTasks[Next action / blocker],$V169)="","",INDEX(PlanTasks[Next action / blocker],$V169)))</f>
        <v/>
      </c>
      <c r="L169" s="12" t="str">
        <f t="array" ref="L169">IF($V169="","",IF(INDEX(PlanTasks[Done when],$V169)="","",INDEX(PlanTasks[Done when],$V169)))</f>
        <v/>
      </c>
      <c r="M169" s="12" t="str">
        <f t="array" ref="M169">IF($V169="","",IF(INDEX(PlanTasks[Exercise / interview prompt],$V169)="","",INDEX(PlanTasks[Exercise / interview prompt],$V169)))</f>
        <v/>
      </c>
      <c r="N169" s="12" t="str">
        <f t="array" ref="N169">IF($V169="","",IF(INDEX(PlanTasks[Prerequisite IDs],$V169)="","",INDEX(PlanTasks[Prerequisite IDs],$V169)))</f>
        <v/>
      </c>
      <c r="O169" s="12" t="str">
        <f t="array" ref="O169">IF($V169="","",IF(INDEX(PlanTasks[Plan section],$V169)="","",INDEX(PlanTasks[Plan section],$V169)))</f>
        <v/>
      </c>
      <c r="P169" s="12" t="str">
        <f t="array" ref="P169">IF($V169="","",IF(INDEX(PlanTasks[Category],$V169)="","",INDEX(PlanTasks[Category],$V169)))</f>
        <v/>
      </c>
      <c r="Q169" s="12" t="str">
        <f t="array" ref="Q169">IF($V169="","",IF(INDEX(PlanTasks[Evidence / result],$V169)="","",INDEX(PlanTasks[Evidence / result],$V169)))</f>
        <v/>
      </c>
      <c r="R169" s="21" t="str">
        <f t="array" ref="R169">IF($V169="","",IF(INDEX(PlanTasks[Completed on],$V169)="","",INDEX(PlanTasks[Completed on],$V169)))</f>
        <v/>
      </c>
      <c r="S169" s="21" t="str">
        <f t="array" ref="S169">IF($V169="","",IF(INDEX(PlanTasks[Review due],$V169)="","",INDEX(PlanTasks[Review due],$V169)))</f>
        <v/>
      </c>
      <c r="T169" s="12" t="str">
        <f t="array" ref="T169">IF($V169="","",IF(INDEX(PlanTasks[AI practice mode],$V169)="","",INDEX(PlanTasks[AI practice mode],$V169)))</f>
        <v/>
      </c>
      <c r="U169" s="12" t="str">
        <f t="array" ref="U169">IF($V169="","",IF(INDEX(PlanTasks[Source IDs],$V169)="","",INDEX(PlanTasks[Source IDs],$V169)))</f>
        <v/>
      </c>
      <c r="V169" s="27" t="str">
        <f>IF(ROW()-8&gt;$E$4,"",MATCH($C$4&amp;"|"&amp;(ROW()-8),PlanTasks[Category key],0))</f>
        <v/>
      </c>
    </row>
    <row r="170" ht="78.0" customHeight="1">
      <c r="A170" s="28" t="str">
        <f t="array" ref="A170">IF($V170="","",INDEX(PlanTasks[Task ID],$V170))</f>
        <v/>
      </c>
      <c r="B170" s="29" t="str">
        <f t="array" ref="B170">IF($V170="","",IF(INDEX(PlanTasks[Start week],$V170)="","",INDEX(PlanTasks[Start week],$V170)))</f>
        <v/>
      </c>
      <c r="C170" s="29" t="str">
        <f t="array" ref="C170">IF($V170="","",IF(INDEX(PlanTasks[Task / deliverable],$V170)="","",INDEX(PlanTasks[Task / deliverable],$V170)))</f>
        <v/>
      </c>
      <c r="D170" s="29" t="str">
        <f t="array" ref="D170">IF($V170="","",IF(INDEX(PlanTasks[Status],$V170)="","",INDEX(PlanTasks[Status],$V170)))</f>
        <v/>
      </c>
      <c r="E170" s="29" t="str">
        <f t="array" ref="E170">IF($V170="","",IF(INDEX(PlanTasks[Priority],$V170)="","",INDEX(PlanTasks[Priority],$V170)))</f>
        <v/>
      </c>
      <c r="F170" s="29" t="str">
        <f t="array" ref="F170">IF($V170="","",IF(INDEX(PlanTasks[Scope],$V170)="","",INDEX(PlanTasks[Scope],$V170)))</f>
        <v/>
      </c>
      <c r="G170" s="41" t="str">
        <f t="array" ref="G170">IF($V170="","",IF(INDEX(PlanTasks[Estimate (h)],$V170)="","",INDEX(PlanTasks[Estimate (h)],$V170)))</f>
        <v/>
      </c>
      <c r="H170" s="41" t="str">
        <f t="array" ref="H170">IF($V170="","",IF(INDEX(PlanTasks[Actual (h)],$V170)="","",INDEX(PlanTasks[Actual (h)],$V170)))</f>
        <v/>
      </c>
      <c r="I170" s="43" t="str">
        <f t="array" ref="I170">IF($V170="","",IF(INDEX(PlanTasks[Due date],$V170)="","",INDEX(PlanTasks[Due date],$V170)))</f>
        <v/>
      </c>
      <c r="J170" s="29" t="str">
        <f t="array" ref="J170">IF($V170="","",IF(INDEX(PlanTasks[Completion check],$V170)="","",INDEX(PlanTasks[Completion check],$V170)))</f>
        <v/>
      </c>
      <c r="K170" s="29" t="str">
        <f t="array" ref="K170">IF($V170="","",IF(INDEX(PlanTasks[Next action / blocker],$V170)="","",INDEX(PlanTasks[Next action / blocker],$V170)))</f>
        <v/>
      </c>
      <c r="L170" s="29" t="str">
        <f t="array" ref="L170">IF($V170="","",IF(INDEX(PlanTasks[Done when],$V170)="","",INDEX(PlanTasks[Done when],$V170)))</f>
        <v/>
      </c>
      <c r="M170" s="29" t="str">
        <f t="array" ref="M170">IF($V170="","",IF(INDEX(PlanTasks[Exercise / interview prompt],$V170)="","",INDEX(PlanTasks[Exercise / interview prompt],$V170)))</f>
        <v/>
      </c>
      <c r="N170" s="29" t="str">
        <f t="array" ref="N170">IF($V170="","",IF(INDEX(PlanTasks[Prerequisite IDs],$V170)="","",INDEX(PlanTasks[Prerequisite IDs],$V170)))</f>
        <v/>
      </c>
      <c r="O170" s="29" t="str">
        <f t="array" ref="O170">IF($V170="","",IF(INDEX(PlanTasks[Plan section],$V170)="","",INDEX(PlanTasks[Plan section],$V170)))</f>
        <v/>
      </c>
      <c r="P170" s="29" t="str">
        <f t="array" ref="P170">IF($V170="","",IF(INDEX(PlanTasks[Category],$V170)="","",INDEX(PlanTasks[Category],$V170)))</f>
        <v/>
      </c>
      <c r="Q170" s="29" t="str">
        <f t="array" ref="Q170">IF($V170="","",IF(INDEX(PlanTasks[Evidence / result],$V170)="","",INDEX(PlanTasks[Evidence / result],$V170)))</f>
        <v/>
      </c>
      <c r="R170" s="43" t="str">
        <f t="array" ref="R170">IF($V170="","",IF(INDEX(PlanTasks[Completed on],$V170)="","",INDEX(PlanTasks[Completed on],$V170)))</f>
        <v/>
      </c>
      <c r="S170" s="43" t="str">
        <f t="array" ref="S170">IF($V170="","",IF(INDEX(PlanTasks[Review due],$V170)="","",INDEX(PlanTasks[Review due],$V170)))</f>
        <v/>
      </c>
      <c r="T170" s="29" t="str">
        <f t="array" ref="T170">IF($V170="","",IF(INDEX(PlanTasks[AI practice mode],$V170)="","",INDEX(PlanTasks[AI practice mode],$V170)))</f>
        <v/>
      </c>
      <c r="U170" s="29" t="str">
        <f t="array" ref="U170">IF($V170="","",IF(INDEX(PlanTasks[Source IDs],$V170)="","",INDEX(PlanTasks[Source IDs],$V170)))</f>
        <v/>
      </c>
      <c r="V170" s="55" t="str">
        <f>IF(ROW()-8&gt;$E$4,"",MATCH($C$4&amp;"|"&amp;(ROW()-8),PlanTasks[Category key],0))</f>
        <v/>
      </c>
    </row>
    <row r="171" ht="78.0" customHeight="1">
      <c r="A171" s="9" t="str">
        <f t="array" ref="A171">IF($V171="","",INDEX(PlanTasks[Task ID],$V171))</f>
        <v/>
      </c>
      <c r="B171" s="12" t="str">
        <f t="array" ref="B171">IF($V171="","",IF(INDEX(PlanTasks[Start week],$V171)="","",INDEX(PlanTasks[Start week],$V171)))</f>
        <v/>
      </c>
      <c r="C171" s="12" t="str">
        <f t="array" ref="C171">IF($V171="","",IF(INDEX(PlanTasks[Task / deliverable],$V171)="","",INDEX(PlanTasks[Task / deliverable],$V171)))</f>
        <v/>
      </c>
      <c r="D171" s="12" t="str">
        <f t="array" ref="D171">IF($V171="","",IF(INDEX(PlanTasks[Status],$V171)="","",INDEX(PlanTasks[Status],$V171)))</f>
        <v/>
      </c>
      <c r="E171" s="12" t="str">
        <f t="array" ref="E171">IF($V171="","",IF(INDEX(PlanTasks[Priority],$V171)="","",INDEX(PlanTasks[Priority],$V171)))</f>
        <v/>
      </c>
      <c r="F171" s="12" t="str">
        <f t="array" ref="F171">IF($V171="","",IF(INDEX(PlanTasks[Scope],$V171)="","",INDEX(PlanTasks[Scope],$V171)))</f>
        <v/>
      </c>
      <c r="G171" s="18" t="str">
        <f t="array" ref="G171">IF($V171="","",IF(INDEX(PlanTasks[Estimate (h)],$V171)="","",INDEX(PlanTasks[Estimate (h)],$V171)))</f>
        <v/>
      </c>
      <c r="H171" s="18" t="str">
        <f t="array" ref="H171">IF($V171="","",IF(INDEX(PlanTasks[Actual (h)],$V171)="","",INDEX(PlanTasks[Actual (h)],$V171)))</f>
        <v/>
      </c>
      <c r="I171" s="21" t="str">
        <f t="array" ref="I171">IF($V171="","",IF(INDEX(PlanTasks[Due date],$V171)="","",INDEX(PlanTasks[Due date],$V171)))</f>
        <v/>
      </c>
      <c r="J171" s="12" t="str">
        <f t="array" ref="J171">IF($V171="","",IF(INDEX(PlanTasks[Completion check],$V171)="","",INDEX(PlanTasks[Completion check],$V171)))</f>
        <v/>
      </c>
      <c r="K171" s="12" t="str">
        <f t="array" ref="K171">IF($V171="","",IF(INDEX(PlanTasks[Next action / blocker],$V171)="","",INDEX(PlanTasks[Next action / blocker],$V171)))</f>
        <v/>
      </c>
      <c r="L171" s="12" t="str">
        <f t="array" ref="L171">IF($V171="","",IF(INDEX(PlanTasks[Done when],$V171)="","",INDEX(PlanTasks[Done when],$V171)))</f>
        <v/>
      </c>
      <c r="M171" s="12" t="str">
        <f t="array" ref="M171">IF($V171="","",IF(INDEX(PlanTasks[Exercise / interview prompt],$V171)="","",INDEX(PlanTasks[Exercise / interview prompt],$V171)))</f>
        <v/>
      </c>
      <c r="N171" s="12" t="str">
        <f t="array" ref="N171">IF($V171="","",IF(INDEX(PlanTasks[Prerequisite IDs],$V171)="","",INDEX(PlanTasks[Prerequisite IDs],$V171)))</f>
        <v/>
      </c>
      <c r="O171" s="12" t="str">
        <f t="array" ref="O171">IF($V171="","",IF(INDEX(PlanTasks[Plan section],$V171)="","",INDEX(PlanTasks[Plan section],$V171)))</f>
        <v/>
      </c>
      <c r="P171" s="12" t="str">
        <f t="array" ref="P171">IF($V171="","",IF(INDEX(PlanTasks[Category],$V171)="","",INDEX(PlanTasks[Category],$V171)))</f>
        <v/>
      </c>
      <c r="Q171" s="12" t="str">
        <f t="array" ref="Q171">IF($V171="","",IF(INDEX(PlanTasks[Evidence / result],$V171)="","",INDEX(PlanTasks[Evidence / result],$V171)))</f>
        <v/>
      </c>
      <c r="R171" s="21" t="str">
        <f t="array" ref="R171">IF($V171="","",IF(INDEX(PlanTasks[Completed on],$V171)="","",INDEX(PlanTasks[Completed on],$V171)))</f>
        <v/>
      </c>
      <c r="S171" s="21" t="str">
        <f t="array" ref="S171">IF($V171="","",IF(INDEX(PlanTasks[Review due],$V171)="","",INDEX(PlanTasks[Review due],$V171)))</f>
        <v/>
      </c>
      <c r="T171" s="12" t="str">
        <f t="array" ref="T171">IF($V171="","",IF(INDEX(PlanTasks[AI practice mode],$V171)="","",INDEX(PlanTasks[AI practice mode],$V171)))</f>
        <v/>
      </c>
      <c r="U171" s="12" t="str">
        <f t="array" ref="U171">IF($V171="","",IF(INDEX(PlanTasks[Source IDs],$V171)="","",INDEX(PlanTasks[Source IDs],$V171)))</f>
        <v/>
      </c>
      <c r="V171" s="27" t="str">
        <f>IF(ROW()-8&gt;$E$4,"",MATCH($C$4&amp;"|"&amp;(ROW()-8),PlanTasks[Category key],0))</f>
        <v/>
      </c>
    </row>
    <row r="172" ht="78.0" customHeight="1">
      <c r="A172" s="28" t="str">
        <f t="array" ref="A172">IF($V172="","",INDEX(PlanTasks[Task ID],$V172))</f>
        <v/>
      </c>
      <c r="B172" s="29" t="str">
        <f t="array" ref="B172">IF($V172="","",IF(INDEX(PlanTasks[Start week],$V172)="","",INDEX(PlanTasks[Start week],$V172)))</f>
        <v/>
      </c>
      <c r="C172" s="29" t="str">
        <f t="array" ref="C172">IF($V172="","",IF(INDEX(PlanTasks[Task / deliverable],$V172)="","",INDEX(PlanTasks[Task / deliverable],$V172)))</f>
        <v/>
      </c>
      <c r="D172" s="29" t="str">
        <f t="array" ref="D172">IF($V172="","",IF(INDEX(PlanTasks[Status],$V172)="","",INDEX(PlanTasks[Status],$V172)))</f>
        <v/>
      </c>
      <c r="E172" s="29" t="str">
        <f t="array" ref="E172">IF($V172="","",IF(INDEX(PlanTasks[Priority],$V172)="","",INDEX(PlanTasks[Priority],$V172)))</f>
        <v/>
      </c>
      <c r="F172" s="29" t="str">
        <f t="array" ref="F172">IF($V172="","",IF(INDEX(PlanTasks[Scope],$V172)="","",INDEX(PlanTasks[Scope],$V172)))</f>
        <v/>
      </c>
      <c r="G172" s="41" t="str">
        <f t="array" ref="G172">IF($V172="","",IF(INDEX(PlanTasks[Estimate (h)],$V172)="","",INDEX(PlanTasks[Estimate (h)],$V172)))</f>
        <v/>
      </c>
      <c r="H172" s="41" t="str">
        <f t="array" ref="H172">IF($V172="","",IF(INDEX(PlanTasks[Actual (h)],$V172)="","",INDEX(PlanTasks[Actual (h)],$V172)))</f>
        <v/>
      </c>
      <c r="I172" s="43" t="str">
        <f t="array" ref="I172">IF($V172="","",IF(INDEX(PlanTasks[Due date],$V172)="","",INDEX(PlanTasks[Due date],$V172)))</f>
        <v/>
      </c>
      <c r="J172" s="29" t="str">
        <f t="array" ref="J172">IF($V172="","",IF(INDEX(PlanTasks[Completion check],$V172)="","",INDEX(PlanTasks[Completion check],$V172)))</f>
        <v/>
      </c>
      <c r="K172" s="29" t="str">
        <f t="array" ref="K172">IF($V172="","",IF(INDEX(PlanTasks[Next action / blocker],$V172)="","",INDEX(PlanTasks[Next action / blocker],$V172)))</f>
        <v/>
      </c>
      <c r="L172" s="29" t="str">
        <f t="array" ref="L172">IF($V172="","",IF(INDEX(PlanTasks[Done when],$V172)="","",INDEX(PlanTasks[Done when],$V172)))</f>
        <v/>
      </c>
      <c r="M172" s="29" t="str">
        <f t="array" ref="M172">IF($V172="","",IF(INDEX(PlanTasks[Exercise / interview prompt],$V172)="","",INDEX(PlanTasks[Exercise / interview prompt],$V172)))</f>
        <v/>
      </c>
      <c r="N172" s="29" t="str">
        <f t="array" ref="N172">IF($V172="","",IF(INDEX(PlanTasks[Prerequisite IDs],$V172)="","",INDEX(PlanTasks[Prerequisite IDs],$V172)))</f>
        <v/>
      </c>
      <c r="O172" s="29" t="str">
        <f t="array" ref="O172">IF($V172="","",IF(INDEX(PlanTasks[Plan section],$V172)="","",INDEX(PlanTasks[Plan section],$V172)))</f>
        <v/>
      </c>
      <c r="P172" s="29" t="str">
        <f t="array" ref="P172">IF($V172="","",IF(INDEX(PlanTasks[Category],$V172)="","",INDEX(PlanTasks[Category],$V172)))</f>
        <v/>
      </c>
      <c r="Q172" s="29" t="str">
        <f t="array" ref="Q172">IF($V172="","",IF(INDEX(PlanTasks[Evidence / result],$V172)="","",INDEX(PlanTasks[Evidence / result],$V172)))</f>
        <v/>
      </c>
      <c r="R172" s="43" t="str">
        <f t="array" ref="R172">IF($V172="","",IF(INDEX(PlanTasks[Completed on],$V172)="","",INDEX(PlanTasks[Completed on],$V172)))</f>
        <v/>
      </c>
      <c r="S172" s="43" t="str">
        <f t="array" ref="S172">IF($V172="","",IF(INDEX(PlanTasks[Review due],$V172)="","",INDEX(PlanTasks[Review due],$V172)))</f>
        <v/>
      </c>
      <c r="T172" s="29" t="str">
        <f t="array" ref="T172">IF($V172="","",IF(INDEX(PlanTasks[AI practice mode],$V172)="","",INDEX(PlanTasks[AI practice mode],$V172)))</f>
        <v/>
      </c>
      <c r="U172" s="29" t="str">
        <f t="array" ref="U172">IF($V172="","",IF(INDEX(PlanTasks[Source IDs],$V172)="","",INDEX(PlanTasks[Source IDs],$V172)))</f>
        <v/>
      </c>
      <c r="V172" s="55" t="str">
        <f>IF(ROW()-8&gt;$E$4,"",MATCH($C$4&amp;"|"&amp;(ROW()-8),PlanTasks[Category key],0))</f>
        <v/>
      </c>
    </row>
    <row r="173" ht="78.0" customHeight="1">
      <c r="A173" s="9" t="str">
        <f t="array" ref="A173">IF($V173="","",INDEX(PlanTasks[Task ID],$V173))</f>
        <v/>
      </c>
      <c r="B173" s="12" t="str">
        <f t="array" ref="B173">IF($V173="","",IF(INDEX(PlanTasks[Start week],$V173)="","",INDEX(PlanTasks[Start week],$V173)))</f>
        <v/>
      </c>
      <c r="C173" s="12" t="str">
        <f t="array" ref="C173">IF($V173="","",IF(INDEX(PlanTasks[Task / deliverable],$V173)="","",INDEX(PlanTasks[Task / deliverable],$V173)))</f>
        <v/>
      </c>
      <c r="D173" s="12" t="str">
        <f t="array" ref="D173">IF($V173="","",IF(INDEX(PlanTasks[Status],$V173)="","",INDEX(PlanTasks[Status],$V173)))</f>
        <v/>
      </c>
      <c r="E173" s="12" t="str">
        <f t="array" ref="E173">IF($V173="","",IF(INDEX(PlanTasks[Priority],$V173)="","",INDEX(PlanTasks[Priority],$V173)))</f>
        <v/>
      </c>
      <c r="F173" s="12" t="str">
        <f t="array" ref="F173">IF($V173="","",IF(INDEX(PlanTasks[Scope],$V173)="","",INDEX(PlanTasks[Scope],$V173)))</f>
        <v/>
      </c>
      <c r="G173" s="18" t="str">
        <f t="array" ref="G173">IF($V173="","",IF(INDEX(PlanTasks[Estimate (h)],$V173)="","",INDEX(PlanTasks[Estimate (h)],$V173)))</f>
        <v/>
      </c>
      <c r="H173" s="18" t="str">
        <f t="array" ref="H173">IF($V173="","",IF(INDEX(PlanTasks[Actual (h)],$V173)="","",INDEX(PlanTasks[Actual (h)],$V173)))</f>
        <v/>
      </c>
      <c r="I173" s="21" t="str">
        <f t="array" ref="I173">IF($V173="","",IF(INDEX(PlanTasks[Due date],$V173)="","",INDEX(PlanTasks[Due date],$V173)))</f>
        <v/>
      </c>
      <c r="J173" s="12" t="str">
        <f t="array" ref="J173">IF($V173="","",IF(INDEX(PlanTasks[Completion check],$V173)="","",INDEX(PlanTasks[Completion check],$V173)))</f>
        <v/>
      </c>
      <c r="K173" s="12" t="str">
        <f t="array" ref="K173">IF($V173="","",IF(INDEX(PlanTasks[Next action / blocker],$V173)="","",INDEX(PlanTasks[Next action / blocker],$V173)))</f>
        <v/>
      </c>
      <c r="L173" s="12" t="str">
        <f t="array" ref="L173">IF($V173="","",IF(INDEX(PlanTasks[Done when],$V173)="","",INDEX(PlanTasks[Done when],$V173)))</f>
        <v/>
      </c>
      <c r="M173" s="12" t="str">
        <f t="array" ref="M173">IF($V173="","",IF(INDEX(PlanTasks[Exercise / interview prompt],$V173)="","",INDEX(PlanTasks[Exercise / interview prompt],$V173)))</f>
        <v/>
      </c>
      <c r="N173" s="12" t="str">
        <f t="array" ref="N173">IF($V173="","",IF(INDEX(PlanTasks[Prerequisite IDs],$V173)="","",INDEX(PlanTasks[Prerequisite IDs],$V173)))</f>
        <v/>
      </c>
      <c r="O173" s="12" t="str">
        <f t="array" ref="O173">IF($V173="","",IF(INDEX(PlanTasks[Plan section],$V173)="","",INDEX(PlanTasks[Plan section],$V173)))</f>
        <v/>
      </c>
      <c r="P173" s="12" t="str">
        <f t="array" ref="P173">IF($V173="","",IF(INDEX(PlanTasks[Category],$V173)="","",INDEX(PlanTasks[Category],$V173)))</f>
        <v/>
      </c>
      <c r="Q173" s="12" t="str">
        <f t="array" ref="Q173">IF($V173="","",IF(INDEX(PlanTasks[Evidence / result],$V173)="","",INDEX(PlanTasks[Evidence / result],$V173)))</f>
        <v/>
      </c>
      <c r="R173" s="21" t="str">
        <f t="array" ref="R173">IF($V173="","",IF(INDEX(PlanTasks[Completed on],$V173)="","",INDEX(PlanTasks[Completed on],$V173)))</f>
        <v/>
      </c>
      <c r="S173" s="21" t="str">
        <f t="array" ref="S173">IF($V173="","",IF(INDEX(PlanTasks[Review due],$V173)="","",INDEX(PlanTasks[Review due],$V173)))</f>
        <v/>
      </c>
      <c r="T173" s="12" t="str">
        <f t="array" ref="T173">IF($V173="","",IF(INDEX(PlanTasks[AI practice mode],$V173)="","",INDEX(PlanTasks[AI practice mode],$V173)))</f>
        <v/>
      </c>
      <c r="U173" s="12" t="str">
        <f t="array" ref="U173">IF($V173="","",IF(INDEX(PlanTasks[Source IDs],$V173)="","",INDEX(PlanTasks[Source IDs],$V173)))</f>
        <v/>
      </c>
      <c r="V173" s="27" t="str">
        <f>IF(ROW()-8&gt;$E$4,"",MATCH($C$4&amp;"|"&amp;(ROW()-8),PlanTasks[Category key],0))</f>
        <v/>
      </c>
    </row>
    <row r="174" ht="78.0" customHeight="1">
      <c r="A174" s="28" t="str">
        <f t="array" ref="A174">IF($V174="","",INDEX(PlanTasks[Task ID],$V174))</f>
        <v/>
      </c>
      <c r="B174" s="29" t="str">
        <f t="array" ref="B174">IF($V174="","",IF(INDEX(PlanTasks[Start week],$V174)="","",INDEX(PlanTasks[Start week],$V174)))</f>
        <v/>
      </c>
      <c r="C174" s="29" t="str">
        <f t="array" ref="C174">IF($V174="","",IF(INDEX(PlanTasks[Task / deliverable],$V174)="","",INDEX(PlanTasks[Task / deliverable],$V174)))</f>
        <v/>
      </c>
      <c r="D174" s="29" t="str">
        <f t="array" ref="D174">IF($V174="","",IF(INDEX(PlanTasks[Status],$V174)="","",INDEX(PlanTasks[Status],$V174)))</f>
        <v/>
      </c>
      <c r="E174" s="29" t="str">
        <f t="array" ref="E174">IF($V174="","",IF(INDEX(PlanTasks[Priority],$V174)="","",INDEX(PlanTasks[Priority],$V174)))</f>
        <v/>
      </c>
      <c r="F174" s="29" t="str">
        <f t="array" ref="F174">IF($V174="","",IF(INDEX(PlanTasks[Scope],$V174)="","",INDEX(PlanTasks[Scope],$V174)))</f>
        <v/>
      </c>
      <c r="G174" s="41" t="str">
        <f t="array" ref="G174">IF($V174="","",IF(INDEX(PlanTasks[Estimate (h)],$V174)="","",INDEX(PlanTasks[Estimate (h)],$V174)))</f>
        <v/>
      </c>
      <c r="H174" s="41" t="str">
        <f t="array" ref="H174">IF($V174="","",IF(INDEX(PlanTasks[Actual (h)],$V174)="","",INDEX(PlanTasks[Actual (h)],$V174)))</f>
        <v/>
      </c>
      <c r="I174" s="43" t="str">
        <f t="array" ref="I174">IF($V174="","",IF(INDEX(PlanTasks[Due date],$V174)="","",INDEX(PlanTasks[Due date],$V174)))</f>
        <v/>
      </c>
      <c r="J174" s="29" t="str">
        <f t="array" ref="J174">IF($V174="","",IF(INDEX(PlanTasks[Completion check],$V174)="","",INDEX(PlanTasks[Completion check],$V174)))</f>
        <v/>
      </c>
      <c r="K174" s="29" t="str">
        <f t="array" ref="K174">IF($V174="","",IF(INDEX(PlanTasks[Next action / blocker],$V174)="","",INDEX(PlanTasks[Next action / blocker],$V174)))</f>
        <v/>
      </c>
      <c r="L174" s="29" t="str">
        <f t="array" ref="L174">IF($V174="","",IF(INDEX(PlanTasks[Done when],$V174)="","",INDEX(PlanTasks[Done when],$V174)))</f>
        <v/>
      </c>
      <c r="M174" s="29" t="str">
        <f t="array" ref="M174">IF($V174="","",IF(INDEX(PlanTasks[Exercise / interview prompt],$V174)="","",INDEX(PlanTasks[Exercise / interview prompt],$V174)))</f>
        <v/>
      </c>
      <c r="N174" s="29" t="str">
        <f t="array" ref="N174">IF($V174="","",IF(INDEX(PlanTasks[Prerequisite IDs],$V174)="","",INDEX(PlanTasks[Prerequisite IDs],$V174)))</f>
        <v/>
      </c>
      <c r="O174" s="29" t="str">
        <f t="array" ref="O174">IF($V174="","",IF(INDEX(PlanTasks[Plan section],$V174)="","",INDEX(PlanTasks[Plan section],$V174)))</f>
        <v/>
      </c>
      <c r="P174" s="29" t="str">
        <f t="array" ref="P174">IF($V174="","",IF(INDEX(PlanTasks[Category],$V174)="","",INDEX(PlanTasks[Category],$V174)))</f>
        <v/>
      </c>
      <c r="Q174" s="29" t="str">
        <f t="array" ref="Q174">IF($V174="","",IF(INDEX(PlanTasks[Evidence / result],$V174)="","",INDEX(PlanTasks[Evidence / result],$V174)))</f>
        <v/>
      </c>
      <c r="R174" s="43" t="str">
        <f t="array" ref="R174">IF($V174="","",IF(INDEX(PlanTasks[Completed on],$V174)="","",INDEX(PlanTasks[Completed on],$V174)))</f>
        <v/>
      </c>
      <c r="S174" s="43" t="str">
        <f t="array" ref="S174">IF($V174="","",IF(INDEX(PlanTasks[Review due],$V174)="","",INDEX(PlanTasks[Review due],$V174)))</f>
        <v/>
      </c>
      <c r="T174" s="29" t="str">
        <f t="array" ref="T174">IF($V174="","",IF(INDEX(PlanTasks[AI practice mode],$V174)="","",INDEX(PlanTasks[AI practice mode],$V174)))</f>
        <v/>
      </c>
      <c r="U174" s="29" t="str">
        <f t="array" ref="U174">IF($V174="","",IF(INDEX(PlanTasks[Source IDs],$V174)="","",INDEX(PlanTasks[Source IDs],$V174)))</f>
        <v/>
      </c>
      <c r="V174" s="55" t="str">
        <f>IF(ROW()-8&gt;$E$4,"",MATCH($C$4&amp;"|"&amp;(ROW()-8),PlanTasks[Category key],0))</f>
        <v/>
      </c>
    </row>
    <row r="175" ht="78.0" customHeight="1">
      <c r="A175" s="9" t="str">
        <f t="array" ref="A175">IF($V175="","",INDEX(PlanTasks[Task ID],$V175))</f>
        <v/>
      </c>
      <c r="B175" s="12" t="str">
        <f t="array" ref="B175">IF($V175="","",IF(INDEX(PlanTasks[Start week],$V175)="","",INDEX(PlanTasks[Start week],$V175)))</f>
        <v/>
      </c>
      <c r="C175" s="12" t="str">
        <f t="array" ref="C175">IF($V175="","",IF(INDEX(PlanTasks[Task / deliverable],$V175)="","",INDEX(PlanTasks[Task / deliverable],$V175)))</f>
        <v/>
      </c>
      <c r="D175" s="12" t="str">
        <f t="array" ref="D175">IF($V175="","",IF(INDEX(PlanTasks[Status],$V175)="","",INDEX(PlanTasks[Status],$V175)))</f>
        <v/>
      </c>
      <c r="E175" s="12" t="str">
        <f t="array" ref="E175">IF($V175="","",IF(INDEX(PlanTasks[Priority],$V175)="","",INDEX(PlanTasks[Priority],$V175)))</f>
        <v/>
      </c>
      <c r="F175" s="12" t="str">
        <f t="array" ref="F175">IF($V175="","",IF(INDEX(PlanTasks[Scope],$V175)="","",INDEX(PlanTasks[Scope],$V175)))</f>
        <v/>
      </c>
      <c r="G175" s="18" t="str">
        <f t="array" ref="G175">IF($V175="","",IF(INDEX(PlanTasks[Estimate (h)],$V175)="","",INDEX(PlanTasks[Estimate (h)],$V175)))</f>
        <v/>
      </c>
      <c r="H175" s="18" t="str">
        <f t="array" ref="H175">IF($V175="","",IF(INDEX(PlanTasks[Actual (h)],$V175)="","",INDEX(PlanTasks[Actual (h)],$V175)))</f>
        <v/>
      </c>
      <c r="I175" s="21" t="str">
        <f t="array" ref="I175">IF($V175="","",IF(INDEX(PlanTasks[Due date],$V175)="","",INDEX(PlanTasks[Due date],$V175)))</f>
        <v/>
      </c>
      <c r="J175" s="12" t="str">
        <f t="array" ref="J175">IF($V175="","",IF(INDEX(PlanTasks[Completion check],$V175)="","",INDEX(PlanTasks[Completion check],$V175)))</f>
        <v/>
      </c>
      <c r="K175" s="12" t="str">
        <f t="array" ref="K175">IF($V175="","",IF(INDEX(PlanTasks[Next action / blocker],$V175)="","",INDEX(PlanTasks[Next action / blocker],$V175)))</f>
        <v/>
      </c>
      <c r="L175" s="12" t="str">
        <f t="array" ref="L175">IF($V175="","",IF(INDEX(PlanTasks[Done when],$V175)="","",INDEX(PlanTasks[Done when],$V175)))</f>
        <v/>
      </c>
      <c r="M175" s="12" t="str">
        <f t="array" ref="M175">IF($V175="","",IF(INDEX(PlanTasks[Exercise / interview prompt],$V175)="","",INDEX(PlanTasks[Exercise / interview prompt],$V175)))</f>
        <v/>
      </c>
      <c r="N175" s="12" t="str">
        <f t="array" ref="N175">IF($V175="","",IF(INDEX(PlanTasks[Prerequisite IDs],$V175)="","",INDEX(PlanTasks[Prerequisite IDs],$V175)))</f>
        <v/>
      </c>
      <c r="O175" s="12" t="str">
        <f t="array" ref="O175">IF($V175="","",IF(INDEX(PlanTasks[Plan section],$V175)="","",INDEX(PlanTasks[Plan section],$V175)))</f>
        <v/>
      </c>
      <c r="P175" s="12" t="str">
        <f t="array" ref="P175">IF($V175="","",IF(INDEX(PlanTasks[Category],$V175)="","",INDEX(PlanTasks[Category],$V175)))</f>
        <v/>
      </c>
      <c r="Q175" s="12" t="str">
        <f t="array" ref="Q175">IF($V175="","",IF(INDEX(PlanTasks[Evidence / result],$V175)="","",INDEX(PlanTasks[Evidence / result],$V175)))</f>
        <v/>
      </c>
      <c r="R175" s="21" t="str">
        <f t="array" ref="R175">IF($V175="","",IF(INDEX(PlanTasks[Completed on],$V175)="","",INDEX(PlanTasks[Completed on],$V175)))</f>
        <v/>
      </c>
      <c r="S175" s="21" t="str">
        <f t="array" ref="S175">IF($V175="","",IF(INDEX(PlanTasks[Review due],$V175)="","",INDEX(PlanTasks[Review due],$V175)))</f>
        <v/>
      </c>
      <c r="T175" s="12" t="str">
        <f t="array" ref="T175">IF($V175="","",IF(INDEX(PlanTasks[AI practice mode],$V175)="","",INDEX(PlanTasks[AI practice mode],$V175)))</f>
        <v/>
      </c>
      <c r="U175" s="12" t="str">
        <f t="array" ref="U175">IF($V175="","",IF(INDEX(PlanTasks[Source IDs],$V175)="","",INDEX(PlanTasks[Source IDs],$V175)))</f>
        <v/>
      </c>
      <c r="V175" s="27" t="str">
        <f>IF(ROW()-8&gt;$E$4,"",MATCH($C$4&amp;"|"&amp;(ROW()-8),PlanTasks[Category key],0))</f>
        <v/>
      </c>
    </row>
    <row r="176" ht="78.0" customHeight="1">
      <c r="A176" s="28" t="str">
        <f t="array" ref="A176">IF($V176="","",INDEX(PlanTasks[Task ID],$V176))</f>
        <v/>
      </c>
      <c r="B176" s="29" t="str">
        <f t="array" ref="B176">IF($V176="","",IF(INDEX(PlanTasks[Start week],$V176)="","",INDEX(PlanTasks[Start week],$V176)))</f>
        <v/>
      </c>
      <c r="C176" s="29" t="str">
        <f t="array" ref="C176">IF($V176="","",IF(INDEX(PlanTasks[Task / deliverable],$V176)="","",INDEX(PlanTasks[Task / deliverable],$V176)))</f>
        <v/>
      </c>
      <c r="D176" s="29" t="str">
        <f t="array" ref="D176">IF($V176="","",IF(INDEX(PlanTasks[Status],$V176)="","",INDEX(PlanTasks[Status],$V176)))</f>
        <v/>
      </c>
      <c r="E176" s="29" t="str">
        <f t="array" ref="E176">IF($V176="","",IF(INDEX(PlanTasks[Priority],$V176)="","",INDEX(PlanTasks[Priority],$V176)))</f>
        <v/>
      </c>
      <c r="F176" s="29" t="str">
        <f t="array" ref="F176">IF($V176="","",IF(INDEX(PlanTasks[Scope],$V176)="","",INDEX(PlanTasks[Scope],$V176)))</f>
        <v/>
      </c>
      <c r="G176" s="41" t="str">
        <f t="array" ref="G176">IF($V176="","",IF(INDEX(PlanTasks[Estimate (h)],$V176)="","",INDEX(PlanTasks[Estimate (h)],$V176)))</f>
        <v/>
      </c>
      <c r="H176" s="41" t="str">
        <f t="array" ref="H176">IF($V176="","",IF(INDEX(PlanTasks[Actual (h)],$V176)="","",INDEX(PlanTasks[Actual (h)],$V176)))</f>
        <v/>
      </c>
      <c r="I176" s="43" t="str">
        <f t="array" ref="I176">IF($V176="","",IF(INDEX(PlanTasks[Due date],$V176)="","",INDEX(PlanTasks[Due date],$V176)))</f>
        <v/>
      </c>
      <c r="J176" s="29" t="str">
        <f t="array" ref="J176">IF($V176="","",IF(INDEX(PlanTasks[Completion check],$V176)="","",INDEX(PlanTasks[Completion check],$V176)))</f>
        <v/>
      </c>
      <c r="K176" s="29" t="str">
        <f t="array" ref="K176">IF($V176="","",IF(INDEX(PlanTasks[Next action / blocker],$V176)="","",INDEX(PlanTasks[Next action / blocker],$V176)))</f>
        <v/>
      </c>
      <c r="L176" s="29" t="str">
        <f t="array" ref="L176">IF($V176="","",IF(INDEX(PlanTasks[Done when],$V176)="","",INDEX(PlanTasks[Done when],$V176)))</f>
        <v/>
      </c>
      <c r="M176" s="29" t="str">
        <f t="array" ref="M176">IF($V176="","",IF(INDEX(PlanTasks[Exercise / interview prompt],$V176)="","",INDEX(PlanTasks[Exercise / interview prompt],$V176)))</f>
        <v/>
      </c>
      <c r="N176" s="29" t="str">
        <f t="array" ref="N176">IF($V176="","",IF(INDEX(PlanTasks[Prerequisite IDs],$V176)="","",INDEX(PlanTasks[Prerequisite IDs],$V176)))</f>
        <v/>
      </c>
      <c r="O176" s="29" t="str">
        <f t="array" ref="O176">IF($V176="","",IF(INDEX(PlanTasks[Plan section],$V176)="","",INDEX(PlanTasks[Plan section],$V176)))</f>
        <v/>
      </c>
      <c r="P176" s="29" t="str">
        <f t="array" ref="P176">IF($V176="","",IF(INDEX(PlanTasks[Category],$V176)="","",INDEX(PlanTasks[Category],$V176)))</f>
        <v/>
      </c>
      <c r="Q176" s="29" t="str">
        <f t="array" ref="Q176">IF($V176="","",IF(INDEX(PlanTasks[Evidence / result],$V176)="","",INDEX(PlanTasks[Evidence / result],$V176)))</f>
        <v/>
      </c>
      <c r="R176" s="43" t="str">
        <f t="array" ref="R176">IF($V176="","",IF(INDEX(PlanTasks[Completed on],$V176)="","",INDEX(PlanTasks[Completed on],$V176)))</f>
        <v/>
      </c>
      <c r="S176" s="43" t="str">
        <f t="array" ref="S176">IF($V176="","",IF(INDEX(PlanTasks[Review due],$V176)="","",INDEX(PlanTasks[Review due],$V176)))</f>
        <v/>
      </c>
      <c r="T176" s="29" t="str">
        <f t="array" ref="T176">IF($V176="","",IF(INDEX(PlanTasks[AI practice mode],$V176)="","",INDEX(PlanTasks[AI practice mode],$V176)))</f>
        <v/>
      </c>
      <c r="U176" s="29" t="str">
        <f t="array" ref="U176">IF($V176="","",IF(INDEX(PlanTasks[Source IDs],$V176)="","",INDEX(PlanTasks[Source IDs],$V176)))</f>
        <v/>
      </c>
      <c r="V176" s="55" t="str">
        <f>IF(ROW()-8&gt;$E$4,"",MATCH($C$4&amp;"|"&amp;(ROW()-8),PlanTasks[Category key],0))</f>
        <v/>
      </c>
    </row>
    <row r="177" ht="78.0" customHeight="1">
      <c r="A177" s="9" t="str">
        <f t="array" ref="A177">IF($V177="","",INDEX(PlanTasks[Task ID],$V177))</f>
        <v/>
      </c>
      <c r="B177" s="12" t="str">
        <f t="array" ref="B177">IF($V177="","",IF(INDEX(PlanTasks[Start week],$V177)="","",INDEX(PlanTasks[Start week],$V177)))</f>
        <v/>
      </c>
      <c r="C177" s="12" t="str">
        <f t="array" ref="C177">IF($V177="","",IF(INDEX(PlanTasks[Task / deliverable],$V177)="","",INDEX(PlanTasks[Task / deliverable],$V177)))</f>
        <v/>
      </c>
      <c r="D177" s="12" t="str">
        <f t="array" ref="D177">IF($V177="","",IF(INDEX(PlanTasks[Status],$V177)="","",INDEX(PlanTasks[Status],$V177)))</f>
        <v/>
      </c>
      <c r="E177" s="12" t="str">
        <f t="array" ref="E177">IF($V177="","",IF(INDEX(PlanTasks[Priority],$V177)="","",INDEX(PlanTasks[Priority],$V177)))</f>
        <v/>
      </c>
      <c r="F177" s="12" t="str">
        <f t="array" ref="F177">IF($V177="","",IF(INDEX(PlanTasks[Scope],$V177)="","",INDEX(PlanTasks[Scope],$V177)))</f>
        <v/>
      </c>
      <c r="G177" s="18" t="str">
        <f t="array" ref="G177">IF($V177="","",IF(INDEX(PlanTasks[Estimate (h)],$V177)="","",INDEX(PlanTasks[Estimate (h)],$V177)))</f>
        <v/>
      </c>
      <c r="H177" s="18" t="str">
        <f t="array" ref="H177">IF($V177="","",IF(INDEX(PlanTasks[Actual (h)],$V177)="","",INDEX(PlanTasks[Actual (h)],$V177)))</f>
        <v/>
      </c>
      <c r="I177" s="21" t="str">
        <f t="array" ref="I177">IF($V177="","",IF(INDEX(PlanTasks[Due date],$V177)="","",INDEX(PlanTasks[Due date],$V177)))</f>
        <v/>
      </c>
      <c r="J177" s="12" t="str">
        <f t="array" ref="J177">IF($V177="","",IF(INDEX(PlanTasks[Completion check],$V177)="","",INDEX(PlanTasks[Completion check],$V177)))</f>
        <v/>
      </c>
      <c r="K177" s="12" t="str">
        <f t="array" ref="K177">IF($V177="","",IF(INDEX(PlanTasks[Next action / blocker],$V177)="","",INDEX(PlanTasks[Next action / blocker],$V177)))</f>
        <v/>
      </c>
      <c r="L177" s="12" t="str">
        <f t="array" ref="L177">IF($V177="","",IF(INDEX(PlanTasks[Done when],$V177)="","",INDEX(PlanTasks[Done when],$V177)))</f>
        <v/>
      </c>
      <c r="M177" s="12" t="str">
        <f t="array" ref="M177">IF($V177="","",IF(INDEX(PlanTasks[Exercise / interview prompt],$V177)="","",INDEX(PlanTasks[Exercise / interview prompt],$V177)))</f>
        <v/>
      </c>
      <c r="N177" s="12" t="str">
        <f t="array" ref="N177">IF($V177="","",IF(INDEX(PlanTasks[Prerequisite IDs],$V177)="","",INDEX(PlanTasks[Prerequisite IDs],$V177)))</f>
        <v/>
      </c>
      <c r="O177" s="12" t="str">
        <f t="array" ref="O177">IF($V177="","",IF(INDEX(PlanTasks[Plan section],$V177)="","",INDEX(PlanTasks[Plan section],$V177)))</f>
        <v/>
      </c>
      <c r="P177" s="12" t="str">
        <f t="array" ref="P177">IF($V177="","",IF(INDEX(PlanTasks[Category],$V177)="","",INDEX(PlanTasks[Category],$V177)))</f>
        <v/>
      </c>
      <c r="Q177" s="12" t="str">
        <f t="array" ref="Q177">IF($V177="","",IF(INDEX(PlanTasks[Evidence / result],$V177)="","",INDEX(PlanTasks[Evidence / result],$V177)))</f>
        <v/>
      </c>
      <c r="R177" s="21" t="str">
        <f t="array" ref="R177">IF($V177="","",IF(INDEX(PlanTasks[Completed on],$V177)="","",INDEX(PlanTasks[Completed on],$V177)))</f>
        <v/>
      </c>
      <c r="S177" s="21" t="str">
        <f t="array" ref="S177">IF($V177="","",IF(INDEX(PlanTasks[Review due],$V177)="","",INDEX(PlanTasks[Review due],$V177)))</f>
        <v/>
      </c>
      <c r="T177" s="12" t="str">
        <f t="array" ref="T177">IF($V177="","",IF(INDEX(PlanTasks[AI practice mode],$V177)="","",INDEX(PlanTasks[AI practice mode],$V177)))</f>
        <v/>
      </c>
      <c r="U177" s="12" t="str">
        <f t="array" ref="U177">IF($V177="","",IF(INDEX(PlanTasks[Source IDs],$V177)="","",INDEX(PlanTasks[Source IDs],$V177)))</f>
        <v/>
      </c>
      <c r="V177" s="27" t="str">
        <f>IF(ROW()-8&gt;$E$4,"",MATCH($C$4&amp;"|"&amp;(ROW()-8),PlanTasks[Category key],0))</f>
        <v/>
      </c>
    </row>
    <row r="178" ht="78.0" customHeight="1">
      <c r="A178" s="28" t="str">
        <f t="array" ref="A178">IF($V178="","",INDEX(PlanTasks[Task ID],$V178))</f>
        <v/>
      </c>
      <c r="B178" s="29" t="str">
        <f t="array" ref="B178">IF($V178="","",IF(INDEX(PlanTasks[Start week],$V178)="","",INDEX(PlanTasks[Start week],$V178)))</f>
        <v/>
      </c>
      <c r="C178" s="29" t="str">
        <f t="array" ref="C178">IF($V178="","",IF(INDEX(PlanTasks[Task / deliverable],$V178)="","",INDEX(PlanTasks[Task / deliverable],$V178)))</f>
        <v/>
      </c>
      <c r="D178" s="29" t="str">
        <f t="array" ref="D178">IF($V178="","",IF(INDEX(PlanTasks[Status],$V178)="","",INDEX(PlanTasks[Status],$V178)))</f>
        <v/>
      </c>
      <c r="E178" s="29" t="str">
        <f t="array" ref="E178">IF($V178="","",IF(INDEX(PlanTasks[Priority],$V178)="","",INDEX(PlanTasks[Priority],$V178)))</f>
        <v/>
      </c>
      <c r="F178" s="29" t="str">
        <f t="array" ref="F178">IF($V178="","",IF(INDEX(PlanTasks[Scope],$V178)="","",INDEX(PlanTasks[Scope],$V178)))</f>
        <v/>
      </c>
      <c r="G178" s="41" t="str">
        <f t="array" ref="G178">IF($V178="","",IF(INDEX(PlanTasks[Estimate (h)],$V178)="","",INDEX(PlanTasks[Estimate (h)],$V178)))</f>
        <v/>
      </c>
      <c r="H178" s="41" t="str">
        <f t="array" ref="H178">IF($V178="","",IF(INDEX(PlanTasks[Actual (h)],$V178)="","",INDEX(PlanTasks[Actual (h)],$V178)))</f>
        <v/>
      </c>
      <c r="I178" s="43" t="str">
        <f t="array" ref="I178">IF($V178="","",IF(INDEX(PlanTasks[Due date],$V178)="","",INDEX(PlanTasks[Due date],$V178)))</f>
        <v/>
      </c>
      <c r="J178" s="29" t="str">
        <f t="array" ref="J178">IF($V178="","",IF(INDEX(PlanTasks[Completion check],$V178)="","",INDEX(PlanTasks[Completion check],$V178)))</f>
        <v/>
      </c>
      <c r="K178" s="29" t="str">
        <f t="array" ref="K178">IF($V178="","",IF(INDEX(PlanTasks[Next action / blocker],$V178)="","",INDEX(PlanTasks[Next action / blocker],$V178)))</f>
        <v/>
      </c>
      <c r="L178" s="29" t="str">
        <f t="array" ref="L178">IF($V178="","",IF(INDEX(PlanTasks[Done when],$V178)="","",INDEX(PlanTasks[Done when],$V178)))</f>
        <v/>
      </c>
      <c r="M178" s="29" t="str">
        <f t="array" ref="M178">IF($V178="","",IF(INDEX(PlanTasks[Exercise / interview prompt],$V178)="","",INDEX(PlanTasks[Exercise / interview prompt],$V178)))</f>
        <v/>
      </c>
      <c r="N178" s="29" t="str">
        <f t="array" ref="N178">IF($V178="","",IF(INDEX(PlanTasks[Prerequisite IDs],$V178)="","",INDEX(PlanTasks[Prerequisite IDs],$V178)))</f>
        <v/>
      </c>
      <c r="O178" s="29" t="str">
        <f t="array" ref="O178">IF($V178="","",IF(INDEX(PlanTasks[Plan section],$V178)="","",INDEX(PlanTasks[Plan section],$V178)))</f>
        <v/>
      </c>
      <c r="P178" s="29" t="str">
        <f t="array" ref="P178">IF($V178="","",IF(INDEX(PlanTasks[Category],$V178)="","",INDEX(PlanTasks[Category],$V178)))</f>
        <v/>
      </c>
      <c r="Q178" s="29" t="str">
        <f t="array" ref="Q178">IF($V178="","",IF(INDEX(PlanTasks[Evidence / result],$V178)="","",INDEX(PlanTasks[Evidence / result],$V178)))</f>
        <v/>
      </c>
      <c r="R178" s="43" t="str">
        <f t="array" ref="R178">IF($V178="","",IF(INDEX(PlanTasks[Completed on],$V178)="","",INDEX(PlanTasks[Completed on],$V178)))</f>
        <v/>
      </c>
      <c r="S178" s="43" t="str">
        <f t="array" ref="S178">IF($V178="","",IF(INDEX(PlanTasks[Review due],$V178)="","",INDEX(PlanTasks[Review due],$V178)))</f>
        <v/>
      </c>
      <c r="T178" s="29" t="str">
        <f t="array" ref="T178">IF($V178="","",IF(INDEX(PlanTasks[AI practice mode],$V178)="","",INDEX(PlanTasks[AI practice mode],$V178)))</f>
        <v/>
      </c>
      <c r="U178" s="29" t="str">
        <f t="array" ref="U178">IF($V178="","",IF(INDEX(PlanTasks[Source IDs],$V178)="","",INDEX(PlanTasks[Source IDs],$V178)))</f>
        <v/>
      </c>
      <c r="V178" s="55" t="str">
        <f>IF(ROW()-8&gt;$E$4,"",MATCH($C$4&amp;"|"&amp;(ROW()-8),PlanTasks[Category key],0))</f>
        <v/>
      </c>
    </row>
    <row r="179" ht="78.0" customHeight="1">
      <c r="A179" s="9" t="str">
        <f t="array" ref="A179">IF($V179="","",INDEX(PlanTasks[Task ID],$V179))</f>
        <v/>
      </c>
      <c r="B179" s="12" t="str">
        <f t="array" ref="B179">IF($V179="","",IF(INDEX(PlanTasks[Start week],$V179)="","",INDEX(PlanTasks[Start week],$V179)))</f>
        <v/>
      </c>
      <c r="C179" s="12" t="str">
        <f t="array" ref="C179">IF($V179="","",IF(INDEX(PlanTasks[Task / deliverable],$V179)="","",INDEX(PlanTasks[Task / deliverable],$V179)))</f>
        <v/>
      </c>
      <c r="D179" s="12" t="str">
        <f t="array" ref="D179">IF($V179="","",IF(INDEX(PlanTasks[Status],$V179)="","",INDEX(PlanTasks[Status],$V179)))</f>
        <v/>
      </c>
      <c r="E179" s="12" t="str">
        <f t="array" ref="E179">IF($V179="","",IF(INDEX(PlanTasks[Priority],$V179)="","",INDEX(PlanTasks[Priority],$V179)))</f>
        <v/>
      </c>
      <c r="F179" s="12" t="str">
        <f t="array" ref="F179">IF($V179="","",IF(INDEX(PlanTasks[Scope],$V179)="","",INDEX(PlanTasks[Scope],$V179)))</f>
        <v/>
      </c>
      <c r="G179" s="18" t="str">
        <f t="array" ref="G179">IF($V179="","",IF(INDEX(PlanTasks[Estimate (h)],$V179)="","",INDEX(PlanTasks[Estimate (h)],$V179)))</f>
        <v/>
      </c>
      <c r="H179" s="18" t="str">
        <f t="array" ref="H179">IF($V179="","",IF(INDEX(PlanTasks[Actual (h)],$V179)="","",INDEX(PlanTasks[Actual (h)],$V179)))</f>
        <v/>
      </c>
      <c r="I179" s="21" t="str">
        <f t="array" ref="I179">IF($V179="","",IF(INDEX(PlanTasks[Due date],$V179)="","",INDEX(PlanTasks[Due date],$V179)))</f>
        <v/>
      </c>
      <c r="J179" s="12" t="str">
        <f t="array" ref="J179">IF($V179="","",IF(INDEX(PlanTasks[Completion check],$V179)="","",INDEX(PlanTasks[Completion check],$V179)))</f>
        <v/>
      </c>
      <c r="K179" s="12" t="str">
        <f t="array" ref="K179">IF($V179="","",IF(INDEX(PlanTasks[Next action / blocker],$V179)="","",INDEX(PlanTasks[Next action / blocker],$V179)))</f>
        <v/>
      </c>
      <c r="L179" s="12" t="str">
        <f t="array" ref="L179">IF($V179="","",IF(INDEX(PlanTasks[Done when],$V179)="","",INDEX(PlanTasks[Done when],$V179)))</f>
        <v/>
      </c>
      <c r="M179" s="12" t="str">
        <f t="array" ref="M179">IF($V179="","",IF(INDEX(PlanTasks[Exercise / interview prompt],$V179)="","",INDEX(PlanTasks[Exercise / interview prompt],$V179)))</f>
        <v/>
      </c>
      <c r="N179" s="12" t="str">
        <f t="array" ref="N179">IF($V179="","",IF(INDEX(PlanTasks[Prerequisite IDs],$V179)="","",INDEX(PlanTasks[Prerequisite IDs],$V179)))</f>
        <v/>
      </c>
      <c r="O179" s="12" t="str">
        <f t="array" ref="O179">IF($V179="","",IF(INDEX(PlanTasks[Plan section],$V179)="","",INDEX(PlanTasks[Plan section],$V179)))</f>
        <v/>
      </c>
      <c r="P179" s="12" t="str">
        <f t="array" ref="P179">IF($V179="","",IF(INDEX(PlanTasks[Category],$V179)="","",INDEX(PlanTasks[Category],$V179)))</f>
        <v/>
      </c>
      <c r="Q179" s="12" t="str">
        <f t="array" ref="Q179">IF($V179="","",IF(INDEX(PlanTasks[Evidence / result],$V179)="","",INDEX(PlanTasks[Evidence / result],$V179)))</f>
        <v/>
      </c>
      <c r="R179" s="21" t="str">
        <f t="array" ref="R179">IF($V179="","",IF(INDEX(PlanTasks[Completed on],$V179)="","",INDEX(PlanTasks[Completed on],$V179)))</f>
        <v/>
      </c>
      <c r="S179" s="21" t="str">
        <f t="array" ref="S179">IF($V179="","",IF(INDEX(PlanTasks[Review due],$V179)="","",INDEX(PlanTasks[Review due],$V179)))</f>
        <v/>
      </c>
      <c r="T179" s="12" t="str">
        <f t="array" ref="T179">IF($V179="","",IF(INDEX(PlanTasks[AI practice mode],$V179)="","",INDEX(PlanTasks[AI practice mode],$V179)))</f>
        <v/>
      </c>
      <c r="U179" s="12" t="str">
        <f t="array" ref="U179">IF($V179="","",IF(INDEX(PlanTasks[Source IDs],$V179)="","",INDEX(PlanTasks[Source IDs],$V179)))</f>
        <v/>
      </c>
      <c r="V179" s="27" t="str">
        <f>IF(ROW()-8&gt;$E$4,"",MATCH($C$4&amp;"|"&amp;(ROW()-8),PlanTasks[Category key],0))</f>
        <v/>
      </c>
    </row>
    <row r="180" ht="78.0" customHeight="1">
      <c r="A180" s="28" t="str">
        <f t="array" ref="A180">IF($V180="","",INDEX(PlanTasks[Task ID],$V180))</f>
        <v/>
      </c>
      <c r="B180" s="29" t="str">
        <f t="array" ref="B180">IF($V180="","",IF(INDEX(PlanTasks[Start week],$V180)="","",INDEX(PlanTasks[Start week],$V180)))</f>
        <v/>
      </c>
      <c r="C180" s="29" t="str">
        <f t="array" ref="C180">IF($V180="","",IF(INDEX(PlanTasks[Task / deliverable],$V180)="","",INDEX(PlanTasks[Task / deliverable],$V180)))</f>
        <v/>
      </c>
      <c r="D180" s="29" t="str">
        <f t="array" ref="D180">IF($V180="","",IF(INDEX(PlanTasks[Status],$V180)="","",INDEX(PlanTasks[Status],$V180)))</f>
        <v/>
      </c>
      <c r="E180" s="29" t="str">
        <f t="array" ref="E180">IF($V180="","",IF(INDEX(PlanTasks[Priority],$V180)="","",INDEX(PlanTasks[Priority],$V180)))</f>
        <v/>
      </c>
      <c r="F180" s="29" t="str">
        <f t="array" ref="F180">IF($V180="","",IF(INDEX(PlanTasks[Scope],$V180)="","",INDEX(PlanTasks[Scope],$V180)))</f>
        <v/>
      </c>
      <c r="G180" s="41" t="str">
        <f t="array" ref="G180">IF($V180="","",IF(INDEX(PlanTasks[Estimate (h)],$V180)="","",INDEX(PlanTasks[Estimate (h)],$V180)))</f>
        <v/>
      </c>
      <c r="H180" s="41" t="str">
        <f t="array" ref="H180">IF($V180="","",IF(INDEX(PlanTasks[Actual (h)],$V180)="","",INDEX(PlanTasks[Actual (h)],$V180)))</f>
        <v/>
      </c>
      <c r="I180" s="43" t="str">
        <f t="array" ref="I180">IF($V180="","",IF(INDEX(PlanTasks[Due date],$V180)="","",INDEX(PlanTasks[Due date],$V180)))</f>
        <v/>
      </c>
      <c r="J180" s="29" t="str">
        <f t="array" ref="J180">IF($V180="","",IF(INDEX(PlanTasks[Completion check],$V180)="","",INDEX(PlanTasks[Completion check],$V180)))</f>
        <v/>
      </c>
      <c r="K180" s="29" t="str">
        <f t="array" ref="K180">IF($V180="","",IF(INDEX(PlanTasks[Next action / blocker],$V180)="","",INDEX(PlanTasks[Next action / blocker],$V180)))</f>
        <v/>
      </c>
      <c r="L180" s="29" t="str">
        <f t="array" ref="L180">IF($V180="","",IF(INDEX(PlanTasks[Done when],$V180)="","",INDEX(PlanTasks[Done when],$V180)))</f>
        <v/>
      </c>
      <c r="M180" s="29" t="str">
        <f t="array" ref="M180">IF($V180="","",IF(INDEX(PlanTasks[Exercise / interview prompt],$V180)="","",INDEX(PlanTasks[Exercise / interview prompt],$V180)))</f>
        <v/>
      </c>
      <c r="N180" s="29" t="str">
        <f t="array" ref="N180">IF($V180="","",IF(INDEX(PlanTasks[Prerequisite IDs],$V180)="","",INDEX(PlanTasks[Prerequisite IDs],$V180)))</f>
        <v/>
      </c>
      <c r="O180" s="29" t="str">
        <f t="array" ref="O180">IF($V180="","",IF(INDEX(PlanTasks[Plan section],$V180)="","",INDEX(PlanTasks[Plan section],$V180)))</f>
        <v/>
      </c>
      <c r="P180" s="29" t="str">
        <f t="array" ref="P180">IF($V180="","",IF(INDEX(PlanTasks[Category],$V180)="","",INDEX(PlanTasks[Category],$V180)))</f>
        <v/>
      </c>
      <c r="Q180" s="29" t="str">
        <f t="array" ref="Q180">IF($V180="","",IF(INDEX(PlanTasks[Evidence / result],$V180)="","",INDEX(PlanTasks[Evidence / result],$V180)))</f>
        <v/>
      </c>
      <c r="R180" s="43" t="str">
        <f t="array" ref="R180">IF($V180="","",IF(INDEX(PlanTasks[Completed on],$V180)="","",INDEX(PlanTasks[Completed on],$V180)))</f>
        <v/>
      </c>
      <c r="S180" s="43" t="str">
        <f t="array" ref="S180">IF($V180="","",IF(INDEX(PlanTasks[Review due],$V180)="","",INDEX(PlanTasks[Review due],$V180)))</f>
        <v/>
      </c>
      <c r="T180" s="29" t="str">
        <f t="array" ref="T180">IF($V180="","",IF(INDEX(PlanTasks[AI practice mode],$V180)="","",INDEX(PlanTasks[AI practice mode],$V180)))</f>
        <v/>
      </c>
      <c r="U180" s="29" t="str">
        <f t="array" ref="U180">IF($V180="","",IF(INDEX(PlanTasks[Source IDs],$V180)="","",INDEX(PlanTasks[Source IDs],$V180)))</f>
        <v/>
      </c>
      <c r="V180" s="55" t="str">
        <f>IF(ROW()-8&gt;$E$4,"",MATCH($C$4&amp;"|"&amp;(ROW()-8),PlanTasks[Category key],0))</f>
        <v/>
      </c>
    </row>
    <row r="181" ht="78.0" customHeight="1">
      <c r="A181" s="9" t="str">
        <f t="array" ref="A181">IF($V181="","",INDEX(PlanTasks[Task ID],$V181))</f>
        <v/>
      </c>
      <c r="B181" s="12" t="str">
        <f t="array" ref="B181">IF($V181="","",IF(INDEX(PlanTasks[Start week],$V181)="","",INDEX(PlanTasks[Start week],$V181)))</f>
        <v/>
      </c>
      <c r="C181" s="12" t="str">
        <f t="array" ref="C181">IF($V181="","",IF(INDEX(PlanTasks[Task / deliverable],$V181)="","",INDEX(PlanTasks[Task / deliverable],$V181)))</f>
        <v/>
      </c>
      <c r="D181" s="12" t="str">
        <f t="array" ref="D181">IF($V181="","",IF(INDEX(PlanTasks[Status],$V181)="","",INDEX(PlanTasks[Status],$V181)))</f>
        <v/>
      </c>
      <c r="E181" s="12" t="str">
        <f t="array" ref="E181">IF($V181="","",IF(INDEX(PlanTasks[Priority],$V181)="","",INDEX(PlanTasks[Priority],$V181)))</f>
        <v/>
      </c>
      <c r="F181" s="12" t="str">
        <f t="array" ref="F181">IF($V181="","",IF(INDEX(PlanTasks[Scope],$V181)="","",INDEX(PlanTasks[Scope],$V181)))</f>
        <v/>
      </c>
      <c r="G181" s="18" t="str">
        <f t="array" ref="G181">IF($V181="","",IF(INDEX(PlanTasks[Estimate (h)],$V181)="","",INDEX(PlanTasks[Estimate (h)],$V181)))</f>
        <v/>
      </c>
      <c r="H181" s="18" t="str">
        <f t="array" ref="H181">IF($V181="","",IF(INDEX(PlanTasks[Actual (h)],$V181)="","",INDEX(PlanTasks[Actual (h)],$V181)))</f>
        <v/>
      </c>
      <c r="I181" s="21" t="str">
        <f t="array" ref="I181">IF($V181="","",IF(INDEX(PlanTasks[Due date],$V181)="","",INDEX(PlanTasks[Due date],$V181)))</f>
        <v/>
      </c>
      <c r="J181" s="12" t="str">
        <f t="array" ref="J181">IF($V181="","",IF(INDEX(PlanTasks[Completion check],$V181)="","",INDEX(PlanTasks[Completion check],$V181)))</f>
        <v/>
      </c>
      <c r="K181" s="12" t="str">
        <f t="array" ref="K181">IF($V181="","",IF(INDEX(PlanTasks[Next action / blocker],$V181)="","",INDEX(PlanTasks[Next action / blocker],$V181)))</f>
        <v/>
      </c>
      <c r="L181" s="12" t="str">
        <f t="array" ref="L181">IF($V181="","",IF(INDEX(PlanTasks[Done when],$V181)="","",INDEX(PlanTasks[Done when],$V181)))</f>
        <v/>
      </c>
      <c r="M181" s="12" t="str">
        <f t="array" ref="M181">IF($V181="","",IF(INDEX(PlanTasks[Exercise / interview prompt],$V181)="","",INDEX(PlanTasks[Exercise / interview prompt],$V181)))</f>
        <v/>
      </c>
      <c r="N181" s="12" t="str">
        <f t="array" ref="N181">IF($V181="","",IF(INDEX(PlanTasks[Prerequisite IDs],$V181)="","",INDEX(PlanTasks[Prerequisite IDs],$V181)))</f>
        <v/>
      </c>
      <c r="O181" s="12" t="str">
        <f t="array" ref="O181">IF($V181="","",IF(INDEX(PlanTasks[Plan section],$V181)="","",INDEX(PlanTasks[Plan section],$V181)))</f>
        <v/>
      </c>
      <c r="P181" s="12" t="str">
        <f t="array" ref="P181">IF($V181="","",IF(INDEX(PlanTasks[Category],$V181)="","",INDEX(PlanTasks[Category],$V181)))</f>
        <v/>
      </c>
      <c r="Q181" s="12" t="str">
        <f t="array" ref="Q181">IF($V181="","",IF(INDEX(PlanTasks[Evidence / result],$V181)="","",INDEX(PlanTasks[Evidence / result],$V181)))</f>
        <v/>
      </c>
      <c r="R181" s="21" t="str">
        <f t="array" ref="R181">IF($V181="","",IF(INDEX(PlanTasks[Completed on],$V181)="","",INDEX(PlanTasks[Completed on],$V181)))</f>
        <v/>
      </c>
      <c r="S181" s="21" t="str">
        <f t="array" ref="S181">IF($V181="","",IF(INDEX(PlanTasks[Review due],$V181)="","",INDEX(PlanTasks[Review due],$V181)))</f>
        <v/>
      </c>
      <c r="T181" s="12" t="str">
        <f t="array" ref="T181">IF($V181="","",IF(INDEX(PlanTasks[AI practice mode],$V181)="","",INDEX(PlanTasks[AI practice mode],$V181)))</f>
        <v/>
      </c>
      <c r="U181" s="12" t="str">
        <f t="array" ref="U181">IF($V181="","",IF(INDEX(PlanTasks[Source IDs],$V181)="","",INDEX(PlanTasks[Source IDs],$V181)))</f>
        <v/>
      </c>
      <c r="V181" s="27" t="str">
        <f>IF(ROW()-8&gt;$E$4,"",MATCH($C$4&amp;"|"&amp;(ROW()-8),PlanTasks[Category key],0))</f>
        <v/>
      </c>
    </row>
    <row r="182" ht="78.0" customHeight="1">
      <c r="A182" s="28" t="str">
        <f t="array" ref="A182">IF($V182="","",INDEX(PlanTasks[Task ID],$V182))</f>
        <v/>
      </c>
      <c r="B182" s="29" t="str">
        <f t="array" ref="B182">IF($V182="","",IF(INDEX(PlanTasks[Start week],$V182)="","",INDEX(PlanTasks[Start week],$V182)))</f>
        <v/>
      </c>
      <c r="C182" s="29" t="str">
        <f t="array" ref="C182">IF($V182="","",IF(INDEX(PlanTasks[Task / deliverable],$V182)="","",INDEX(PlanTasks[Task / deliverable],$V182)))</f>
        <v/>
      </c>
      <c r="D182" s="29" t="str">
        <f t="array" ref="D182">IF($V182="","",IF(INDEX(PlanTasks[Status],$V182)="","",INDEX(PlanTasks[Status],$V182)))</f>
        <v/>
      </c>
      <c r="E182" s="29" t="str">
        <f t="array" ref="E182">IF($V182="","",IF(INDEX(PlanTasks[Priority],$V182)="","",INDEX(PlanTasks[Priority],$V182)))</f>
        <v/>
      </c>
      <c r="F182" s="29" t="str">
        <f t="array" ref="F182">IF($V182="","",IF(INDEX(PlanTasks[Scope],$V182)="","",INDEX(PlanTasks[Scope],$V182)))</f>
        <v/>
      </c>
      <c r="G182" s="41" t="str">
        <f t="array" ref="G182">IF($V182="","",IF(INDEX(PlanTasks[Estimate (h)],$V182)="","",INDEX(PlanTasks[Estimate (h)],$V182)))</f>
        <v/>
      </c>
      <c r="H182" s="41" t="str">
        <f t="array" ref="H182">IF($V182="","",IF(INDEX(PlanTasks[Actual (h)],$V182)="","",INDEX(PlanTasks[Actual (h)],$V182)))</f>
        <v/>
      </c>
      <c r="I182" s="43" t="str">
        <f t="array" ref="I182">IF($V182="","",IF(INDEX(PlanTasks[Due date],$V182)="","",INDEX(PlanTasks[Due date],$V182)))</f>
        <v/>
      </c>
      <c r="J182" s="29" t="str">
        <f t="array" ref="J182">IF($V182="","",IF(INDEX(PlanTasks[Completion check],$V182)="","",INDEX(PlanTasks[Completion check],$V182)))</f>
        <v/>
      </c>
      <c r="K182" s="29" t="str">
        <f t="array" ref="K182">IF($V182="","",IF(INDEX(PlanTasks[Next action / blocker],$V182)="","",INDEX(PlanTasks[Next action / blocker],$V182)))</f>
        <v/>
      </c>
      <c r="L182" s="29" t="str">
        <f t="array" ref="L182">IF($V182="","",IF(INDEX(PlanTasks[Done when],$V182)="","",INDEX(PlanTasks[Done when],$V182)))</f>
        <v/>
      </c>
      <c r="M182" s="29" t="str">
        <f t="array" ref="M182">IF($V182="","",IF(INDEX(PlanTasks[Exercise / interview prompt],$V182)="","",INDEX(PlanTasks[Exercise / interview prompt],$V182)))</f>
        <v/>
      </c>
      <c r="N182" s="29" t="str">
        <f t="array" ref="N182">IF($V182="","",IF(INDEX(PlanTasks[Prerequisite IDs],$V182)="","",INDEX(PlanTasks[Prerequisite IDs],$V182)))</f>
        <v/>
      </c>
      <c r="O182" s="29" t="str">
        <f t="array" ref="O182">IF($V182="","",IF(INDEX(PlanTasks[Plan section],$V182)="","",INDEX(PlanTasks[Plan section],$V182)))</f>
        <v/>
      </c>
      <c r="P182" s="29" t="str">
        <f t="array" ref="P182">IF($V182="","",IF(INDEX(PlanTasks[Category],$V182)="","",INDEX(PlanTasks[Category],$V182)))</f>
        <v/>
      </c>
      <c r="Q182" s="29" t="str">
        <f t="array" ref="Q182">IF($V182="","",IF(INDEX(PlanTasks[Evidence / result],$V182)="","",INDEX(PlanTasks[Evidence / result],$V182)))</f>
        <v/>
      </c>
      <c r="R182" s="43" t="str">
        <f t="array" ref="R182">IF($V182="","",IF(INDEX(PlanTasks[Completed on],$V182)="","",INDEX(PlanTasks[Completed on],$V182)))</f>
        <v/>
      </c>
      <c r="S182" s="43" t="str">
        <f t="array" ref="S182">IF($V182="","",IF(INDEX(PlanTasks[Review due],$V182)="","",INDEX(PlanTasks[Review due],$V182)))</f>
        <v/>
      </c>
      <c r="T182" s="29" t="str">
        <f t="array" ref="T182">IF($V182="","",IF(INDEX(PlanTasks[AI practice mode],$V182)="","",INDEX(PlanTasks[AI practice mode],$V182)))</f>
        <v/>
      </c>
      <c r="U182" s="29" t="str">
        <f t="array" ref="U182">IF($V182="","",IF(INDEX(PlanTasks[Source IDs],$V182)="","",INDEX(PlanTasks[Source IDs],$V182)))</f>
        <v/>
      </c>
      <c r="V182" s="55" t="str">
        <f>IF(ROW()-8&gt;$E$4,"",MATCH($C$4&amp;"|"&amp;(ROW()-8),PlanTasks[Category key],0))</f>
        <v/>
      </c>
    </row>
    <row r="183" ht="78.0" customHeight="1">
      <c r="A183" s="9" t="str">
        <f t="array" ref="A183">IF($V183="","",INDEX(PlanTasks[Task ID],$V183))</f>
        <v/>
      </c>
      <c r="B183" s="12" t="str">
        <f t="array" ref="B183">IF($V183="","",IF(INDEX(PlanTasks[Start week],$V183)="","",INDEX(PlanTasks[Start week],$V183)))</f>
        <v/>
      </c>
      <c r="C183" s="12" t="str">
        <f t="array" ref="C183">IF($V183="","",IF(INDEX(PlanTasks[Task / deliverable],$V183)="","",INDEX(PlanTasks[Task / deliverable],$V183)))</f>
        <v/>
      </c>
      <c r="D183" s="12" t="str">
        <f t="array" ref="D183">IF($V183="","",IF(INDEX(PlanTasks[Status],$V183)="","",INDEX(PlanTasks[Status],$V183)))</f>
        <v/>
      </c>
      <c r="E183" s="12" t="str">
        <f t="array" ref="E183">IF($V183="","",IF(INDEX(PlanTasks[Priority],$V183)="","",INDEX(PlanTasks[Priority],$V183)))</f>
        <v/>
      </c>
      <c r="F183" s="12" t="str">
        <f t="array" ref="F183">IF($V183="","",IF(INDEX(PlanTasks[Scope],$V183)="","",INDEX(PlanTasks[Scope],$V183)))</f>
        <v/>
      </c>
      <c r="G183" s="18" t="str">
        <f t="array" ref="G183">IF($V183="","",IF(INDEX(PlanTasks[Estimate (h)],$V183)="","",INDEX(PlanTasks[Estimate (h)],$V183)))</f>
        <v/>
      </c>
      <c r="H183" s="18" t="str">
        <f t="array" ref="H183">IF($V183="","",IF(INDEX(PlanTasks[Actual (h)],$V183)="","",INDEX(PlanTasks[Actual (h)],$V183)))</f>
        <v/>
      </c>
      <c r="I183" s="21" t="str">
        <f t="array" ref="I183">IF($V183="","",IF(INDEX(PlanTasks[Due date],$V183)="","",INDEX(PlanTasks[Due date],$V183)))</f>
        <v/>
      </c>
      <c r="J183" s="12" t="str">
        <f t="array" ref="J183">IF($V183="","",IF(INDEX(PlanTasks[Completion check],$V183)="","",INDEX(PlanTasks[Completion check],$V183)))</f>
        <v/>
      </c>
      <c r="K183" s="12" t="str">
        <f t="array" ref="K183">IF($V183="","",IF(INDEX(PlanTasks[Next action / blocker],$V183)="","",INDEX(PlanTasks[Next action / blocker],$V183)))</f>
        <v/>
      </c>
      <c r="L183" s="12" t="str">
        <f t="array" ref="L183">IF($V183="","",IF(INDEX(PlanTasks[Done when],$V183)="","",INDEX(PlanTasks[Done when],$V183)))</f>
        <v/>
      </c>
      <c r="M183" s="12" t="str">
        <f t="array" ref="M183">IF($V183="","",IF(INDEX(PlanTasks[Exercise / interview prompt],$V183)="","",INDEX(PlanTasks[Exercise / interview prompt],$V183)))</f>
        <v/>
      </c>
      <c r="N183" s="12" t="str">
        <f t="array" ref="N183">IF($V183="","",IF(INDEX(PlanTasks[Prerequisite IDs],$V183)="","",INDEX(PlanTasks[Prerequisite IDs],$V183)))</f>
        <v/>
      </c>
      <c r="O183" s="12" t="str">
        <f t="array" ref="O183">IF($V183="","",IF(INDEX(PlanTasks[Plan section],$V183)="","",INDEX(PlanTasks[Plan section],$V183)))</f>
        <v/>
      </c>
      <c r="P183" s="12" t="str">
        <f t="array" ref="P183">IF($V183="","",IF(INDEX(PlanTasks[Category],$V183)="","",INDEX(PlanTasks[Category],$V183)))</f>
        <v/>
      </c>
      <c r="Q183" s="12" t="str">
        <f t="array" ref="Q183">IF($V183="","",IF(INDEX(PlanTasks[Evidence / result],$V183)="","",INDEX(PlanTasks[Evidence / result],$V183)))</f>
        <v/>
      </c>
      <c r="R183" s="21" t="str">
        <f t="array" ref="R183">IF($V183="","",IF(INDEX(PlanTasks[Completed on],$V183)="","",INDEX(PlanTasks[Completed on],$V183)))</f>
        <v/>
      </c>
      <c r="S183" s="21" t="str">
        <f t="array" ref="S183">IF($V183="","",IF(INDEX(PlanTasks[Review due],$V183)="","",INDEX(PlanTasks[Review due],$V183)))</f>
        <v/>
      </c>
      <c r="T183" s="12" t="str">
        <f t="array" ref="T183">IF($V183="","",IF(INDEX(PlanTasks[AI practice mode],$V183)="","",INDEX(PlanTasks[AI practice mode],$V183)))</f>
        <v/>
      </c>
      <c r="U183" s="12" t="str">
        <f t="array" ref="U183">IF($V183="","",IF(INDEX(PlanTasks[Source IDs],$V183)="","",INDEX(PlanTasks[Source IDs],$V183)))</f>
        <v/>
      </c>
      <c r="V183" s="27" t="str">
        <f>IF(ROW()-8&gt;$E$4,"",MATCH($C$4&amp;"|"&amp;(ROW()-8),PlanTasks[Category key],0))</f>
        <v/>
      </c>
    </row>
    <row r="184" ht="78.0" customHeight="1">
      <c r="A184" s="28" t="str">
        <f t="array" ref="A184">IF($V184="","",INDEX(PlanTasks[Task ID],$V184))</f>
        <v/>
      </c>
      <c r="B184" s="29" t="str">
        <f t="array" ref="B184">IF($V184="","",IF(INDEX(PlanTasks[Start week],$V184)="","",INDEX(PlanTasks[Start week],$V184)))</f>
        <v/>
      </c>
      <c r="C184" s="29" t="str">
        <f t="array" ref="C184">IF($V184="","",IF(INDEX(PlanTasks[Task / deliverable],$V184)="","",INDEX(PlanTasks[Task / deliverable],$V184)))</f>
        <v/>
      </c>
      <c r="D184" s="29" t="str">
        <f t="array" ref="D184">IF($V184="","",IF(INDEX(PlanTasks[Status],$V184)="","",INDEX(PlanTasks[Status],$V184)))</f>
        <v/>
      </c>
      <c r="E184" s="29" t="str">
        <f t="array" ref="E184">IF($V184="","",IF(INDEX(PlanTasks[Priority],$V184)="","",INDEX(PlanTasks[Priority],$V184)))</f>
        <v/>
      </c>
      <c r="F184" s="29" t="str">
        <f t="array" ref="F184">IF($V184="","",IF(INDEX(PlanTasks[Scope],$V184)="","",INDEX(PlanTasks[Scope],$V184)))</f>
        <v/>
      </c>
      <c r="G184" s="41" t="str">
        <f t="array" ref="G184">IF($V184="","",IF(INDEX(PlanTasks[Estimate (h)],$V184)="","",INDEX(PlanTasks[Estimate (h)],$V184)))</f>
        <v/>
      </c>
      <c r="H184" s="41" t="str">
        <f t="array" ref="H184">IF($V184="","",IF(INDEX(PlanTasks[Actual (h)],$V184)="","",INDEX(PlanTasks[Actual (h)],$V184)))</f>
        <v/>
      </c>
      <c r="I184" s="43" t="str">
        <f t="array" ref="I184">IF($V184="","",IF(INDEX(PlanTasks[Due date],$V184)="","",INDEX(PlanTasks[Due date],$V184)))</f>
        <v/>
      </c>
      <c r="J184" s="29" t="str">
        <f t="array" ref="J184">IF($V184="","",IF(INDEX(PlanTasks[Completion check],$V184)="","",INDEX(PlanTasks[Completion check],$V184)))</f>
        <v/>
      </c>
      <c r="K184" s="29" t="str">
        <f t="array" ref="K184">IF($V184="","",IF(INDEX(PlanTasks[Next action / blocker],$V184)="","",INDEX(PlanTasks[Next action / blocker],$V184)))</f>
        <v/>
      </c>
      <c r="L184" s="29" t="str">
        <f t="array" ref="L184">IF($V184="","",IF(INDEX(PlanTasks[Done when],$V184)="","",INDEX(PlanTasks[Done when],$V184)))</f>
        <v/>
      </c>
      <c r="M184" s="29" t="str">
        <f t="array" ref="M184">IF($V184="","",IF(INDEX(PlanTasks[Exercise / interview prompt],$V184)="","",INDEX(PlanTasks[Exercise / interview prompt],$V184)))</f>
        <v/>
      </c>
      <c r="N184" s="29" t="str">
        <f t="array" ref="N184">IF($V184="","",IF(INDEX(PlanTasks[Prerequisite IDs],$V184)="","",INDEX(PlanTasks[Prerequisite IDs],$V184)))</f>
        <v/>
      </c>
      <c r="O184" s="29" t="str">
        <f t="array" ref="O184">IF($V184="","",IF(INDEX(PlanTasks[Plan section],$V184)="","",INDEX(PlanTasks[Plan section],$V184)))</f>
        <v/>
      </c>
      <c r="P184" s="29" t="str">
        <f t="array" ref="P184">IF($V184="","",IF(INDEX(PlanTasks[Category],$V184)="","",INDEX(PlanTasks[Category],$V184)))</f>
        <v/>
      </c>
      <c r="Q184" s="29" t="str">
        <f t="array" ref="Q184">IF($V184="","",IF(INDEX(PlanTasks[Evidence / result],$V184)="","",INDEX(PlanTasks[Evidence / result],$V184)))</f>
        <v/>
      </c>
      <c r="R184" s="43" t="str">
        <f t="array" ref="R184">IF($V184="","",IF(INDEX(PlanTasks[Completed on],$V184)="","",INDEX(PlanTasks[Completed on],$V184)))</f>
        <v/>
      </c>
      <c r="S184" s="43" t="str">
        <f t="array" ref="S184">IF($V184="","",IF(INDEX(PlanTasks[Review due],$V184)="","",INDEX(PlanTasks[Review due],$V184)))</f>
        <v/>
      </c>
      <c r="T184" s="29" t="str">
        <f t="array" ref="T184">IF($V184="","",IF(INDEX(PlanTasks[AI practice mode],$V184)="","",INDEX(PlanTasks[AI practice mode],$V184)))</f>
        <v/>
      </c>
      <c r="U184" s="29" t="str">
        <f t="array" ref="U184">IF($V184="","",IF(INDEX(PlanTasks[Source IDs],$V184)="","",INDEX(PlanTasks[Source IDs],$V184)))</f>
        <v/>
      </c>
      <c r="V184" s="55" t="str">
        <f>IF(ROW()-8&gt;$E$4,"",MATCH($C$4&amp;"|"&amp;(ROW()-8),PlanTasks[Category key],0))</f>
        <v/>
      </c>
    </row>
    <row r="185" ht="78.0" customHeight="1">
      <c r="A185" s="9" t="str">
        <f t="array" ref="A185">IF($V185="","",INDEX(PlanTasks[Task ID],$V185))</f>
        <v/>
      </c>
      <c r="B185" s="12" t="str">
        <f t="array" ref="B185">IF($V185="","",IF(INDEX(PlanTasks[Start week],$V185)="","",INDEX(PlanTasks[Start week],$V185)))</f>
        <v/>
      </c>
      <c r="C185" s="12" t="str">
        <f t="array" ref="C185">IF($V185="","",IF(INDEX(PlanTasks[Task / deliverable],$V185)="","",INDEX(PlanTasks[Task / deliverable],$V185)))</f>
        <v/>
      </c>
      <c r="D185" s="12" t="str">
        <f t="array" ref="D185">IF($V185="","",IF(INDEX(PlanTasks[Status],$V185)="","",INDEX(PlanTasks[Status],$V185)))</f>
        <v/>
      </c>
      <c r="E185" s="12" t="str">
        <f t="array" ref="E185">IF($V185="","",IF(INDEX(PlanTasks[Priority],$V185)="","",INDEX(PlanTasks[Priority],$V185)))</f>
        <v/>
      </c>
      <c r="F185" s="12" t="str">
        <f t="array" ref="F185">IF($V185="","",IF(INDEX(PlanTasks[Scope],$V185)="","",INDEX(PlanTasks[Scope],$V185)))</f>
        <v/>
      </c>
      <c r="G185" s="18" t="str">
        <f t="array" ref="G185">IF($V185="","",IF(INDEX(PlanTasks[Estimate (h)],$V185)="","",INDEX(PlanTasks[Estimate (h)],$V185)))</f>
        <v/>
      </c>
      <c r="H185" s="18" t="str">
        <f t="array" ref="H185">IF($V185="","",IF(INDEX(PlanTasks[Actual (h)],$V185)="","",INDEX(PlanTasks[Actual (h)],$V185)))</f>
        <v/>
      </c>
      <c r="I185" s="21" t="str">
        <f t="array" ref="I185">IF($V185="","",IF(INDEX(PlanTasks[Due date],$V185)="","",INDEX(PlanTasks[Due date],$V185)))</f>
        <v/>
      </c>
      <c r="J185" s="12" t="str">
        <f t="array" ref="J185">IF($V185="","",IF(INDEX(PlanTasks[Completion check],$V185)="","",INDEX(PlanTasks[Completion check],$V185)))</f>
        <v/>
      </c>
      <c r="K185" s="12" t="str">
        <f t="array" ref="K185">IF($V185="","",IF(INDEX(PlanTasks[Next action / blocker],$V185)="","",INDEX(PlanTasks[Next action / blocker],$V185)))</f>
        <v/>
      </c>
      <c r="L185" s="12" t="str">
        <f t="array" ref="L185">IF($V185="","",IF(INDEX(PlanTasks[Done when],$V185)="","",INDEX(PlanTasks[Done when],$V185)))</f>
        <v/>
      </c>
      <c r="M185" s="12" t="str">
        <f t="array" ref="M185">IF($V185="","",IF(INDEX(PlanTasks[Exercise / interview prompt],$V185)="","",INDEX(PlanTasks[Exercise / interview prompt],$V185)))</f>
        <v/>
      </c>
      <c r="N185" s="12" t="str">
        <f t="array" ref="N185">IF($V185="","",IF(INDEX(PlanTasks[Prerequisite IDs],$V185)="","",INDEX(PlanTasks[Prerequisite IDs],$V185)))</f>
        <v/>
      </c>
      <c r="O185" s="12" t="str">
        <f t="array" ref="O185">IF($V185="","",IF(INDEX(PlanTasks[Plan section],$V185)="","",INDEX(PlanTasks[Plan section],$V185)))</f>
        <v/>
      </c>
      <c r="P185" s="12" t="str">
        <f t="array" ref="P185">IF($V185="","",IF(INDEX(PlanTasks[Category],$V185)="","",INDEX(PlanTasks[Category],$V185)))</f>
        <v/>
      </c>
      <c r="Q185" s="12" t="str">
        <f t="array" ref="Q185">IF($V185="","",IF(INDEX(PlanTasks[Evidence / result],$V185)="","",INDEX(PlanTasks[Evidence / result],$V185)))</f>
        <v/>
      </c>
      <c r="R185" s="21" t="str">
        <f t="array" ref="R185">IF($V185="","",IF(INDEX(PlanTasks[Completed on],$V185)="","",INDEX(PlanTasks[Completed on],$V185)))</f>
        <v/>
      </c>
      <c r="S185" s="21" t="str">
        <f t="array" ref="S185">IF($V185="","",IF(INDEX(PlanTasks[Review due],$V185)="","",INDEX(PlanTasks[Review due],$V185)))</f>
        <v/>
      </c>
      <c r="T185" s="12" t="str">
        <f t="array" ref="T185">IF($V185="","",IF(INDEX(PlanTasks[AI practice mode],$V185)="","",INDEX(PlanTasks[AI practice mode],$V185)))</f>
        <v/>
      </c>
      <c r="U185" s="12" t="str">
        <f t="array" ref="U185">IF($V185="","",IF(INDEX(PlanTasks[Source IDs],$V185)="","",INDEX(PlanTasks[Source IDs],$V185)))</f>
        <v/>
      </c>
      <c r="V185" s="27" t="str">
        <f>IF(ROW()-8&gt;$E$4,"",MATCH($C$4&amp;"|"&amp;(ROW()-8),PlanTasks[Category key],0))</f>
        <v/>
      </c>
    </row>
    <row r="186" ht="78.0" customHeight="1">
      <c r="A186" s="28" t="str">
        <f t="array" ref="A186">IF($V186="","",INDEX(PlanTasks[Task ID],$V186))</f>
        <v/>
      </c>
      <c r="B186" s="29" t="str">
        <f t="array" ref="B186">IF($V186="","",IF(INDEX(PlanTasks[Start week],$V186)="","",INDEX(PlanTasks[Start week],$V186)))</f>
        <v/>
      </c>
      <c r="C186" s="29" t="str">
        <f t="array" ref="C186">IF($V186="","",IF(INDEX(PlanTasks[Task / deliverable],$V186)="","",INDEX(PlanTasks[Task / deliverable],$V186)))</f>
        <v/>
      </c>
      <c r="D186" s="29" t="str">
        <f t="array" ref="D186">IF($V186="","",IF(INDEX(PlanTasks[Status],$V186)="","",INDEX(PlanTasks[Status],$V186)))</f>
        <v/>
      </c>
      <c r="E186" s="29" t="str">
        <f t="array" ref="E186">IF($V186="","",IF(INDEX(PlanTasks[Priority],$V186)="","",INDEX(PlanTasks[Priority],$V186)))</f>
        <v/>
      </c>
      <c r="F186" s="29" t="str">
        <f t="array" ref="F186">IF($V186="","",IF(INDEX(PlanTasks[Scope],$V186)="","",INDEX(PlanTasks[Scope],$V186)))</f>
        <v/>
      </c>
      <c r="G186" s="41" t="str">
        <f t="array" ref="G186">IF($V186="","",IF(INDEX(PlanTasks[Estimate (h)],$V186)="","",INDEX(PlanTasks[Estimate (h)],$V186)))</f>
        <v/>
      </c>
      <c r="H186" s="41" t="str">
        <f t="array" ref="H186">IF($V186="","",IF(INDEX(PlanTasks[Actual (h)],$V186)="","",INDEX(PlanTasks[Actual (h)],$V186)))</f>
        <v/>
      </c>
      <c r="I186" s="43" t="str">
        <f t="array" ref="I186">IF($V186="","",IF(INDEX(PlanTasks[Due date],$V186)="","",INDEX(PlanTasks[Due date],$V186)))</f>
        <v/>
      </c>
      <c r="J186" s="29" t="str">
        <f t="array" ref="J186">IF($V186="","",IF(INDEX(PlanTasks[Completion check],$V186)="","",INDEX(PlanTasks[Completion check],$V186)))</f>
        <v/>
      </c>
      <c r="K186" s="29" t="str">
        <f t="array" ref="K186">IF($V186="","",IF(INDEX(PlanTasks[Next action / blocker],$V186)="","",INDEX(PlanTasks[Next action / blocker],$V186)))</f>
        <v/>
      </c>
      <c r="L186" s="29" t="str">
        <f t="array" ref="L186">IF($V186="","",IF(INDEX(PlanTasks[Done when],$V186)="","",INDEX(PlanTasks[Done when],$V186)))</f>
        <v/>
      </c>
      <c r="M186" s="29" t="str">
        <f t="array" ref="M186">IF($V186="","",IF(INDEX(PlanTasks[Exercise / interview prompt],$V186)="","",INDEX(PlanTasks[Exercise / interview prompt],$V186)))</f>
        <v/>
      </c>
      <c r="N186" s="29" t="str">
        <f t="array" ref="N186">IF($V186="","",IF(INDEX(PlanTasks[Prerequisite IDs],$V186)="","",INDEX(PlanTasks[Prerequisite IDs],$V186)))</f>
        <v/>
      </c>
      <c r="O186" s="29" t="str">
        <f t="array" ref="O186">IF($V186="","",IF(INDEX(PlanTasks[Plan section],$V186)="","",INDEX(PlanTasks[Plan section],$V186)))</f>
        <v/>
      </c>
      <c r="P186" s="29" t="str">
        <f t="array" ref="P186">IF($V186="","",IF(INDEX(PlanTasks[Category],$V186)="","",INDEX(PlanTasks[Category],$V186)))</f>
        <v/>
      </c>
      <c r="Q186" s="29" t="str">
        <f t="array" ref="Q186">IF($V186="","",IF(INDEX(PlanTasks[Evidence / result],$V186)="","",INDEX(PlanTasks[Evidence / result],$V186)))</f>
        <v/>
      </c>
      <c r="R186" s="43" t="str">
        <f t="array" ref="R186">IF($V186="","",IF(INDEX(PlanTasks[Completed on],$V186)="","",INDEX(PlanTasks[Completed on],$V186)))</f>
        <v/>
      </c>
      <c r="S186" s="43" t="str">
        <f t="array" ref="S186">IF($V186="","",IF(INDEX(PlanTasks[Review due],$V186)="","",INDEX(PlanTasks[Review due],$V186)))</f>
        <v/>
      </c>
      <c r="T186" s="29" t="str">
        <f t="array" ref="T186">IF($V186="","",IF(INDEX(PlanTasks[AI practice mode],$V186)="","",INDEX(PlanTasks[AI practice mode],$V186)))</f>
        <v/>
      </c>
      <c r="U186" s="29" t="str">
        <f t="array" ref="U186">IF($V186="","",IF(INDEX(PlanTasks[Source IDs],$V186)="","",INDEX(PlanTasks[Source IDs],$V186)))</f>
        <v/>
      </c>
      <c r="V186" s="55" t="str">
        <f>IF(ROW()-8&gt;$E$4,"",MATCH($C$4&amp;"|"&amp;(ROW()-8),PlanTasks[Category key],0))</f>
        <v/>
      </c>
    </row>
    <row r="187" ht="78.0" customHeight="1">
      <c r="A187" s="9" t="str">
        <f t="array" ref="A187">IF($V187="","",INDEX(PlanTasks[Task ID],$V187))</f>
        <v/>
      </c>
      <c r="B187" s="12" t="str">
        <f t="array" ref="B187">IF($V187="","",IF(INDEX(PlanTasks[Start week],$V187)="","",INDEX(PlanTasks[Start week],$V187)))</f>
        <v/>
      </c>
      <c r="C187" s="12" t="str">
        <f t="array" ref="C187">IF($V187="","",IF(INDEX(PlanTasks[Task / deliverable],$V187)="","",INDEX(PlanTasks[Task / deliverable],$V187)))</f>
        <v/>
      </c>
      <c r="D187" s="12" t="str">
        <f t="array" ref="D187">IF($V187="","",IF(INDEX(PlanTasks[Status],$V187)="","",INDEX(PlanTasks[Status],$V187)))</f>
        <v/>
      </c>
      <c r="E187" s="12" t="str">
        <f t="array" ref="E187">IF($V187="","",IF(INDEX(PlanTasks[Priority],$V187)="","",INDEX(PlanTasks[Priority],$V187)))</f>
        <v/>
      </c>
      <c r="F187" s="12" t="str">
        <f t="array" ref="F187">IF($V187="","",IF(INDEX(PlanTasks[Scope],$V187)="","",INDEX(PlanTasks[Scope],$V187)))</f>
        <v/>
      </c>
      <c r="G187" s="18" t="str">
        <f t="array" ref="G187">IF($V187="","",IF(INDEX(PlanTasks[Estimate (h)],$V187)="","",INDEX(PlanTasks[Estimate (h)],$V187)))</f>
        <v/>
      </c>
      <c r="H187" s="18" t="str">
        <f t="array" ref="H187">IF($V187="","",IF(INDEX(PlanTasks[Actual (h)],$V187)="","",INDEX(PlanTasks[Actual (h)],$V187)))</f>
        <v/>
      </c>
      <c r="I187" s="21" t="str">
        <f t="array" ref="I187">IF($V187="","",IF(INDEX(PlanTasks[Due date],$V187)="","",INDEX(PlanTasks[Due date],$V187)))</f>
        <v/>
      </c>
      <c r="J187" s="12" t="str">
        <f t="array" ref="J187">IF($V187="","",IF(INDEX(PlanTasks[Completion check],$V187)="","",INDEX(PlanTasks[Completion check],$V187)))</f>
        <v/>
      </c>
      <c r="K187" s="12" t="str">
        <f t="array" ref="K187">IF($V187="","",IF(INDEX(PlanTasks[Next action / blocker],$V187)="","",INDEX(PlanTasks[Next action / blocker],$V187)))</f>
        <v/>
      </c>
      <c r="L187" s="12" t="str">
        <f t="array" ref="L187">IF($V187="","",IF(INDEX(PlanTasks[Done when],$V187)="","",INDEX(PlanTasks[Done when],$V187)))</f>
        <v/>
      </c>
      <c r="M187" s="12" t="str">
        <f t="array" ref="M187">IF($V187="","",IF(INDEX(PlanTasks[Exercise / interview prompt],$V187)="","",INDEX(PlanTasks[Exercise / interview prompt],$V187)))</f>
        <v/>
      </c>
      <c r="N187" s="12" t="str">
        <f t="array" ref="N187">IF($V187="","",IF(INDEX(PlanTasks[Prerequisite IDs],$V187)="","",INDEX(PlanTasks[Prerequisite IDs],$V187)))</f>
        <v/>
      </c>
      <c r="O187" s="12" t="str">
        <f t="array" ref="O187">IF($V187="","",IF(INDEX(PlanTasks[Plan section],$V187)="","",INDEX(PlanTasks[Plan section],$V187)))</f>
        <v/>
      </c>
      <c r="P187" s="12" t="str">
        <f t="array" ref="P187">IF($V187="","",IF(INDEX(PlanTasks[Category],$V187)="","",INDEX(PlanTasks[Category],$V187)))</f>
        <v/>
      </c>
      <c r="Q187" s="12" t="str">
        <f t="array" ref="Q187">IF($V187="","",IF(INDEX(PlanTasks[Evidence / result],$V187)="","",INDEX(PlanTasks[Evidence / result],$V187)))</f>
        <v/>
      </c>
      <c r="R187" s="21" t="str">
        <f t="array" ref="R187">IF($V187="","",IF(INDEX(PlanTasks[Completed on],$V187)="","",INDEX(PlanTasks[Completed on],$V187)))</f>
        <v/>
      </c>
      <c r="S187" s="21" t="str">
        <f t="array" ref="S187">IF($V187="","",IF(INDEX(PlanTasks[Review due],$V187)="","",INDEX(PlanTasks[Review due],$V187)))</f>
        <v/>
      </c>
      <c r="T187" s="12" t="str">
        <f t="array" ref="T187">IF($V187="","",IF(INDEX(PlanTasks[AI practice mode],$V187)="","",INDEX(PlanTasks[AI practice mode],$V187)))</f>
        <v/>
      </c>
      <c r="U187" s="12" t="str">
        <f t="array" ref="U187">IF($V187="","",IF(INDEX(PlanTasks[Source IDs],$V187)="","",INDEX(PlanTasks[Source IDs],$V187)))</f>
        <v/>
      </c>
      <c r="V187" s="27" t="str">
        <f>IF(ROW()-8&gt;$E$4,"",MATCH($C$4&amp;"|"&amp;(ROW()-8),PlanTasks[Category key],0))</f>
        <v/>
      </c>
    </row>
    <row r="188" ht="78.0" customHeight="1">
      <c r="A188" s="28" t="str">
        <f t="array" ref="A188">IF($V188="","",INDEX(PlanTasks[Task ID],$V188))</f>
        <v/>
      </c>
      <c r="B188" s="29" t="str">
        <f t="array" ref="B188">IF($V188="","",IF(INDEX(PlanTasks[Start week],$V188)="","",INDEX(PlanTasks[Start week],$V188)))</f>
        <v/>
      </c>
      <c r="C188" s="29" t="str">
        <f t="array" ref="C188">IF($V188="","",IF(INDEX(PlanTasks[Task / deliverable],$V188)="","",INDEX(PlanTasks[Task / deliverable],$V188)))</f>
        <v/>
      </c>
      <c r="D188" s="29" t="str">
        <f t="array" ref="D188">IF($V188="","",IF(INDEX(PlanTasks[Status],$V188)="","",INDEX(PlanTasks[Status],$V188)))</f>
        <v/>
      </c>
      <c r="E188" s="29" t="str">
        <f t="array" ref="E188">IF($V188="","",IF(INDEX(PlanTasks[Priority],$V188)="","",INDEX(PlanTasks[Priority],$V188)))</f>
        <v/>
      </c>
      <c r="F188" s="29" t="str">
        <f t="array" ref="F188">IF($V188="","",IF(INDEX(PlanTasks[Scope],$V188)="","",INDEX(PlanTasks[Scope],$V188)))</f>
        <v/>
      </c>
      <c r="G188" s="41" t="str">
        <f t="array" ref="G188">IF($V188="","",IF(INDEX(PlanTasks[Estimate (h)],$V188)="","",INDEX(PlanTasks[Estimate (h)],$V188)))</f>
        <v/>
      </c>
      <c r="H188" s="41" t="str">
        <f t="array" ref="H188">IF($V188="","",IF(INDEX(PlanTasks[Actual (h)],$V188)="","",INDEX(PlanTasks[Actual (h)],$V188)))</f>
        <v/>
      </c>
      <c r="I188" s="43" t="str">
        <f t="array" ref="I188">IF($V188="","",IF(INDEX(PlanTasks[Due date],$V188)="","",INDEX(PlanTasks[Due date],$V188)))</f>
        <v/>
      </c>
      <c r="J188" s="29" t="str">
        <f t="array" ref="J188">IF($V188="","",IF(INDEX(PlanTasks[Completion check],$V188)="","",INDEX(PlanTasks[Completion check],$V188)))</f>
        <v/>
      </c>
      <c r="K188" s="29" t="str">
        <f t="array" ref="K188">IF($V188="","",IF(INDEX(PlanTasks[Next action / blocker],$V188)="","",INDEX(PlanTasks[Next action / blocker],$V188)))</f>
        <v/>
      </c>
      <c r="L188" s="29" t="str">
        <f t="array" ref="L188">IF($V188="","",IF(INDEX(PlanTasks[Done when],$V188)="","",INDEX(PlanTasks[Done when],$V188)))</f>
        <v/>
      </c>
      <c r="M188" s="29" t="str">
        <f t="array" ref="M188">IF($V188="","",IF(INDEX(PlanTasks[Exercise / interview prompt],$V188)="","",INDEX(PlanTasks[Exercise / interview prompt],$V188)))</f>
        <v/>
      </c>
      <c r="N188" s="29" t="str">
        <f t="array" ref="N188">IF($V188="","",IF(INDEX(PlanTasks[Prerequisite IDs],$V188)="","",INDEX(PlanTasks[Prerequisite IDs],$V188)))</f>
        <v/>
      </c>
      <c r="O188" s="29" t="str">
        <f t="array" ref="O188">IF($V188="","",IF(INDEX(PlanTasks[Plan section],$V188)="","",INDEX(PlanTasks[Plan section],$V188)))</f>
        <v/>
      </c>
      <c r="P188" s="29" t="str">
        <f t="array" ref="P188">IF($V188="","",IF(INDEX(PlanTasks[Category],$V188)="","",INDEX(PlanTasks[Category],$V188)))</f>
        <v/>
      </c>
      <c r="Q188" s="29" t="str">
        <f t="array" ref="Q188">IF($V188="","",IF(INDEX(PlanTasks[Evidence / result],$V188)="","",INDEX(PlanTasks[Evidence / result],$V188)))</f>
        <v/>
      </c>
      <c r="R188" s="43" t="str">
        <f t="array" ref="R188">IF($V188="","",IF(INDEX(PlanTasks[Completed on],$V188)="","",INDEX(PlanTasks[Completed on],$V188)))</f>
        <v/>
      </c>
      <c r="S188" s="43" t="str">
        <f t="array" ref="S188">IF($V188="","",IF(INDEX(PlanTasks[Review due],$V188)="","",INDEX(PlanTasks[Review due],$V188)))</f>
        <v/>
      </c>
      <c r="T188" s="29" t="str">
        <f t="array" ref="T188">IF($V188="","",IF(INDEX(PlanTasks[AI practice mode],$V188)="","",INDEX(PlanTasks[AI practice mode],$V188)))</f>
        <v/>
      </c>
      <c r="U188" s="29" t="str">
        <f t="array" ref="U188">IF($V188="","",IF(INDEX(PlanTasks[Source IDs],$V188)="","",INDEX(PlanTasks[Source IDs],$V188)))</f>
        <v/>
      </c>
      <c r="V188" s="55" t="str">
        <f>IF(ROW()-8&gt;$E$4,"",MATCH($C$4&amp;"|"&amp;(ROW()-8),PlanTasks[Category key],0))</f>
        <v/>
      </c>
    </row>
    <row r="189" ht="78.0" customHeight="1">
      <c r="A189" s="9" t="str">
        <f t="array" ref="A189">IF($V189="","",INDEX(PlanTasks[Task ID],$V189))</f>
        <v/>
      </c>
      <c r="B189" s="12" t="str">
        <f t="array" ref="B189">IF($V189="","",IF(INDEX(PlanTasks[Start week],$V189)="","",INDEX(PlanTasks[Start week],$V189)))</f>
        <v/>
      </c>
      <c r="C189" s="12" t="str">
        <f t="array" ref="C189">IF($V189="","",IF(INDEX(PlanTasks[Task / deliverable],$V189)="","",INDEX(PlanTasks[Task / deliverable],$V189)))</f>
        <v/>
      </c>
      <c r="D189" s="12" t="str">
        <f t="array" ref="D189">IF($V189="","",IF(INDEX(PlanTasks[Status],$V189)="","",INDEX(PlanTasks[Status],$V189)))</f>
        <v/>
      </c>
      <c r="E189" s="12" t="str">
        <f t="array" ref="E189">IF($V189="","",IF(INDEX(PlanTasks[Priority],$V189)="","",INDEX(PlanTasks[Priority],$V189)))</f>
        <v/>
      </c>
      <c r="F189" s="12" t="str">
        <f t="array" ref="F189">IF($V189="","",IF(INDEX(PlanTasks[Scope],$V189)="","",INDEX(PlanTasks[Scope],$V189)))</f>
        <v/>
      </c>
      <c r="G189" s="18" t="str">
        <f t="array" ref="G189">IF($V189="","",IF(INDEX(PlanTasks[Estimate (h)],$V189)="","",INDEX(PlanTasks[Estimate (h)],$V189)))</f>
        <v/>
      </c>
      <c r="H189" s="18" t="str">
        <f t="array" ref="H189">IF($V189="","",IF(INDEX(PlanTasks[Actual (h)],$V189)="","",INDEX(PlanTasks[Actual (h)],$V189)))</f>
        <v/>
      </c>
      <c r="I189" s="21" t="str">
        <f t="array" ref="I189">IF($V189="","",IF(INDEX(PlanTasks[Due date],$V189)="","",INDEX(PlanTasks[Due date],$V189)))</f>
        <v/>
      </c>
      <c r="J189" s="12" t="str">
        <f t="array" ref="J189">IF($V189="","",IF(INDEX(PlanTasks[Completion check],$V189)="","",INDEX(PlanTasks[Completion check],$V189)))</f>
        <v/>
      </c>
      <c r="K189" s="12" t="str">
        <f t="array" ref="K189">IF($V189="","",IF(INDEX(PlanTasks[Next action / blocker],$V189)="","",INDEX(PlanTasks[Next action / blocker],$V189)))</f>
        <v/>
      </c>
      <c r="L189" s="12" t="str">
        <f t="array" ref="L189">IF($V189="","",IF(INDEX(PlanTasks[Done when],$V189)="","",INDEX(PlanTasks[Done when],$V189)))</f>
        <v/>
      </c>
      <c r="M189" s="12" t="str">
        <f t="array" ref="M189">IF($V189="","",IF(INDEX(PlanTasks[Exercise / interview prompt],$V189)="","",INDEX(PlanTasks[Exercise / interview prompt],$V189)))</f>
        <v/>
      </c>
      <c r="N189" s="12" t="str">
        <f t="array" ref="N189">IF($V189="","",IF(INDEX(PlanTasks[Prerequisite IDs],$V189)="","",INDEX(PlanTasks[Prerequisite IDs],$V189)))</f>
        <v/>
      </c>
      <c r="O189" s="12" t="str">
        <f t="array" ref="O189">IF($V189="","",IF(INDEX(PlanTasks[Plan section],$V189)="","",INDEX(PlanTasks[Plan section],$V189)))</f>
        <v/>
      </c>
      <c r="P189" s="12" t="str">
        <f t="array" ref="P189">IF($V189="","",IF(INDEX(PlanTasks[Category],$V189)="","",INDEX(PlanTasks[Category],$V189)))</f>
        <v/>
      </c>
      <c r="Q189" s="12" t="str">
        <f t="array" ref="Q189">IF($V189="","",IF(INDEX(PlanTasks[Evidence / result],$V189)="","",INDEX(PlanTasks[Evidence / result],$V189)))</f>
        <v/>
      </c>
      <c r="R189" s="21" t="str">
        <f t="array" ref="R189">IF($V189="","",IF(INDEX(PlanTasks[Completed on],$V189)="","",INDEX(PlanTasks[Completed on],$V189)))</f>
        <v/>
      </c>
      <c r="S189" s="21" t="str">
        <f t="array" ref="S189">IF($V189="","",IF(INDEX(PlanTasks[Review due],$V189)="","",INDEX(PlanTasks[Review due],$V189)))</f>
        <v/>
      </c>
      <c r="T189" s="12" t="str">
        <f t="array" ref="T189">IF($V189="","",IF(INDEX(PlanTasks[AI practice mode],$V189)="","",INDEX(PlanTasks[AI practice mode],$V189)))</f>
        <v/>
      </c>
      <c r="U189" s="12" t="str">
        <f t="array" ref="U189">IF($V189="","",IF(INDEX(PlanTasks[Source IDs],$V189)="","",INDEX(PlanTasks[Source IDs],$V189)))</f>
        <v/>
      </c>
      <c r="V189" s="27" t="str">
        <f>IF(ROW()-8&gt;$E$4,"",MATCH($C$4&amp;"|"&amp;(ROW()-8),PlanTasks[Category key],0))</f>
        <v/>
      </c>
    </row>
    <row r="190" ht="78.0" customHeight="1">
      <c r="A190" s="28" t="str">
        <f t="array" ref="A190">IF($V190="","",INDEX(PlanTasks[Task ID],$V190))</f>
        <v/>
      </c>
      <c r="B190" s="29" t="str">
        <f t="array" ref="B190">IF($V190="","",IF(INDEX(PlanTasks[Start week],$V190)="","",INDEX(PlanTasks[Start week],$V190)))</f>
        <v/>
      </c>
      <c r="C190" s="29" t="str">
        <f t="array" ref="C190">IF($V190="","",IF(INDEX(PlanTasks[Task / deliverable],$V190)="","",INDEX(PlanTasks[Task / deliverable],$V190)))</f>
        <v/>
      </c>
      <c r="D190" s="29" t="str">
        <f t="array" ref="D190">IF($V190="","",IF(INDEX(PlanTasks[Status],$V190)="","",INDEX(PlanTasks[Status],$V190)))</f>
        <v/>
      </c>
      <c r="E190" s="29" t="str">
        <f t="array" ref="E190">IF($V190="","",IF(INDEX(PlanTasks[Priority],$V190)="","",INDEX(PlanTasks[Priority],$V190)))</f>
        <v/>
      </c>
      <c r="F190" s="29" t="str">
        <f t="array" ref="F190">IF($V190="","",IF(INDEX(PlanTasks[Scope],$V190)="","",INDEX(PlanTasks[Scope],$V190)))</f>
        <v/>
      </c>
      <c r="G190" s="41" t="str">
        <f t="array" ref="G190">IF($V190="","",IF(INDEX(PlanTasks[Estimate (h)],$V190)="","",INDEX(PlanTasks[Estimate (h)],$V190)))</f>
        <v/>
      </c>
      <c r="H190" s="41" t="str">
        <f t="array" ref="H190">IF($V190="","",IF(INDEX(PlanTasks[Actual (h)],$V190)="","",INDEX(PlanTasks[Actual (h)],$V190)))</f>
        <v/>
      </c>
      <c r="I190" s="43" t="str">
        <f t="array" ref="I190">IF($V190="","",IF(INDEX(PlanTasks[Due date],$V190)="","",INDEX(PlanTasks[Due date],$V190)))</f>
        <v/>
      </c>
      <c r="J190" s="29" t="str">
        <f t="array" ref="J190">IF($V190="","",IF(INDEX(PlanTasks[Completion check],$V190)="","",INDEX(PlanTasks[Completion check],$V190)))</f>
        <v/>
      </c>
      <c r="K190" s="29" t="str">
        <f t="array" ref="K190">IF($V190="","",IF(INDEX(PlanTasks[Next action / blocker],$V190)="","",INDEX(PlanTasks[Next action / blocker],$V190)))</f>
        <v/>
      </c>
      <c r="L190" s="29" t="str">
        <f t="array" ref="L190">IF($V190="","",IF(INDEX(PlanTasks[Done when],$V190)="","",INDEX(PlanTasks[Done when],$V190)))</f>
        <v/>
      </c>
      <c r="M190" s="29" t="str">
        <f t="array" ref="M190">IF($V190="","",IF(INDEX(PlanTasks[Exercise / interview prompt],$V190)="","",INDEX(PlanTasks[Exercise / interview prompt],$V190)))</f>
        <v/>
      </c>
      <c r="N190" s="29" t="str">
        <f t="array" ref="N190">IF($V190="","",IF(INDEX(PlanTasks[Prerequisite IDs],$V190)="","",INDEX(PlanTasks[Prerequisite IDs],$V190)))</f>
        <v/>
      </c>
      <c r="O190" s="29" t="str">
        <f t="array" ref="O190">IF($V190="","",IF(INDEX(PlanTasks[Plan section],$V190)="","",INDEX(PlanTasks[Plan section],$V190)))</f>
        <v/>
      </c>
      <c r="P190" s="29" t="str">
        <f t="array" ref="P190">IF($V190="","",IF(INDEX(PlanTasks[Category],$V190)="","",INDEX(PlanTasks[Category],$V190)))</f>
        <v/>
      </c>
      <c r="Q190" s="29" t="str">
        <f t="array" ref="Q190">IF($V190="","",IF(INDEX(PlanTasks[Evidence / result],$V190)="","",INDEX(PlanTasks[Evidence / result],$V190)))</f>
        <v/>
      </c>
      <c r="R190" s="43" t="str">
        <f t="array" ref="R190">IF($V190="","",IF(INDEX(PlanTasks[Completed on],$V190)="","",INDEX(PlanTasks[Completed on],$V190)))</f>
        <v/>
      </c>
      <c r="S190" s="43" t="str">
        <f t="array" ref="S190">IF($V190="","",IF(INDEX(PlanTasks[Review due],$V190)="","",INDEX(PlanTasks[Review due],$V190)))</f>
        <v/>
      </c>
      <c r="T190" s="29" t="str">
        <f t="array" ref="T190">IF($V190="","",IF(INDEX(PlanTasks[AI practice mode],$V190)="","",INDEX(PlanTasks[AI practice mode],$V190)))</f>
        <v/>
      </c>
      <c r="U190" s="29" t="str">
        <f t="array" ref="U190">IF($V190="","",IF(INDEX(PlanTasks[Source IDs],$V190)="","",INDEX(PlanTasks[Source IDs],$V190)))</f>
        <v/>
      </c>
      <c r="V190" s="55" t="str">
        <f>IF(ROW()-8&gt;$E$4,"",MATCH($C$4&amp;"|"&amp;(ROW()-8),PlanTasks[Category key],0))</f>
        <v/>
      </c>
    </row>
    <row r="191" ht="78.0" customHeight="1">
      <c r="A191" s="9" t="str">
        <f t="array" ref="A191">IF($V191="","",INDEX(PlanTasks[Task ID],$V191))</f>
        <v/>
      </c>
      <c r="B191" s="12" t="str">
        <f t="array" ref="B191">IF($V191="","",IF(INDEX(PlanTasks[Start week],$V191)="","",INDEX(PlanTasks[Start week],$V191)))</f>
        <v/>
      </c>
      <c r="C191" s="12" t="str">
        <f t="array" ref="C191">IF($V191="","",IF(INDEX(PlanTasks[Task / deliverable],$V191)="","",INDEX(PlanTasks[Task / deliverable],$V191)))</f>
        <v/>
      </c>
      <c r="D191" s="12" t="str">
        <f t="array" ref="D191">IF($V191="","",IF(INDEX(PlanTasks[Status],$V191)="","",INDEX(PlanTasks[Status],$V191)))</f>
        <v/>
      </c>
      <c r="E191" s="12" t="str">
        <f t="array" ref="E191">IF($V191="","",IF(INDEX(PlanTasks[Priority],$V191)="","",INDEX(PlanTasks[Priority],$V191)))</f>
        <v/>
      </c>
      <c r="F191" s="12" t="str">
        <f t="array" ref="F191">IF($V191="","",IF(INDEX(PlanTasks[Scope],$V191)="","",INDEX(PlanTasks[Scope],$V191)))</f>
        <v/>
      </c>
      <c r="G191" s="18" t="str">
        <f t="array" ref="G191">IF($V191="","",IF(INDEX(PlanTasks[Estimate (h)],$V191)="","",INDEX(PlanTasks[Estimate (h)],$V191)))</f>
        <v/>
      </c>
      <c r="H191" s="18" t="str">
        <f t="array" ref="H191">IF($V191="","",IF(INDEX(PlanTasks[Actual (h)],$V191)="","",INDEX(PlanTasks[Actual (h)],$V191)))</f>
        <v/>
      </c>
      <c r="I191" s="21" t="str">
        <f t="array" ref="I191">IF($V191="","",IF(INDEX(PlanTasks[Due date],$V191)="","",INDEX(PlanTasks[Due date],$V191)))</f>
        <v/>
      </c>
      <c r="J191" s="12" t="str">
        <f t="array" ref="J191">IF($V191="","",IF(INDEX(PlanTasks[Completion check],$V191)="","",INDEX(PlanTasks[Completion check],$V191)))</f>
        <v/>
      </c>
      <c r="K191" s="12" t="str">
        <f t="array" ref="K191">IF($V191="","",IF(INDEX(PlanTasks[Next action / blocker],$V191)="","",INDEX(PlanTasks[Next action / blocker],$V191)))</f>
        <v/>
      </c>
      <c r="L191" s="12" t="str">
        <f t="array" ref="L191">IF($V191="","",IF(INDEX(PlanTasks[Done when],$V191)="","",INDEX(PlanTasks[Done when],$V191)))</f>
        <v/>
      </c>
      <c r="M191" s="12" t="str">
        <f t="array" ref="M191">IF($V191="","",IF(INDEX(PlanTasks[Exercise / interview prompt],$V191)="","",INDEX(PlanTasks[Exercise / interview prompt],$V191)))</f>
        <v/>
      </c>
      <c r="N191" s="12" t="str">
        <f t="array" ref="N191">IF($V191="","",IF(INDEX(PlanTasks[Prerequisite IDs],$V191)="","",INDEX(PlanTasks[Prerequisite IDs],$V191)))</f>
        <v/>
      </c>
      <c r="O191" s="12" t="str">
        <f t="array" ref="O191">IF($V191="","",IF(INDEX(PlanTasks[Plan section],$V191)="","",INDEX(PlanTasks[Plan section],$V191)))</f>
        <v/>
      </c>
      <c r="P191" s="12" t="str">
        <f t="array" ref="P191">IF($V191="","",IF(INDEX(PlanTasks[Category],$V191)="","",INDEX(PlanTasks[Category],$V191)))</f>
        <v/>
      </c>
      <c r="Q191" s="12" t="str">
        <f t="array" ref="Q191">IF($V191="","",IF(INDEX(PlanTasks[Evidence / result],$V191)="","",INDEX(PlanTasks[Evidence / result],$V191)))</f>
        <v/>
      </c>
      <c r="R191" s="21" t="str">
        <f t="array" ref="R191">IF($V191="","",IF(INDEX(PlanTasks[Completed on],$V191)="","",INDEX(PlanTasks[Completed on],$V191)))</f>
        <v/>
      </c>
      <c r="S191" s="21" t="str">
        <f t="array" ref="S191">IF($V191="","",IF(INDEX(PlanTasks[Review due],$V191)="","",INDEX(PlanTasks[Review due],$V191)))</f>
        <v/>
      </c>
      <c r="T191" s="12" t="str">
        <f t="array" ref="T191">IF($V191="","",IF(INDEX(PlanTasks[AI practice mode],$V191)="","",INDEX(PlanTasks[AI practice mode],$V191)))</f>
        <v/>
      </c>
      <c r="U191" s="12" t="str">
        <f t="array" ref="U191">IF($V191="","",IF(INDEX(PlanTasks[Source IDs],$V191)="","",INDEX(PlanTasks[Source IDs],$V191)))</f>
        <v/>
      </c>
      <c r="V191" s="27" t="str">
        <f>IF(ROW()-8&gt;$E$4,"",MATCH($C$4&amp;"|"&amp;(ROW()-8),PlanTasks[Category key],0))</f>
        <v/>
      </c>
    </row>
    <row r="192" ht="78.0" customHeight="1">
      <c r="A192" s="28" t="str">
        <f t="array" ref="A192">IF($V192="","",INDEX(PlanTasks[Task ID],$V192))</f>
        <v/>
      </c>
      <c r="B192" s="29" t="str">
        <f t="array" ref="B192">IF($V192="","",IF(INDEX(PlanTasks[Start week],$V192)="","",INDEX(PlanTasks[Start week],$V192)))</f>
        <v/>
      </c>
      <c r="C192" s="29" t="str">
        <f t="array" ref="C192">IF($V192="","",IF(INDEX(PlanTasks[Task / deliverable],$V192)="","",INDEX(PlanTasks[Task / deliverable],$V192)))</f>
        <v/>
      </c>
      <c r="D192" s="29" t="str">
        <f t="array" ref="D192">IF($V192="","",IF(INDEX(PlanTasks[Status],$V192)="","",INDEX(PlanTasks[Status],$V192)))</f>
        <v/>
      </c>
      <c r="E192" s="29" t="str">
        <f t="array" ref="E192">IF($V192="","",IF(INDEX(PlanTasks[Priority],$V192)="","",INDEX(PlanTasks[Priority],$V192)))</f>
        <v/>
      </c>
      <c r="F192" s="29" t="str">
        <f t="array" ref="F192">IF($V192="","",IF(INDEX(PlanTasks[Scope],$V192)="","",INDEX(PlanTasks[Scope],$V192)))</f>
        <v/>
      </c>
      <c r="G192" s="41" t="str">
        <f t="array" ref="G192">IF($V192="","",IF(INDEX(PlanTasks[Estimate (h)],$V192)="","",INDEX(PlanTasks[Estimate (h)],$V192)))</f>
        <v/>
      </c>
      <c r="H192" s="41" t="str">
        <f t="array" ref="H192">IF($V192="","",IF(INDEX(PlanTasks[Actual (h)],$V192)="","",INDEX(PlanTasks[Actual (h)],$V192)))</f>
        <v/>
      </c>
      <c r="I192" s="43" t="str">
        <f t="array" ref="I192">IF($V192="","",IF(INDEX(PlanTasks[Due date],$V192)="","",INDEX(PlanTasks[Due date],$V192)))</f>
        <v/>
      </c>
      <c r="J192" s="29" t="str">
        <f t="array" ref="J192">IF($V192="","",IF(INDEX(PlanTasks[Completion check],$V192)="","",INDEX(PlanTasks[Completion check],$V192)))</f>
        <v/>
      </c>
      <c r="K192" s="29" t="str">
        <f t="array" ref="K192">IF($V192="","",IF(INDEX(PlanTasks[Next action / blocker],$V192)="","",INDEX(PlanTasks[Next action / blocker],$V192)))</f>
        <v/>
      </c>
      <c r="L192" s="29" t="str">
        <f t="array" ref="L192">IF($V192="","",IF(INDEX(PlanTasks[Done when],$V192)="","",INDEX(PlanTasks[Done when],$V192)))</f>
        <v/>
      </c>
      <c r="M192" s="29" t="str">
        <f t="array" ref="M192">IF($V192="","",IF(INDEX(PlanTasks[Exercise / interview prompt],$V192)="","",INDEX(PlanTasks[Exercise / interview prompt],$V192)))</f>
        <v/>
      </c>
      <c r="N192" s="29" t="str">
        <f t="array" ref="N192">IF($V192="","",IF(INDEX(PlanTasks[Prerequisite IDs],$V192)="","",INDEX(PlanTasks[Prerequisite IDs],$V192)))</f>
        <v/>
      </c>
      <c r="O192" s="29" t="str">
        <f t="array" ref="O192">IF($V192="","",IF(INDEX(PlanTasks[Plan section],$V192)="","",INDEX(PlanTasks[Plan section],$V192)))</f>
        <v/>
      </c>
      <c r="P192" s="29" t="str">
        <f t="array" ref="P192">IF($V192="","",IF(INDEX(PlanTasks[Category],$V192)="","",INDEX(PlanTasks[Category],$V192)))</f>
        <v/>
      </c>
      <c r="Q192" s="29" t="str">
        <f t="array" ref="Q192">IF($V192="","",IF(INDEX(PlanTasks[Evidence / result],$V192)="","",INDEX(PlanTasks[Evidence / result],$V192)))</f>
        <v/>
      </c>
      <c r="R192" s="43" t="str">
        <f t="array" ref="R192">IF($V192="","",IF(INDEX(PlanTasks[Completed on],$V192)="","",INDEX(PlanTasks[Completed on],$V192)))</f>
        <v/>
      </c>
      <c r="S192" s="43" t="str">
        <f t="array" ref="S192">IF($V192="","",IF(INDEX(PlanTasks[Review due],$V192)="","",INDEX(PlanTasks[Review due],$V192)))</f>
        <v/>
      </c>
      <c r="T192" s="29" t="str">
        <f t="array" ref="T192">IF($V192="","",IF(INDEX(PlanTasks[AI practice mode],$V192)="","",INDEX(PlanTasks[AI practice mode],$V192)))</f>
        <v/>
      </c>
      <c r="U192" s="29" t="str">
        <f t="array" ref="U192">IF($V192="","",IF(INDEX(PlanTasks[Source IDs],$V192)="","",INDEX(PlanTasks[Source IDs],$V192)))</f>
        <v/>
      </c>
      <c r="V192" s="55" t="str">
        <f>IF(ROW()-8&gt;$E$4,"",MATCH($C$4&amp;"|"&amp;(ROW()-8),PlanTasks[Category key],0))</f>
        <v/>
      </c>
    </row>
    <row r="193" ht="78.0" customHeight="1">
      <c r="A193" s="9" t="str">
        <f t="array" ref="A193">IF($V193="","",INDEX(PlanTasks[Task ID],$V193))</f>
        <v/>
      </c>
      <c r="B193" s="12" t="str">
        <f t="array" ref="B193">IF($V193="","",IF(INDEX(PlanTasks[Start week],$V193)="","",INDEX(PlanTasks[Start week],$V193)))</f>
        <v/>
      </c>
      <c r="C193" s="12" t="str">
        <f t="array" ref="C193">IF($V193="","",IF(INDEX(PlanTasks[Task / deliverable],$V193)="","",INDEX(PlanTasks[Task / deliverable],$V193)))</f>
        <v/>
      </c>
      <c r="D193" s="12" t="str">
        <f t="array" ref="D193">IF($V193="","",IF(INDEX(PlanTasks[Status],$V193)="","",INDEX(PlanTasks[Status],$V193)))</f>
        <v/>
      </c>
      <c r="E193" s="12" t="str">
        <f t="array" ref="E193">IF($V193="","",IF(INDEX(PlanTasks[Priority],$V193)="","",INDEX(PlanTasks[Priority],$V193)))</f>
        <v/>
      </c>
      <c r="F193" s="12" t="str">
        <f t="array" ref="F193">IF($V193="","",IF(INDEX(PlanTasks[Scope],$V193)="","",INDEX(PlanTasks[Scope],$V193)))</f>
        <v/>
      </c>
      <c r="G193" s="18" t="str">
        <f t="array" ref="G193">IF($V193="","",IF(INDEX(PlanTasks[Estimate (h)],$V193)="","",INDEX(PlanTasks[Estimate (h)],$V193)))</f>
        <v/>
      </c>
      <c r="H193" s="18" t="str">
        <f t="array" ref="H193">IF($V193="","",IF(INDEX(PlanTasks[Actual (h)],$V193)="","",INDEX(PlanTasks[Actual (h)],$V193)))</f>
        <v/>
      </c>
      <c r="I193" s="21" t="str">
        <f t="array" ref="I193">IF($V193="","",IF(INDEX(PlanTasks[Due date],$V193)="","",INDEX(PlanTasks[Due date],$V193)))</f>
        <v/>
      </c>
      <c r="J193" s="12" t="str">
        <f t="array" ref="J193">IF($V193="","",IF(INDEX(PlanTasks[Completion check],$V193)="","",INDEX(PlanTasks[Completion check],$V193)))</f>
        <v/>
      </c>
      <c r="K193" s="12" t="str">
        <f t="array" ref="K193">IF($V193="","",IF(INDEX(PlanTasks[Next action / blocker],$V193)="","",INDEX(PlanTasks[Next action / blocker],$V193)))</f>
        <v/>
      </c>
      <c r="L193" s="12" t="str">
        <f t="array" ref="L193">IF($V193="","",IF(INDEX(PlanTasks[Done when],$V193)="","",INDEX(PlanTasks[Done when],$V193)))</f>
        <v/>
      </c>
      <c r="M193" s="12" t="str">
        <f t="array" ref="M193">IF($V193="","",IF(INDEX(PlanTasks[Exercise / interview prompt],$V193)="","",INDEX(PlanTasks[Exercise / interview prompt],$V193)))</f>
        <v/>
      </c>
      <c r="N193" s="12" t="str">
        <f t="array" ref="N193">IF($V193="","",IF(INDEX(PlanTasks[Prerequisite IDs],$V193)="","",INDEX(PlanTasks[Prerequisite IDs],$V193)))</f>
        <v/>
      </c>
      <c r="O193" s="12" t="str">
        <f t="array" ref="O193">IF($V193="","",IF(INDEX(PlanTasks[Plan section],$V193)="","",INDEX(PlanTasks[Plan section],$V193)))</f>
        <v/>
      </c>
      <c r="P193" s="12" t="str">
        <f t="array" ref="P193">IF($V193="","",IF(INDEX(PlanTasks[Category],$V193)="","",INDEX(PlanTasks[Category],$V193)))</f>
        <v/>
      </c>
      <c r="Q193" s="12" t="str">
        <f t="array" ref="Q193">IF($V193="","",IF(INDEX(PlanTasks[Evidence / result],$V193)="","",INDEX(PlanTasks[Evidence / result],$V193)))</f>
        <v/>
      </c>
      <c r="R193" s="21" t="str">
        <f t="array" ref="R193">IF($V193="","",IF(INDEX(PlanTasks[Completed on],$V193)="","",INDEX(PlanTasks[Completed on],$V193)))</f>
        <v/>
      </c>
      <c r="S193" s="21" t="str">
        <f t="array" ref="S193">IF($V193="","",IF(INDEX(PlanTasks[Review due],$V193)="","",INDEX(PlanTasks[Review due],$V193)))</f>
        <v/>
      </c>
      <c r="T193" s="12" t="str">
        <f t="array" ref="T193">IF($V193="","",IF(INDEX(PlanTasks[AI practice mode],$V193)="","",INDEX(PlanTasks[AI practice mode],$V193)))</f>
        <v/>
      </c>
      <c r="U193" s="12" t="str">
        <f t="array" ref="U193">IF($V193="","",IF(INDEX(PlanTasks[Source IDs],$V193)="","",INDEX(PlanTasks[Source IDs],$V193)))</f>
        <v/>
      </c>
      <c r="V193" s="27" t="str">
        <f>IF(ROW()-8&gt;$E$4,"",MATCH($C$4&amp;"|"&amp;(ROW()-8),PlanTasks[Category key],0))</f>
        <v/>
      </c>
    </row>
    <row r="194" ht="78.0" customHeight="1">
      <c r="A194" s="28" t="str">
        <f t="array" ref="A194">IF($V194="","",INDEX(PlanTasks[Task ID],$V194))</f>
        <v/>
      </c>
      <c r="B194" s="29" t="str">
        <f t="array" ref="B194">IF($V194="","",IF(INDEX(PlanTasks[Start week],$V194)="","",INDEX(PlanTasks[Start week],$V194)))</f>
        <v/>
      </c>
      <c r="C194" s="29" t="str">
        <f t="array" ref="C194">IF($V194="","",IF(INDEX(PlanTasks[Task / deliverable],$V194)="","",INDEX(PlanTasks[Task / deliverable],$V194)))</f>
        <v/>
      </c>
      <c r="D194" s="29" t="str">
        <f t="array" ref="D194">IF($V194="","",IF(INDEX(PlanTasks[Status],$V194)="","",INDEX(PlanTasks[Status],$V194)))</f>
        <v/>
      </c>
      <c r="E194" s="29" t="str">
        <f t="array" ref="E194">IF($V194="","",IF(INDEX(PlanTasks[Priority],$V194)="","",INDEX(PlanTasks[Priority],$V194)))</f>
        <v/>
      </c>
      <c r="F194" s="29" t="str">
        <f t="array" ref="F194">IF($V194="","",IF(INDEX(PlanTasks[Scope],$V194)="","",INDEX(PlanTasks[Scope],$V194)))</f>
        <v/>
      </c>
      <c r="G194" s="41" t="str">
        <f t="array" ref="G194">IF($V194="","",IF(INDEX(PlanTasks[Estimate (h)],$V194)="","",INDEX(PlanTasks[Estimate (h)],$V194)))</f>
        <v/>
      </c>
      <c r="H194" s="41" t="str">
        <f t="array" ref="H194">IF($V194="","",IF(INDEX(PlanTasks[Actual (h)],$V194)="","",INDEX(PlanTasks[Actual (h)],$V194)))</f>
        <v/>
      </c>
      <c r="I194" s="43" t="str">
        <f t="array" ref="I194">IF($V194="","",IF(INDEX(PlanTasks[Due date],$V194)="","",INDEX(PlanTasks[Due date],$V194)))</f>
        <v/>
      </c>
      <c r="J194" s="29" t="str">
        <f t="array" ref="J194">IF($V194="","",IF(INDEX(PlanTasks[Completion check],$V194)="","",INDEX(PlanTasks[Completion check],$V194)))</f>
        <v/>
      </c>
      <c r="K194" s="29" t="str">
        <f t="array" ref="K194">IF($V194="","",IF(INDEX(PlanTasks[Next action / blocker],$V194)="","",INDEX(PlanTasks[Next action / blocker],$V194)))</f>
        <v/>
      </c>
      <c r="L194" s="29" t="str">
        <f t="array" ref="L194">IF($V194="","",IF(INDEX(PlanTasks[Done when],$V194)="","",INDEX(PlanTasks[Done when],$V194)))</f>
        <v/>
      </c>
      <c r="M194" s="29" t="str">
        <f t="array" ref="M194">IF($V194="","",IF(INDEX(PlanTasks[Exercise / interview prompt],$V194)="","",INDEX(PlanTasks[Exercise / interview prompt],$V194)))</f>
        <v/>
      </c>
      <c r="N194" s="29" t="str">
        <f t="array" ref="N194">IF($V194="","",IF(INDEX(PlanTasks[Prerequisite IDs],$V194)="","",INDEX(PlanTasks[Prerequisite IDs],$V194)))</f>
        <v/>
      </c>
      <c r="O194" s="29" t="str">
        <f t="array" ref="O194">IF($V194="","",IF(INDEX(PlanTasks[Plan section],$V194)="","",INDEX(PlanTasks[Plan section],$V194)))</f>
        <v/>
      </c>
      <c r="P194" s="29" t="str">
        <f t="array" ref="P194">IF($V194="","",IF(INDEX(PlanTasks[Category],$V194)="","",INDEX(PlanTasks[Category],$V194)))</f>
        <v/>
      </c>
      <c r="Q194" s="29" t="str">
        <f t="array" ref="Q194">IF($V194="","",IF(INDEX(PlanTasks[Evidence / result],$V194)="","",INDEX(PlanTasks[Evidence / result],$V194)))</f>
        <v/>
      </c>
      <c r="R194" s="43" t="str">
        <f t="array" ref="R194">IF($V194="","",IF(INDEX(PlanTasks[Completed on],$V194)="","",INDEX(PlanTasks[Completed on],$V194)))</f>
        <v/>
      </c>
      <c r="S194" s="43" t="str">
        <f t="array" ref="S194">IF($V194="","",IF(INDEX(PlanTasks[Review due],$V194)="","",INDEX(PlanTasks[Review due],$V194)))</f>
        <v/>
      </c>
      <c r="T194" s="29" t="str">
        <f t="array" ref="T194">IF($V194="","",IF(INDEX(PlanTasks[AI practice mode],$V194)="","",INDEX(PlanTasks[AI practice mode],$V194)))</f>
        <v/>
      </c>
      <c r="U194" s="29" t="str">
        <f t="array" ref="U194">IF($V194="","",IF(INDEX(PlanTasks[Source IDs],$V194)="","",INDEX(PlanTasks[Source IDs],$V194)))</f>
        <v/>
      </c>
      <c r="V194" s="55" t="str">
        <f>IF(ROW()-8&gt;$E$4,"",MATCH($C$4&amp;"|"&amp;(ROW()-8),PlanTasks[Category key],0))</f>
        <v/>
      </c>
    </row>
    <row r="195" ht="78.0" customHeight="1">
      <c r="A195" s="9" t="str">
        <f t="array" ref="A195">IF($V195="","",INDEX(PlanTasks[Task ID],$V195))</f>
        <v/>
      </c>
      <c r="B195" s="12" t="str">
        <f t="array" ref="B195">IF($V195="","",IF(INDEX(PlanTasks[Start week],$V195)="","",INDEX(PlanTasks[Start week],$V195)))</f>
        <v/>
      </c>
      <c r="C195" s="12" t="str">
        <f t="array" ref="C195">IF($V195="","",IF(INDEX(PlanTasks[Task / deliverable],$V195)="","",INDEX(PlanTasks[Task / deliverable],$V195)))</f>
        <v/>
      </c>
      <c r="D195" s="12" t="str">
        <f t="array" ref="D195">IF($V195="","",IF(INDEX(PlanTasks[Status],$V195)="","",INDEX(PlanTasks[Status],$V195)))</f>
        <v/>
      </c>
      <c r="E195" s="12" t="str">
        <f t="array" ref="E195">IF($V195="","",IF(INDEX(PlanTasks[Priority],$V195)="","",INDEX(PlanTasks[Priority],$V195)))</f>
        <v/>
      </c>
      <c r="F195" s="12" t="str">
        <f t="array" ref="F195">IF($V195="","",IF(INDEX(PlanTasks[Scope],$V195)="","",INDEX(PlanTasks[Scope],$V195)))</f>
        <v/>
      </c>
      <c r="G195" s="18" t="str">
        <f t="array" ref="G195">IF($V195="","",IF(INDEX(PlanTasks[Estimate (h)],$V195)="","",INDEX(PlanTasks[Estimate (h)],$V195)))</f>
        <v/>
      </c>
      <c r="H195" s="18" t="str">
        <f t="array" ref="H195">IF($V195="","",IF(INDEX(PlanTasks[Actual (h)],$V195)="","",INDEX(PlanTasks[Actual (h)],$V195)))</f>
        <v/>
      </c>
      <c r="I195" s="21" t="str">
        <f t="array" ref="I195">IF($V195="","",IF(INDEX(PlanTasks[Due date],$V195)="","",INDEX(PlanTasks[Due date],$V195)))</f>
        <v/>
      </c>
      <c r="J195" s="12" t="str">
        <f t="array" ref="J195">IF($V195="","",IF(INDEX(PlanTasks[Completion check],$V195)="","",INDEX(PlanTasks[Completion check],$V195)))</f>
        <v/>
      </c>
      <c r="K195" s="12" t="str">
        <f t="array" ref="K195">IF($V195="","",IF(INDEX(PlanTasks[Next action / blocker],$V195)="","",INDEX(PlanTasks[Next action / blocker],$V195)))</f>
        <v/>
      </c>
      <c r="L195" s="12" t="str">
        <f t="array" ref="L195">IF($V195="","",IF(INDEX(PlanTasks[Done when],$V195)="","",INDEX(PlanTasks[Done when],$V195)))</f>
        <v/>
      </c>
      <c r="M195" s="12" t="str">
        <f t="array" ref="M195">IF($V195="","",IF(INDEX(PlanTasks[Exercise / interview prompt],$V195)="","",INDEX(PlanTasks[Exercise / interview prompt],$V195)))</f>
        <v/>
      </c>
      <c r="N195" s="12" t="str">
        <f t="array" ref="N195">IF($V195="","",IF(INDEX(PlanTasks[Prerequisite IDs],$V195)="","",INDEX(PlanTasks[Prerequisite IDs],$V195)))</f>
        <v/>
      </c>
      <c r="O195" s="12" t="str">
        <f t="array" ref="O195">IF($V195="","",IF(INDEX(PlanTasks[Plan section],$V195)="","",INDEX(PlanTasks[Plan section],$V195)))</f>
        <v/>
      </c>
      <c r="P195" s="12" t="str">
        <f t="array" ref="P195">IF($V195="","",IF(INDEX(PlanTasks[Category],$V195)="","",INDEX(PlanTasks[Category],$V195)))</f>
        <v/>
      </c>
      <c r="Q195" s="12" t="str">
        <f t="array" ref="Q195">IF($V195="","",IF(INDEX(PlanTasks[Evidence / result],$V195)="","",INDEX(PlanTasks[Evidence / result],$V195)))</f>
        <v/>
      </c>
      <c r="R195" s="21" t="str">
        <f t="array" ref="R195">IF($V195="","",IF(INDEX(PlanTasks[Completed on],$V195)="","",INDEX(PlanTasks[Completed on],$V195)))</f>
        <v/>
      </c>
      <c r="S195" s="21" t="str">
        <f t="array" ref="S195">IF($V195="","",IF(INDEX(PlanTasks[Review due],$V195)="","",INDEX(PlanTasks[Review due],$V195)))</f>
        <v/>
      </c>
      <c r="T195" s="12" t="str">
        <f t="array" ref="T195">IF($V195="","",IF(INDEX(PlanTasks[AI practice mode],$V195)="","",INDEX(PlanTasks[AI practice mode],$V195)))</f>
        <v/>
      </c>
      <c r="U195" s="12" t="str">
        <f t="array" ref="U195">IF($V195="","",IF(INDEX(PlanTasks[Source IDs],$V195)="","",INDEX(PlanTasks[Source IDs],$V195)))</f>
        <v/>
      </c>
      <c r="V195" s="27" t="str">
        <f>IF(ROW()-8&gt;$E$4,"",MATCH($C$4&amp;"|"&amp;(ROW()-8),PlanTasks[Category key],0))</f>
        <v/>
      </c>
    </row>
    <row r="196" ht="78.0" customHeight="1">
      <c r="A196" s="28" t="str">
        <f t="array" ref="A196">IF($V196="","",INDEX(PlanTasks[Task ID],$V196))</f>
        <v/>
      </c>
      <c r="B196" s="29" t="str">
        <f t="array" ref="B196">IF($V196="","",IF(INDEX(PlanTasks[Start week],$V196)="","",INDEX(PlanTasks[Start week],$V196)))</f>
        <v/>
      </c>
      <c r="C196" s="29" t="str">
        <f t="array" ref="C196">IF($V196="","",IF(INDEX(PlanTasks[Task / deliverable],$V196)="","",INDEX(PlanTasks[Task / deliverable],$V196)))</f>
        <v/>
      </c>
      <c r="D196" s="29" t="str">
        <f t="array" ref="D196">IF($V196="","",IF(INDEX(PlanTasks[Status],$V196)="","",INDEX(PlanTasks[Status],$V196)))</f>
        <v/>
      </c>
      <c r="E196" s="29" t="str">
        <f t="array" ref="E196">IF($V196="","",IF(INDEX(PlanTasks[Priority],$V196)="","",INDEX(PlanTasks[Priority],$V196)))</f>
        <v/>
      </c>
      <c r="F196" s="29" t="str">
        <f t="array" ref="F196">IF($V196="","",IF(INDEX(PlanTasks[Scope],$V196)="","",INDEX(PlanTasks[Scope],$V196)))</f>
        <v/>
      </c>
      <c r="G196" s="41" t="str">
        <f t="array" ref="G196">IF($V196="","",IF(INDEX(PlanTasks[Estimate (h)],$V196)="","",INDEX(PlanTasks[Estimate (h)],$V196)))</f>
        <v/>
      </c>
      <c r="H196" s="41" t="str">
        <f t="array" ref="H196">IF($V196="","",IF(INDEX(PlanTasks[Actual (h)],$V196)="","",INDEX(PlanTasks[Actual (h)],$V196)))</f>
        <v/>
      </c>
      <c r="I196" s="43" t="str">
        <f t="array" ref="I196">IF($V196="","",IF(INDEX(PlanTasks[Due date],$V196)="","",INDEX(PlanTasks[Due date],$V196)))</f>
        <v/>
      </c>
      <c r="J196" s="29" t="str">
        <f t="array" ref="J196">IF($V196="","",IF(INDEX(PlanTasks[Completion check],$V196)="","",INDEX(PlanTasks[Completion check],$V196)))</f>
        <v/>
      </c>
      <c r="K196" s="29" t="str">
        <f t="array" ref="K196">IF($V196="","",IF(INDEX(PlanTasks[Next action / blocker],$V196)="","",INDEX(PlanTasks[Next action / blocker],$V196)))</f>
        <v/>
      </c>
      <c r="L196" s="29" t="str">
        <f t="array" ref="L196">IF($V196="","",IF(INDEX(PlanTasks[Done when],$V196)="","",INDEX(PlanTasks[Done when],$V196)))</f>
        <v/>
      </c>
      <c r="M196" s="29" t="str">
        <f t="array" ref="M196">IF($V196="","",IF(INDEX(PlanTasks[Exercise / interview prompt],$V196)="","",INDEX(PlanTasks[Exercise / interview prompt],$V196)))</f>
        <v/>
      </c>
      <c r="N196" s="29" t="str">
        <f t="array" ref="N196">IF($V196="","",IF(INDEX(PlanTasks[Prerequisite IDs],$V196)="","",INDEX(PlanTasks[Prerequisite IDs],$V196)))</f>
        <v/>
      </c>
      <c r="O196" s="29" t="str">
        <f t="array" ref="O196">IF($V196="","",IF(INDEX(PlanTasks[Plan section],$V196)="","",INDEX(PlanTasks[Plan section],$V196)))</f>
        <v/>
      </c>
      <c r="P196" s="29" t="str">
        <f t="array" ref="P196">IF($V196="","",IF(INDEX(PlanTasks[Category],$V196)="","",INDEX(PlanTasks[Category],$V196)))</f>
        <v/>
      </c>
      <c r="Q196" s="29" t="str">
        <f t="array" ref="Q196">IF($V196="","",IF(INDEX(PlanTasks[Evidence / result],$V196)="","",INDEX(PlanTasks[Evidence / result],$V196)))</f>
        <v/>
      </c>
      <c r="R196" s="43" t="str">
        <f t="array" ref="R196">IF($V196="","",IF(INDEX(PlanTasks[Completed on],$V196)="","",INDEX(PlanTasks[Completed on],$V196)))</f>
        <v/>
      </c>
      <c r="S196" s="43" t="str">
        <f t="array" ref="S196">IF($V196="","",IF(INDEX(PlanTasks[Review due],$V196)="","",INDEX(PlanTasks[Review due],$V196)))</f>
        <v/>
      </c>
      <c r="T196" s="29" t="str">
        <f t="array" ref="T196">IF($V196="","",IF(INDEX(PlanTasks[AI practice mode],$V196)="","",INDEX(PlanTasks[AI practice mode],$V196)))</f>
        <v/>
      </c>
      <c r="U196" s="29" t="str">
        <f t="array" ref="U196">IF($V196="","",IF(INDEX(PlanTasks[Source IDs],$V196)="","",INDEX(PlanTasks[Source IDs],$V196)))</f>
        <v/>
      </c>
      <c r="V196" s="55" t="str">
        <f>IF(ROW()-8&gt;$E$4,"",MATCH($C$4&amp;"|"&amp;(ROW()-8),PlanTasks[Category key],0))</f>
        <v/>
      </c>
    </row>
    <row r="197" ht="78.0" customHeight="1">
      <c r="A197" s="9" t="str">
        <f t="array" ref="A197">IF($V197="","",INDEX(PlanTasks[Task ID],$V197))</f>
        <v/>
      </c>
      <c r="B197" s="12" t="str">
        <f t="array" ref="B197">IF($V197="","",IF(INDEX(PlanTasks[Start week],$V197)="","",INDEX(PlanTasks[Start week],$V197)))</f>
        <v/>
      </c>
      <c r="C197" s="12" t="str">
        <f t="array" ref="C197">IF($V197="","",IF(INDEX(PlanTasks[Task / deliverable],$V197)="","",INDEX(PlanTasks[Task / deliverable],$V197)))</f>
        <v/>
      </c>
      <c r="D197" s="12" t="str">
        <f t="array" ref="D197">IF($V197="","",IF(INDEX(PlanTasks[Status],$V197)="","",INDEX(PlanTasks[Status],$V197)))</f>
        <v/>
      </c>
      <c r="E197" s="12" t="str">
        <f t="array" ref="E197">IF($V197="","",IF(INDEX(PlanTasks[Priority],$V197)="","",INDEX(PlanTasks[Priority],$V197)))</f>
        <v/>
      </c>
      <c r="F197" s="12" t="str">
        <f t="array" ref="F197">IF($V197="","",IF(INDEX(PlanTasks[Scope],$V197)="","",INDEX(PlanTasks[Scope],$V197)))</f>
        <v/>
      </c>
      <c r="G197" s="18" t="str">
        <f t="array" ref="G197">IF($V197="","",IF(INDEX(PlanTasks[Estimate (h)],$V197)="","",INDEX(PlanTasks[Estimate (h)],$V197)))</f>
        <v/>
      </c>
      <c r="H197" s="18" t="str">
        <f t="array" ref="H197">IF($V197="","",IF(INDEX(PlanTasks[Actual (h)],$V197)="","",INDEX(PlanTasks[Actual (h)],$V197)))</f>
        <v/>
      </c>
      <c r="I197" s="21" t="str">
        <f t="array" ref="I197">IF($V197="","",IF(INDEX(PlanTasks[Due date],$V197)="","",INDEX(PlanTasks[Due date],$V197)))</f>
        <v/>
      </c>
      <c r="J197" s="12" t="str">
        <f t="array" ref="J197">IF($V197="","",IF(INDEX(PlanTasks[Completion check],$V197)="","",INDEX(PlanTasks[Completion check],$V197)))</f>
        <v/>
      </c>
      <c r="K197" s="12" t="str">
        <f t="array" ref="K197">IF($V197="","",IF(INDEX(PlanTasks[Next action / blocker],$V197)="","",INDEX(PlanTasks[Next action / blocker],$V197)))</f>
        <v/>
      </c>
      <c r="L197" s="12" t="str">
        <f t="array" ref="L197">IF($V197="","",IF(INDEX(PlanTasks[Done when],$V197)="","",INDEX(PlanTasks[Done when],$V197)))</f>
        <v/>
      </c>
      <c r="M197" s="12" t="str">
        <f t="array" ref="M197">IF($V197="","",IF(INDEX(PlanTasks[Exercise / interview prompt],$V197)="","",INDEX(PlanTasks[Exercise / interview prompt],$V197)))</f>
        <v/>
      </c>
      <c r="N197" s="12" t="str">
        <f t="array" ref="N197">IF($V197="","",IF(INDEX(PlanTasks[Prerequisite IDs],$V197)="","",INDEX(PlanTasks[Prerequisite IDs],$V197)))</f>
        <v/>
      </c>
      <c r="O197" s="12" t="str">
        <f t="array" ref="O197">IF($V197="","",IF(INDEX(PlanTasks[Plan section],$V197)="","",INDEX(PlanTasks[Plan section],$V197)))</f>
        <v/>
      </c>
      <c r="P197" s="12" t="str">
        <f t="array" ref="P197">IF($V197="","",IF(INDEX(PlanTasks[Category],$V197)="","",INDEX(PlanTasks[Category],$V197)))</f>
        <v/>
      </c>
      <c r="Q197" s="12" t="str">
        <f t="array" ref="Q197">IF($V197="","",IF(INDEX(PlanTasks[Evidence / result],$V197)="","",INDEX(PlanTasks[Evidence / result],$V197)))</f>
        <v/>
      </c>
      <c r="R197" s="21" t="str">
        <f t="array" ref="R197">IF($V197="","",IF(INDEX(PlanTasks[Completed on],$V197)="","",INDEX(PlanTasks[Completed on],$V197)))</f>
        <v/>
      </c>
      <c r="S197" s="21" t="str">
        <f t="array" ref="S197">IF($V197="","",IF(INDEX(PlanTasks[Review due],$V197)="","",INDEX(PlanTasks[Review due],$V197)))</f>
        <v/>
      </c>
      <c r="T197" s="12" t="str">
        <f t="array" ref="T197">IF($V197="","",IF(INDEX(PlanTasks[AI practice mode],$V197)="","",INDEX(PlanTasks[AI practice mode],$V197)))</f>
        <v/>
      </c>
      <c r="U197" s="12" t="str">
        <f t="array" ref="U197">IF($V197="","",IF(INDEX(PlanTasks[Source IDs],$V197)="","",INDEX(PlanTasks[Source IDs],$V197)))</f>
        <v/>
      </c>
      <c r="V197" s="27" t="str">
        <f>IF(ROW()-8&gt;$E$4,"",MATCH($C$4&amp;"|"&amp;(ROW()-8),PlanTasks[Category key],0))</f>
        <v/>
      </c>
    </row>
    <row r="198" ht="78.0" customHeight="1">
      <c r="A198" s="28" t="str">
        <f t="array" ref="A198">IF($V198="","",INDEX(PlanTasks[Task ID],$V198))</f>
        <v/>
      </c>
      <c r="B198" s="29" t="str">
        <f t="array" ref="B198">IF($V198="","",IF(INDEX(PlanTasks[Start week],$V198)="","",INDEX(PlanTasks[Start week],$V198)))</f>
        <v/>
      </c>
      <c r="C198" s="29" t="str">
        <f t="array" ref="C198">IF($V198="","",IF(INDEX(PlanTasks[Task / deliverable],$V198)="","",INDEX(PlanTasks[Task / deliverable],$V198)))</f>
        <v/>
      </c>
      <c r="D198" s="29" t="str">
        <f t="array" ref="D198">IF($V198="","",IF(INDEX(PlanTasks[Status],$V198)="","",INDEX(PlanTasks[Status],$V198)))</f>
        <v/>
      </c>
      <c r="E198" s="29" t="str">
        <f t="array" ref="E198">IF($V198="","",IF(INDEX(PlanTasks[Priority],$V198)="","",INDEX(PlanTasks[Priority],$V198)))</f>
        <v/>
      </c>
      <c r="F198" s="29" t="str">
        <f t="array" ref="F198">IF($V198="","",IF(INDEX(PlanTasks[Scope],$V198)="","",INDEX(PlanTasks[Scope],$V198)))</f>
        <v/>
      </c>
      <c r="G198" s="41" t="str">
        <f t="array" ref="G198">IF($V198="","",IF(INDEX(PlanTasks[Estimate (h)],$V198)="","",INDEX(PlanTasks[Estimate (h)],$V198)))</f>
        <v/>
      </c>
      <c r="H198" s="41" t="str">
        <f t="array" ref="H198">IF($V198="","",IF(INDEX(PlanTasks[Actual (h)],$V198)="","",INDEX(PlanTasks[Actual (h)],$V198)))</f>
        <v/>
      </c>
      <c r="I198" s="43" t="str">
        <f t="array" ref="I198">IF($V198="","",IF(INDEX(PlanTasks[Due date],$V198)="","",INDEX(PlanTasks[Due date],$V198)))</f>
        <v/>
      </c>
      <c r="J198" s="29" t="str">
        <f t="array" ref="J198">IF($V198="","",IF(INDEX(PlanTasks[Completion check],$V198)="","",INDEX(PlanTasks[Completion check],$V198)))</f>
        <v/>
      </c>
      <c r="K198" s="29" t="str">
        <f t="array" ref="K198">IF($V198="","",IF(INDEX(PlanTasks[Next action / blocker],$V198)="","",INDEX(PlanTasks[Next action / blocker],$V198)))</f>
        <v/>
      </c>
      <c r="L198" s="29" t="str">
        <f t="array" ref="L198">IF($V198="","",IF(INDEX(PlanTasks[Done when],$V198)="","",INDEX(PlanTasks[Done when],$V198)))</f>
        <v/>
      </c>
      <c r="M198" s="29" t="str">
        <f t="array" ref="M198">IF($V198="","",IF(INDEX(PlanTasks[Exercise / interview prompt],$V198)="","",INDEX(PlanTasks[Exercise / interview prompt],$V198)))</f>
        <v/>
      </c>
      <c r="N198" s="29" t="str">
        <f t="array" ref="N198">IF($V198="","",IF(INDEX(PlanTasks[Prerequisite IDs],$V198)="","",INDEX(PlanTasks[Prerequisite IDs],$V198)))</f>
        <v/>
      </c>
      <c r="O198" s="29" t="str">
        <f t="array" ref="O198">IF($V198="","",IF(INDEX(PlanTasks[Plan section],$V198)="","",INDEX(PlanTasks[Plan section],$V198)))</f>
        <v/>
      </c>
      <c r="P198" s="29" t="str">
        <f t="array" ref="P198">IF($V198="","",IF(INDEX(PlanTasks[Category],$V198)="","",INDEX(PlanTasks[Category],$V198)))</f>
        <v/>
      </c>
      <c r="Q198" s="29" t="str">
        <f t="array" ref="Q198">IF($V198="","",IF(INDEX(PlanTasks[Evidence / result],$V198)="","",INDEX(PlanTasks[Evidence / result],$V198)))</f>
        <v/>
      </c>
      <c r="R198" s="43" t="str">
        <f t="array" ref="R198">IF($V198="","",IF(INDEX(PlanTasks[Completed on],$V198)="","",INDEX(PlanTasks[Completed on],$V198)))</f>
        <v/>
      </c>
      <c r="S198" s="43" t="str">
        <f t="array" ref="S198">IF($V198="","",IF(INDEX(PlanTasks[Review due],$V198)="","",INDEX(PlanTasks[Review due],$V198)))</f>
        <v/>
      </c>
      <c r="T198" s="29" t="str">
        <f t="array" ref="T198">IF($V198="","",IF(INDEX(PlanTasks[AI practice mode],$V198)="","",INDEX(PlanTasks[AI practice mode],$V198)))</f>
        <v/>
      </c>
      <c r="U198" s="29" t="str">
        <f t="array" ref="U198">IF($V198="","",IF(INDEX(PlanTasks[Source IDs],$V198)="","",INDEX(PlanTasks[Source IDs],$V198)))</f>
        <v/>
      </c>
      <c r="V198" s="55" t="str">
        <f>IF(ROW()-8&gt;$E$4,"",MATCH($C$4&amp;"|"&amp;(ROW()-8),PlanTasks[Category key],0))</f>
        <v/>
      </c>
    </row>
    <row r="199" ht="78.0" customHeight="1">
      <c r="A199" s="9" t="str">
        <f t="array" ref="A199">IF($V199="","",INDEX(PlanTasks[Task ID],$V199))</f>
        <v/>
      </c>
      <c r="B199" s="12" t="str">
        <f t="array" ref="B199">IF($V199="","",IF(INDEX(PlanTasks[Start week],$V199)="","",INDEX(PlanTasks[Start week],$V199)))</f>
        <v/>
      </c>
      <c r="C199" s="12" t="str">
        <f t="array" ref="C199">IF($V199="","",IF(INDEX(PlanTasks[Task / deliverable],$V199)="","",INDEX(PlanTasks[Task / deliverable],$V199)))</f>
        <v/>
      </c>
      <c r="D199" s="12" t="str">
        <f t="array" ref="D199">IF($V199="","",IF(INDEX(PlanTasks[Status],$V199)="","",INDEX(PlanTasks[Status],$V199)))</f>
        <v/>
      </c>
      <c r="E199" s="12" t="str">
        <f t="array" ref="E199">IF($V199="","",IF(INDEX(PlanTasks[Priority],$V199)="","",INDEX(PlanTasks[Priority],$V199)))</f>
        <v/>
      </c>
      <c r="F199" s="12" t="str">
        <f t="array" ref="F199">IF($V199="","",IF(INDEX(PlanTasks[Scope],$V199)="","",INDEX(PlanTasks[Scope],$V199)))</f>
        <v/>
      </c>
      <c r="G199" s="18" t="str">
        <f t="array" ref="G199">IF($V199="","",IF(INDEX(PlanTasks[Estimate (h)],$V199)="","",INDEX(PlanTasks[Estimate (h)],$V199)))</f>
        <v/>
      </c>
      <c r="H199" s="18" t="str">
        <f t="array" ref="H199">IF($V199="","",IF(INDEX(PlanTasks[Actual (h)],$V199)="","",INDEX(PlanTasks[Actual (h)],$V199)))</f>
        <v/>
      </c>
      <c r="I199" s="21" t="str">
        <f t="array" ref="I199">IF($V199="","",IF(INDEX(PlanTasks[Due date],$V199)="","",INDEX(PlanTasks[Due date],$V199)))</f>
        <v/>
      </c>
      <c r="J199" s="12" t="str">
        <f t="array" ref="J199">IF($V199="","",IF(INDEX(PlanTasks[Completion check],$V199)="","",INDEX(PlanTasks[Completion check],$V199)))</f>
        <v/>
      </c>
      <c r="K199" s="12" t="str">
        <f t="array" ref="K199">IF($V199="","",IF(INDEX(PlanTasks[Next action / blocker],$V199)="","",INDEX(PlanTasks[Next action / blocker],$V199)))</f>
        <v/>
      </c>
      <c r="L199" s="12" t="str">
        <f t="array" ref="L199">IF($V199="","",IF(INDEX(PlanTasks[Done when],$V199)="","",INDEX(PlanTasks[Done when],$V199)))</f>
        <v/>
      </c>
      <c r="M199" s="12" t="str">
        <f t="array" ref="M199">IF($V199="","",IF(INDEX(PlanTasks[Exercise / interview prompt],$V199)="","",INDEX(PlanTasks[Exercise / interview prompt],$V199)))</f>
        <v/>
      </c>
      <c r="N199" s="12" t="str">
        <f t="array" ref="N199">IF($V199="","",IF(INDEX(PlanTasks[Prerequisite IDs],$V199)="","",INDEX(PlanTasks[Prerequisite IDs],$V199)))</f>
        <v/>
      </c>
      <c r="O199" s="12" t="str">
        <f t="array" ref="O199">IF($V199="","",IF(INDEX(PlanTasks[Plan section],$V199)="","",INDEX(PlanTasks[Plan section],$V199)))</f>
        <v/>
      </c>
      <c r="P199" s="12" t="str">
        <f t="array" ref="P199">IF($V199="","",IF(INDEX(PlanTasks[Category],$V199)="","",INDEX(PlanTasks[Category],$V199)))</f>
        <v/>
      </c>
      <c r="Q199" s="12" t="str">
        <f t="array" ref="Q199">IF($V199="","",IF(INDEX(PlanTasks[Evidence / result],$V199)="","",INDEX(PlanTasks[Evidence / result],$V199)))</f>
        <v/>
      </c>
      <c r="R199" s="21" t="str">
        <f t="array" ref="R199">IF($V199="","",IF(INDEX(PlanTasks[Completed on],$V199)="","",INDEX(PlanTasks[Completed on],$V199)))</f>
        <v/>
      </c>
      <c r="S199" s="21" t="str">
        <f t="array" ref="S199">IF($V199="","",IF(INDEX(PlanTasks[Review due],$V199)="","",INDEX(PlanTasks[Review due],$V199)))</f>
        <v/>
      </c>
      <c r="T199" s="12" t="str">
        <f t="array" ref="T199">IF($V199="","",IF(INDEX(PlanTasks[AI practice mode],$V199)="","",INDEX(PlanTasks[AI practice mode],$V199)))</f>
        <v/>
      </c>
      <c r="U199" s="12" t="str">
        <f t="array" ref="U199">IF($V199="","",IF(INDEX(PlanTasks[Source IDs],$V199)="","",INDEX(PlanTasks[Source IDs],$V199)))</f>
        <v/>
      </c>
      <c r="V199" s="27" t="str">
        <f>IF(ROW()-8&gt;$E$4,"",MATCH($C$4&amp;"|"&amp;(ROW()-8),PlanTasks[Category key],0))</f>
        <v/>
      </c>
    </row>
    <row r="200" ht="78.0" customHeight="1">
      <c r="A200" s="28" t="str">
        <f t="array" ref="A200">IF($V200="","",INDEX(PlanTasks[Task ID],$V200))</f>
        <v/>
      </c>
      <c r="B200" s="29" t="str">
        <f t="array" ref="B200">IF($V200="","",IF(INDEX(PlanTasks[Start week],$V200)="","",INDEX(PlanTasks[Start week],$V200)))</f>
        <v/>
      </c>
      <c r="C200" s="29" t="str">
        <f t="array" ref="C200">IF($V200="","",IF(INDEX(PlanTasks[Task / deliverable],$V200)="","",INDEX(PlanTasks[Task / deliverable],$V200)))</f>
        <v/>
      </c>
      <c r="D200" s="29" t="str">
        <f t="array" ref="D200">IF($V200="","",IF(INDEX(PlanTasks[Status],$V200)="","",INDEX(PlanTasks[Status],$V200)))</f>
        <v/>
      </c>
      <c r="E200" s="29" t="str">
        <f t="array" ref="E200">IF($V200="","",IF(INDEX(PlanTasks[Priority],$V200)="","",INDEX(PlanTasks[Priority],$V200)))</f>
        <v/>
      </c>
      <c r="F200" s="29" t="str">
        <f t="array" ref="F200">IF($V200="","",IF(INDEX(PlanTasks[Scope],$V200)="","",INDEX(PlanTasks[Scope],$V200)))</f>
        <v/>
      </c>
      <c r="G200" s="41" t="str">
        <f t="array" ref="G200">IF($V200="","",IF(INDEX(PlanTasks[Estimate (h)],$V200)="","",INDEX(PlanTasks[Estimate (h)],$V200)))</f>
        <v/>
      </c>
      <c r="H200" s="41" t="str">
        <f t="array" ref="H200">IF($V200="","",IF(INDEX(PlanTasks[Actual (h)],$V200)="","",INDEX(PlanTasks[Actual (h)],$V200)))</f>
        <v/>
      </c>
      <c r="I200" s="43" t="str">
        <f t="array" ref="I200">IF($V200="","",IF(INDEX(PlanTasks[Due date],$V200)="","",INDEX(PlanTasks[Due date],$V200)))</f>
        <v/>
      </c>
      <c r="J200" s="29" t="str">
        <f t="array" ref="J200">IF($V200="","",IF(INDEX(PlanTasks[Completion check],$V200)="","",INDEX(PlanTasks[Completion check],$V200)))</f>
        <v/>
      </c>
      <c r="K200" s="29" t="str">
        <f t="array" ref="K200">IF($V200="","",IF(INDEX(PlanTasks[Next action / blocker],$V200)="","",INDEX(PlanTasks[Next action / blocker],$V200)))</f>
        <v/>
      </c>
      <c r="L200" s="29" t="str">
        <f t="array" ref="L200">IF($V200="","",IF(INDEX(PlanTasks[Done when],$V200)="","",INDEX(PlanTasks[Done when],$V200)))</f>
        <v/>
      </c>
      <c r="M200" s="29" t="str">
        <f t="array" ref="M200">IF($V200="","",IF(INDEX(PlanTasks[Exercise / interview prompt],$V200)="","",INDEX(PlanTasks[Exercise / interview prompt],$V200)))</f>
        <v/>
      </c>
      <c r="N200" s="29" t="str">
        <f t="array" ref="N200">IF($V200="","",IF(INDEX(PlanTasks[Prerequisite IDs],$V200)="","",INDEX(PlanTasks[Prerequisite IDs],$V200)))</f>
        <v/>
      </c>
      <c r="O200" s="29" t="str">
        <f t="array" ref="O200">IF($V200="","",IF(INDEX(PlanTasks[Plan section],$V200)="","",INDEX(PlanTasks[Plan section],$V200)))</f>
        <v/>
      </c>
      <c r="P200" s="29" t="str">
        <f t="array" ref="P200">IF($V200="","",IF(INDEX(PlanTasks[Category],$V200)="","",INDEX(PlanTasks[Category],$V200)))</f>
        <v/>
      </c>
      <c r="Q200" s="29" t="str">
        <f t="array" ref="Q200">IF($V200="","",IF(INDEX(PlanTasks[Evidence / result],$V200)="","",INDEX(PlanTasks[Evidence / result],$V200)))</f>
        <v/>
      </c>
      <c r="R200" s="43" t="str">
        <f t="array" ref="R200">IF($V200="","",IF(INDEX(PlanTasks[Completed on],$V200)="","",INDEX(PlanTasks[Completed on],$V200)))</f>
        <v/>
      </c>
      <c r="S200" s="43" t="str">
        <f t="array" ref="S200">IF($V200="","",IF(INDEX(PlanTasks[Review due],$V200)="","",INDEX(PlanTasks[Review due],$V200)))</f>
        <v/>
      </c>
      <c r="T200" s="29" t="str">
        <f t="array" ref="T200">IF($V200="","",IF(INDEX(PlanTasks[AI practice mode],$V200)="","",INDEX(PlanTasks[AI practice mode],$V200)))</f>
        <v/>
      </c>
      <c r="U200" s="29" t="str">
        <f t="array" ref="U200">IF($V200="","",IF(INDEX(PlanTasks[Source IDs],$V200)="","",INDEX(PlanTasks[Source IDs],$V200)))</f>
        <v/>
      </c>
      <c r="V200" s="55" t="str">
        <f>IF(ROW()-8&gt;$E$4,"",MATCH($C$4&amp;"|"&amp;(ROW()-8),PlanTasks[Category key],0))</f>
        <v/>
      </c>
    </row>
    <row r="201" ht="78.0" customHeight="1">
      <c r="A201" s="9" t="str">
        <f t="array" ref="A201">IF($V201="","",INDEX(PlanTasks[Task ID],$V201))</f>
        <v/>
      </c>
      <c r="B201" s="12" t="str">
        <f t="array" ref="B201">IF($V201="","",IF(INDEX(PlanTasks[Start week],$V201)="","",INDEX(PlanTasks[Start week],$V201)))</f>
        <v/>
      </c>
      <c r="C201" s="12" t="str">
        <f t="array" ref="C201">IF($V201="","",IF(INDEX(PlanTasks[Task / deliverable],$V201)="","",INDEX(PlanTasks[Task / deliverable],$V201)))</f>
        <v/>
      </c>
      <c r="D201" s="12" t="str">
        <f t="array" ref="D201">IF($V201="","",IF(INDEX(PlanTasks[Status],$V201)="","",INDEX(PlanTasks[Status],$V201)))</f>
        <v/>
      </c>
      <c r="E201" s="12" t="str">
        <f t="array" ref="E201">IF($V201="","",IF(INDEX(PlanTasks[Priority],$V201)="","",INDEX(PlanTasks[Priority],$V201)))</f>
        <v/>
      </c>
      <c r="F201" s="12" t="str">
        <f t="array" ref="F201">IF($V201="","",IF(INDEX(PlanTasks[Scope],$V201)="","",INDEX(PlanTasks[Scope],$V201)))</f>
        <v/>
      </c>
      <c r="G201" s="18" t="str">
        <f t="array" ref="G201">IF($V201="","",IF(INDEX(PlanTasks[Estimate (h)],$V201)="","",INDEX(PlanTasks[Estimate (h)],$V201)))</f>
        <v/>
      </c>
      <c r="H201" s="18" t="str">
        <f t="array" ref="H201">IF($V201="","",IF(INDEX(PlanTasks[Actual (h)],$V201)="","",INDEX(PlanTasks[Actual (h)],$V201)))</f>
        <v/>
      </c>
      <c r="I201" s="21" t="str">
        <f t="array" ref="I201">IF($V201="","",IF(INDEX(PlanTasks[Due date],$V201)="","",INDEX(PlanTasks[Due date],$V201)))</f>
        <v/>
      </c>
      <c r="J201" s="12" t="str">
        <f t="array" ref="J201">IF($V201="","",IF(INDEX(PlanTasks[Completion check],$V201)="","",INDEX(PlanTasks[Completion check],$V201)))</f>
        <v/>
      </c>
      <c r="K201" s="12" t="str">
        <f t="array" ref="K201">IF($V201="","",IF(INDEX(PlanTasks[Next action / blocker],$V201)="","",INDEX(PlanTasks[Next action / blocker],$V201)))</f>
        <v/>
      </c>
      <c r="L201" s="12" t="str">
        <f t="array" ref="L201">IF($V201="","",IF(INDEX(PlanTasks[Done when],$V201)="","",INDEX(PlanTasks[Done when],$V201)))</f>
        <v/>
      </c>
      <c r="M201" s="12" t="str">
        <f t="array" ref="M201">IF($V201="","",IF(INDEX(PlanTasks[Exercise / interview prompt],$V201)="","",INDEX(PlanTasks[Exercise / interview prompt],$V201)))</f>
        <v/>
      </c>
      <c r="N201" s="12" t="str">
        <f t="array" ref="N201">IF($V201="","",IF(INDEX(PlanTasks[Prerequisite IDs],$V201)="","",INDEX(PlanTasks[Prerequisite IDs],$V201)))</f>
        <v/>
      </c>
      <c r="O201" s="12" t="str">
        <f t="array" ref="O201">IF($V201="","",IF(INDEX(PlanTasks[Plan section],$V201)="","",INDEX(PlanTasks[Plan section],$V201)))</f>
        <v/>
      </c>
      <c r="P201" s="12" t="str">
        <f t="array" ref="P201">IF($V201="","",IF(INDEX(PlanTasks[Category],$V201)="","",INDEX(PlanTasks[Category],$V201)))</f>
        <v/>
      </c>
      <c r="Q201" s="12" t="str">
        <f t="array" ref="Q201">IF($V201="","",IF(INDEX(PlanTasks[Evidence / result],$V201)="","",INDEX(PlanTasks[Evidence / result],$V201)))</f>
        <v/>
      </c>
      <c r="R201" s="21" t="str">
        <f t="array" ref="R201">IF($V201="","",IF(INDEX(PlanTasks[Completed on],$V201)="","",INDEX(PlanTasks[Completed on],$V201)))</f>
        <v/>
      </c>
      <c r="S201" s="21" t="str">
        <f t="array" ref="S201">IF($V201="","",IF(INDEX(PlanTasks[Review due],$V201)="","",INDEX(PlanTasks[Review due],$V201)))</f>
        <v/>
      </c>
      <c r="T201" s="12" t="str">
        <f t="array" ref="T201">IF($V201="","",IF(INDEX(PlanTasks[AI practice mode],$V201)="","",INDEX(PlanTasks[AI practice mode],$V201)))</f>
        <v/>
      </c>
      <c r="U201" s="12" t="str">
        <f t="array" ref="U201">IF($V201="","",IF(INDEX(PlanTasks[Source IDs],$V201)="","",INDEX(PlanTasks[Source IDs],$V201)))</f>
        <v/>
      </c>
      <c r="V201" s="27" t="str">
        <f>IF(ROW()-8&gt;$E$4,"",MATCH($C$4&amp;"|"&amp;(ROW()-8),PlanTasks[Category key],0))</f>
        <v/>
      </c>
    </row>
    <row r="202" ht="78.0" customHeight="1">
      <c r="A202" s="28" t="str">
        <f t="array" ref="A202">IF($V202="","",INDEX(PlanTasks[Task ID],$V202))</f>
        <v/>
      </c>
      <c r="B202" s="29" t="str">
        <f t="array" ref="B202">IF($V202="","",IF(INDEX(PlanTasks[Start week],$V202)="","",INDEX(PlanTasks[Start week],$V202)))</f>
        <v/>
      </c>
      <c r="C202" s="29" t="str">
        <f t="array" ref="C202">IF($V202="","",IF(INDEX(PlanTasks[Task / deliverable],$V202)="","",INDEX(PlanTasks[Task / deliverable],$V202)))</f>
        <v/>
      </c>
      <c r="D202" s="29" t="str">
        <f t="array" ref="D202">IF($V202="","",IF(INDEX(PlanTasks[Status],$V202)="","",INDEX(PlanTasks[Status],$V202)))</f>
        <v/>
      </c>
      <c r="E202" s="29" t="str">
        <f t="array" ref="E202">IF($V202="","",IF(INDEX(PlanTasks[Priority],$V202)="","",INDEX(PlanTasks[Priority],$V202)))</f>
        <v/>
      </c>
      <c r="F202" s="29" t="str">
        <f t="array" ref="F202">IF($V202="","",IF(INDEX(PlanTasks[Scope],$V202)="","",INDEX(PlanTasks[Scope],$V202)))</f>
        <v/>
      </c>
      <c r="G202" s="41" t="str">
        <f t="array" ref="G202">IF($V202="","",IF(INDEX(PlanTasks[Estimate (h)],$V202)="","",INDEX(PlanTasks[Estimate (h)],$V202)))</f>
        <v/>
      </c>
      <c r="H202" s="41" t="str">
        <f t="array" ref="H202">IF($V202="","",IF(INDEX(PlanTasks[Actual (h)],$V202)="","",INDEX(PlanTasks[Actual (h)],$V202)))</f>
        <v/>
      </c>
      <c r="I202" s="43" t="str">
        <f t="array" ref="I202">IF($V202="","",IF(INDEX(PlanTasks[Due date],$V202)="","",INDEX(PlanTasks[Due date],$V202)))</f>
        <v/>
      </c>
      <c r="J202" s="29" t="str">
        <f t="array" ref="J202">IF($V202="","",IF(INDEX(PlanTasks[Completion check],$V202)="","",INDEX(PlanTasks[Completion check],$V202)))</f>
        <v/>
      </c>
      <c r="K202" s="29" t="str">
        <f t="array" ref="K202">IF($V202="","",IF(INDEX(PlanTasks[Next action / blocker],$V202)="","",INDEX(PlanTasks[Next action / blocker],$V202)))</f>
        <v/>
      </c>
      <c r="L202" s="29" t="str">
        <f t="array" ref="L202">IF($V202="","",IF(INDEX(PlanTasks[Done when],$V202)="","",INDEX(PlanTasks[Done when],$V202)))</f>
        <v/>
      </c>
      <c r="M202" s="29" t="str">
        <f t="array" ref="M202">IF($V202="","",IF(INDEX(PlanTasks[Exercise / interview prompt],$V202)="","",INDEX(PlanTasks[Exercise / interview prompt],$V202)))</f>
        <v/>
      </c>
      <c r="N202" s="29" t="str">
        <f t="array" ref="N202">IF($V202="","",IF(INDEX(PlanTasks[Prerequisite IDs],$V202)="","",INDEX(PlanTasks[Prerequisite IDs],$V202)))</f>
        <v/>
      </c>
      <c r="O202" s="29" t="str">
        <f t="array" ref="O202">IF($V202="","",IF(INDEX(PlanTasks[Plan section],$V202)="","",INDEX(PlanTasks[Plan section],$V202)))</f>
        <v/>
      </c>
      <c r="P202" s="29" t="str">
        <f t="array" ref="P202">IF($V202="","",IF(INDEX(PlanTasks[Category],$V202)="","",INDEX(PlanTasks[Category],$V202)))</f>
        <v/>
      </c>
      <c r="Q202" s="29" t="str">
        <f t="array" ref="Q202">IF($V202="","",IF(INDEX(PlanTasks[Evidence / result],$V202)="","",INDEX(PlanTasks[Evidence / result],$V202)))</f>
        <v/>
      </c>
      <c r="R202" s="43" t="str">
        <f t="array" ref="R202">IF($V202="","",IF(INDEX(PlanTasks[Completed on],$V202)="","",INDEX(PlanTasks[Completed on],$V202)))</f>
        <v/>
      </c>
      <c r="S202" s="43" t="str">
        <f t="array" ref="S202">IF($V202="","",IF(INDEX(PlanTasks[Review due],$V202)="","",INDEX(PlanTasks[Review due],$V202)))</f>
        <v/>
      </c>
      <c r="T202" s="29" t="str">
        <f t="array" ref="T202">IF($V202="","",IF(INDEX(PlanTasks[AI practice mode],$V202)="","",INDEX(PlanTasks[AI practice mode],$V202)))</f>
        <v/>
      </c>
      <c r="U202" s="29" t="str">
        <f t="array" ref="U202">IF($V202="","",IF(INDEX(PlanTasks[Source IDs],$V202)="","",INDEX(PlanTasks[Source IDs],$V202)))</f>
        <v/>
      </c>
      <c r="V202" s="55" t="str">
        <f>IF(ROW()-8&gt;$E$4,"",MATCH($C$4&amp;"|"&amp;(ROW()-8),PlanTasks[Category key],0))</f>
        <v/>
      </c>
    </row>
    <row r="203" ht="78.0" customHeight="1">
      <c r="A203" s="9" t="str">
        <f t="array" ref="A203">IF($V203="","",INDEX(PlanTasks[Task ID],$V203))</f>
        <v/>
      </c>
      <c r="B203" s="12" t="str">
        <f t="array" ref="B203">IF($V203="","",IF(INDEX(PlanTasks[Start week],$V203)="","",INDEX(PlanTasks[Start week],$V203)))</f>
        <v/>
      </c>
      <c r="C203" s="12" t="str">
        <f t="array" ref="C203">IF($V203="","",IF(INDEX(PlanTasks[Task / deliverable],$V203)="","",INDEX(PlanTasks[Task / deliverable],$V203)))</f>
        <v/>
      </c>
      <c r="D203" s="12" t="str">
        <f t="array" ref="D203">IF($V203="","",IF(INDEX(PlanTasks[Status],$V203)="","",INDEX(PlanTasks[Status],$V203)))</f>
        <v/>
      </c>
      <c r="E203" s="12" t="str">
        <f t="array" ref="E203">IF($V203="","",IF(INDEX(PlanTasks[Priority],$V203)="","",INDEX(PlanTasks[Priority],$V203)))</f>
        <v/>
      </c>
      <c r="F203" s="12" t="str">
        <f t="array" ref="F203">IF($V203="","",IF(INDEX(PlanTasks[Scope],$V203)="","",INDEX(PlanTasks[Scope],$V203)))</f>
        <v/>
      </c>
      <c r="G203" s="18" t="str">
        <f t="array" ref="G203">IF($V203="","",IF(INDEX(PlanTasks[Estimate (h)],$V203)="","",INDEX(PlanTasks[Estimate (h)],$V203)))</f>
        <v/>
      </c>
      <c r="H203" s="18" t="str">
        <f t="array" ref="H203">IF($V203="","",IF(INDEX(PlanTasks[Actual (h)],$V203)="","",INDEX(PlanTasks[Actual (h)],$V203)))</f>
        <v/>
      </c>
      <c r="I203" s="21" t="str">
        <f t="array" ref="I203">IF($V203="","",IF(INDEX(PlanTasks[Due date],$V203)="","",INDEX(PlanTasks[Due date],$V203)))</f>
        <v/>
      </c>
      <c r="J203" s="12" t="str">
        <f t="array" ref="J203">IF($V203="","",IF(INDEX(PlanTasks[Completion check],$V203)="","",INDEX(PlanTasks[Completion check],$V203)))</f>
        <v/>
      </c>
      <c r="K203" s="12" t="str">
        <f t="array" ref="K203">IF($V203="","",IF(INDEX(PlanTasks[Next action / blocker],$V203)="","",INDEX(PlanTasks[Next action / blocker],$V203)))</f>
        <v/>
      </c>
      <c r="L203" s="12" t="str">
        <f t="array" ref="L203">IF($V203="","",IF(INDEX(PlanTasks[Done when],$V203)="","",INDEX(PlanTasks[Done when],$V203)))</f>
        <v/>
      </c>
      <c r="M203" s="12" t="str">
        <f t="array" ref="M203">IF($V203="","",IF(INDEX(PlanTasks[Exercise / interview prompt],$V203)="","",INDEX(PlanTasks[Exercise / interview prompt],$V203)))</f>
        <v/>
      </c>
      <c r="N203" s="12" t="str">
        <f t="array" ref="N203">IF($V203="","",IF(INDEX(PlanTasks[Prerequisite IDs],$V203)="","",INDEX(PlanTasks[Prerequisite IDs],$V203)))</f>
        <v/>
      </c>
      <c r="O203" s="12" t="str">
        <f t="array" ref="O203">IF($V203="","",IF(INDEX(PlanTasks[Plan section],$V203)="","",INDEX(PlanTasks[Plan section],$V203)))</f>
        <v/>
      </c>
      <c r="P203" s="12" t="str">
        <f t="array" ref="P203">IF($V203="","",IF(INDEX(PlanTasks[Category],$V203)="","",INDEX(PlanTasks[Category],$V203)))</f>
        <v/>
      </c>
      <c r="Q203" s="12" t="str">
        <f t="array" ref="Q203">IF($V203="","",IF(INDEX(PlanTasks[Evidence / result],$V203)="","",INDEX(PlanTasks[Evidence / result],$V203)))</f>
        <v/>
      </c>
      <c r="R203" s="21" t="str">
        <f t="array" ref="R203">IF($V203="","",IF(INDEX(PlanTasks[Completed on],$V203)="","",INDEX(PlanTasks[Completed on],$V203)))</f>
        <v/>
      </c>
      <c r="S203" s="21" t="str">
        <f t="array" ref="S203">IF($V203="","",IF(INDEX(PlanTasks[Review due],$V203)="","",INDEX(PlanTasks[Review due],$V203)))</f>
        <v/>
      </c>
      <c r="T203" s="12" t="str">
        <f t="array" ref="T203">IF($V203="","",IF(INDEX(PlanTasks[AI practice mode],$V203)="","",INDEX(PlanTasks[AI practice mode],$V203)))</f>
        <v/>
      </c>
      <c r="U203" s="12" t="str">
        <f t="array" ref="U203">IF($V203="","",IF(INDEX(PlanTasks[Source IDs],$V203)="","",INDEX(PlanTasks[Source IDs],$V203)))</f>
        <v/>
      </c>
      <c r="V203" s="27" t="str">
        <f>IF(ROW()-8&gt;$E$4,"",MATCH($C$4&amp;"|"&amp;(ROW()-8),PlanTasks[Category key],0))</f>
        <v/>
      </c>
    </row>
    <row r="204" ht="78.0" customHeight="1">
      <c r="A204" s="28" t="str">
        <f t="array" ref="A204">IF($V204="","",INDEX(PlanTasks[Task ID],$V204))</f>
        <v/>
      </c>
      <c r="B204" s="29" t="str">
        <f t="array" ref="B204">IF($V204="","",IF(INDEX(PlanTasks[Start week],$V204)="","",INDEX(PlanTasks[Start week],$V204)))</f>
        <v/>
      </c>
      <c r="C204" s="29" t="str">
        <f t="array" ref="C204">IF($V204="","",IF(INDEX(PlanTasks[Task / deliverable],$V204)="","",INDEX(PlanTasks[Task / deliverable],$V204)))</f>
        <v/>
      </c>
      <c r="D204" s="29" t="str">
        <f t="array" ref="D204">IF($V204="","",IF(INDEX(PlanTasks[Status],$V204)="","",INDEX(PlanTasks[Status],$V204)))</f>
        <v/>
      </c>
      <c r="E204" s="29" t="str">
        <f t="array" ref="E204">IF($V204="","",IF(INDEX(PlanTasks[Priority],$V204)="","",INDEX(PlanTasks[Priority],$V204)))</f>
        <v/>
      </c>
      <c r="F204" s="29" t="str">
        <f t="array" ref="F204">IF($V204="","",IF(INDEX(PlanTasks[Scope],$V204)="","",INDEX(PlanTasks[Scope],$V204)))</f>
        <v/>
      </c>
      <c r="G204" s="41" t="str">
        <f t="array" ref="G204">IF($V204="","",IF(INDEX(PlanTasks[Estimate (h)],$V204)="","",INDEX(PlanTasks[Estimate (h)],$V204)))</f>
        <v/>
      </c>
      <c r="H204" s="41" t="str">
        <f t="array" ref="H204">IF($V204="","",IF(INDEX(PlanTasks[Actual (h)],$V204)="","",INDEX(PlanTasks[Actual (h)],$V204)))</f>
        <v/>
      </c>
      <c r="I204" s="43" t="str">
        <f t="array" ref="I204">IF($V204="","",IF(INDEX(PlanTasks[Due date],$V204)="","",INDEX(PlanTasks[Due date],$V204)))</f>
        <v/>
      </c>
      <c r="J204" s="29" t="str">
        <f t="array" ref="J204">IF($V204="","",IF(INDEX(PlanTasks[Completion check],$V204)="","",INDEX(PlanTasks[Completion check],$V204)))</f>
        <v/>
      </c>
      <c r="K204" s="29" t="str">
        <f t="array" ref="K204">IF($V204="","",IF(INDEX(PlanTasks[Next action / blocker],$V204)="","",INDEX(PlanTasks[Next action / blocker],$V204)))</f>
        <v/>
      </c>
      <c r="L204" s="29" t="str">
        <f t="array" ref="L204">IF($V204="","",IF(INDEX(PlanTasks[Done when],$V204)="","",INDEX(PlanTasks[Done when],$V204)))</f>
        <v/>
      </c>
      <c r="M204" s="29" t="str">
        <f t="array" ref="M204">IF($V204="","",IF(INDEX(PlanTasks[Exercise / interview prompt],$V204)="","",INDEX(PlanTasks[Exercise / interview prompt],$V204)))</f>
        <v/>
      </c>
      <c r="N204" s="29" t="str">
        <f t="array" ref="N204">IF($V204="","",IF(INDEX(PlanTasks[Prerequisite IDs],$V204)="","",INDEX(PlanTasks[Prerequisite IDs],$V204)))</f>
        <v/>
      </c>
      <c r="O204" s="29" t="str">
        <f t="array" ref="O204">IF($V204="","",IF(INDEX(PlanTasks[Plan section],$V204)="","",INDEX(PlanTasks[Plan section],$V204)))</f>
        <v/>
      </c>
      <c r="P204" s="29" t="str">
        <f t="array" ref="P204">IF($V204="","",IF(INDEX(PlanTasks[Category],$V204)="","",INDEX(PlanTasks[Category],$V204)))</f>
        <v/>
      </c>
      <c r="Q204" s="29" t="str">
        <f t="array" ref="Q204">IF($V204="","",IF(INDEX(PlanTasks[Evidence / result],$V204)="","",INDEX(PlanTasks[Evidence / result],$V204)))</f>
        <v/>
      </c>
      <c r="R204" s="43" t="str">
        <f t="array" ref="R204">IF($V204="","",IF(INDEX(PlanTasks[Completed on],$V204)="","",INDEX(PlanTasks[Completed on],$V204)))</f>
        <v/>
      </c>
      <c r="S204" s="43" t="str">
        <f t="array" ref="S204">IF($V204="","",IF(INDEX(PlanTasks[Review due],$V204)="","",INDEX(PlanTasks[Review due],$V204)))</f>
        <v/>
      </c>
      <c r="T204" s="29" t="str">
        <f t="array" ref="T204">IF($V204="","",IF(INDEX(PlanTasks[AI practice mode],$V204)="","",INDEX(PlanTasks[AI practice mode],$V204)))</f>
        <v/>
      </c>
      <c r="U204" s="29" t="str">
        <f t="array" ref="U204">IF($V204="","",IF(INDEX(PlanTasks[Source IDs],$V204)="","",INDEX(PlanTasks[Source IDs],$V204)))</f>
        <v/>
      </c>
      <c r="V204" s="55" t="str">
        <f>IF(ROW()-8&gt;$E$4,"",MATCH($C$4&amp;"|"&amp;(ROW()-8),PlanTasks[Category key],0))</f>
        <v/>
      </c>
    </row>
    <row r="205" ht="78.0" customHeight="1">
      <c r="A205" s="9" t="str">
        <f t="array" ref="A205">IF($V205="","",INDEX(PlanTasks[Task ID],$V205))</f>
        <v/>
      </c>
      <c r="B205" s="12" t="str">
        <f t="array" ref="B205">IF($V205="","",IF(INDEX(PlanTasks[Start week],$V205)="","",INDEX(PlanTasks[Start week],$V205)))</f>
        <v/>
      </c>
      <c r="C205" s="12" t="str">
        <f t="array" ref="C205">IF($V205="","",IF(INDEX(PlanTasks[Task / deliverable],$V205)="","",INDEX(PlanTasks[Task / deliverable],$V205)))</f>
        <v/>
      </c>
      <c r="D205" s="12" t="str">
        <f t="array" ref="D205">IF($V205="","",IF(INDEX(PlanTasks[Status],$V205)="","",INDEX(PlanTasks[Status],$V205)))</f>
        <v/>
      </c>
      <c r="E205" s="12" t="str">
        <f t="array" ref="E205">IF($V205="","",IF(INDEX(PlanTasks[Priority],$V205)="","",INDEX(PlanTasks[Priority],$V205)))</f>
        <v/>
      </c>
      <c r="F205" s="12" t="str">
        <f t="array" ref="F205">IF($V205="","",IF(INDEX(PlanTasks[Scope],$V205)="","",INDEX(PlanTasks[Scope],$V205)))</f>
        <v/>
      </c>
      <c r="G205" s="18" t="str">
        <f t="array" ref="G205">IF($V205="","",IF(INDEX(PlanTasks[Estimate (h)],$V205)="","",INDEX(PlanTasks[Estimate (h)],$V205)))</f>
        <v/>
      </c>
      <c r="H205" s="18" t="str">
        <f t="array" ref="H205">IF($V205="","",IF(INDEX(PlanTasks[Actual (h)],$V205)="","",INDEX(PlanTasks[Actual (h)],$V205)))</f>
        <v/>
      </c>
      <c r="I205" s="21" t="str">
        <f t="array" ref="I205">IF($V205="","",IF(INDEX(PlanTasks[Due date],$V205)="","",INDEX(PlanTasks[Due date],$V205)))</f>
        <v/>
      </c>
      <c r="J205" s="12" t="str">
        <f t="array" ref="J205">IF($V205="","",IF(INDEX(PlanTasks[Completion check],$V205)="","",INDEX(PlanTasks[Completion check],$V205)))</f>
        <v/>
      </c>
      <c r="K205" s="12" t="str">
        <f t="array" ref="K205">IF($V205="","",IF(INDEX(PlanTasks[Next action / blocker],$V205)="","",INDEX(PlanTasks[Next action / blocker],$V205)))</f>
        <v/>
      </c>
      <c r="L205" s="12" t="str">
        <f t="array" ref="L205">IF($V205="","",IF(INDEX(PlanTasks[Done when],$V205)="","",INDEX(PlanTasks[Done when],$V205)))</f>
        <v/>
      </c>
      <c r="M205" s="12" t="str">
        <f t="array" ref="M205">IF($V205="","",IF(INDEX(PlanTasks[Exercise / interview prompt],$V205)="","",INDEX(PlanTasks[Exercise / interview prompt],$V205)))</f>
        <v/>
      </c>
      <c r="N205" s="12" t="str">
        <f t="array" ref="N205">IF($V205="","",IF(INDEX(PlanTasks[Prerequisite IDs],$V205)="","",INDEX(PlanTasks[Prerequisite IDs],$V205)))</f>
        <v/>
      </c>
      <c r="O205" s="12" t="str">
        <f t="array" ref="O205">IF($V205="","",IF(INDEX(PlanTasks[Plan section],$V205)="","",INDEX(PlanTasks[Plan section],$V205)))</f>
        <v/>
      </c>
      <c r="P205" s="12" t="str">
        <f t="array" ref="P205">IF($V205="","",IF(INDEX(PlanTasks[Category],$V205)="","",INDEX(PlanTasks[Category],$V205)))</f>
        <v/>
      </c>
      <c r="Q205" s="12" t="str">
        <f t="array" ref="Q205">IF($V205="","",IF(INDEX(PlanTasks[Evidence / result],$V205)="","",INDEX(PlanTasks[Evidence / result],$V205)))</f>
        <v/>
      </c>
      <c r="R205" s="21" t="str">
        <f t="array" ref="R205">IF($V205="","",IF(INDEX(PlanTasks[Completed on],$V205)="","",INDEX(PlanTasks[Completed on],$V205)))</f>
        <v/>
      </c>
      <c r="S205" s="21" t="str">
        <f t="array" ref="S205">IF($V205="","",IF(INDEX(PlanTasks[Review due],$V205)="","",INDEX(PlanTasks[Review due],$V205)))</f>
        <v/>
      </c>
      <c r="T205" s="12" t="str">
        <f t="array" ref="T205">IF($V205="","",IF(INDEX(PlanTasks[AI practice mode],$V205)="","",INDEX(PlanTasks[AI practice mode],$V205)))</f>
        <v/>
      </c>
      <c r="U205" s="12" t="str">
        <f t="array" ref="U205">IF($V205="","",IF(INDEX(PlanTasks[Source IDs],$V205)="","",INDEX(PlanTasks[Source IDs],$V205)))</f>
        <v/>
      </c>
      <c r="V205" s="27" t="str">
        <f>IF(ROW()-8&gt;$E$4,"",MATCH($C$4&amp;"|"&amp;(ROW()-8),PlanTasks[Category key],0))</f>
        <v/>
      </c>
    </row>
    <row r="206" ht="78.0" customHeight="1">
      <c r="A206" s="28" t="str">
        <f t="array" ref="A206">IF($V206="","",INDEX(PlanTasks[Task ID],$V206))</f>
        <v/>
      </c>
      <c r="B206" s="29" t="str">
        <f t="array" ref="B206">IF($V206="","",IF(INDEX(PlanTasks[Start week],$V206)="","",INDEX(PlanTasks[Start week],$V206)))</f>
        <v/>
      </c>
      <c r="C206" s="29" t="str">
        <f t="array" ref="C206">IF($V206="","",IF(INDEX(PlanTasks[Task / deliverable],$V206)="","",INDEX(PlanTasks[Task / deliverable],$V206)))</f>
        <v/>
      </c>
      <c r="D206" s="29" t="str">
        <f t="array" ref="D206">IF($V206="","",IF(INDEX(PlanTasks[Status],$V206)="","",INDEX(PlanTasks[Status],$V206)))</f>
        <v/>
      </c>
      <c r="E206" s="29" t="str">
        <f t="array" ref="E206">IF($V206="","",IF(INDEX(PlanTasks[Priority],$V206)="","",INDEX(PlanTasks[Priority],$V206)))</f>
        <v/>
      </c>
      <c r="F206" s="29" t="str">
        <f t="array" ref="F206">IF($V206="","",IF(INDEX(PlanTasks[Scope],$V206)="","",INDEX(PlanTasks[Scope],$V206)))</f>
        <v/>
      </c>
      <c r="G206" s="41" t="str">
        <f t="array" ref="G206">IF($V206="","",IF(INDEX(PlanTasks[Estimate (h)],$V206)="","",INDEX(PlanTasks[Estimate (h)],$V206)))</f>
        <v/>
      </c>
      <c r="H206" s="41" t="str">
        <f t="array" ref="H206">IF($V206="","",IF(INDEX(PlanTasks[Actual (h)],$V206)="","",INDEX(PlanTasks[Actual (h)],$V206)))</f>
        <v/>
      </c>
      <c r="I206" s="43" t="str">
        <f t="array" ref="I206">IF($V206="","",IF(INDEX(PlanTasks[Due date],$V206)="","",INDEX(PlanTasks[Due date],$V206)))</f>
        <v/>
      </c>
      <c r="J206" s="29" t="str">
        <f t="array" ref="J206">IF($V206="","",IF(INDEX(PlanTasks[Completion check],$V206)="","",INDEX(PlanTasks[Completion check],$V206)))</f>
        <v/>
      </c>
      <c r="K206" s="29" t="str">
        <f t="array" ref="K206">IF($V206="","",IF(INDEX(PlanTasks[Next action / blocker],$V206)="","",INDEX(PlanTasks[Next action / blocker],$V206)))</f>
        <v/>
      </c>
      <c r="L206" s="29" t="str">
        <f t="array" ref="L206">IF($V206="","",IF(INDEX(PlanTasks[Done when],$V206)="","",INDEX(PlanTasks[Done when],$V206)))</f>
        <v/>
      </c>
      <c r="M206" s="29" t="str">
        <f t="array" ref="M206">IF($V206="","",IF(INDEX(PlanTasks[Exercise / interview prompt],$V206)="","",INDEX(PlanTasks[Exercise / interview prompt],$V206)))</f>
        <v/>
      </c>
      <c r="N206" s="29" t="str">
        <f t="array" ref="N206">IF($V206="","",IF(INDEX(PlanTasks[Prerequisite IDs],$V206)="","",INDEX(PlanTasks[Prerequisite IDs],$V206)))</f>
        <v/>
      </c>
      <c r="O206" s="29" t="str">
        <f t="array" ref="O206">IF($V206="","",IF(INDEX(PlanTasks[Plan section],$V206)="","",INDEX(PlanTasks[Plan section],$V206)))</f>
        <v/>
      </c>
      <c r="P206" s="29" t="str">
        <f t="array" ref="P206">IF($V206="","",IF(INDEX(PlanTasks[Category],$V206)="","",INDEX(PlanTasks[Category],$V206)))</f>
        <v/>
      </c>
      <c r="Q206" s="29" t="str">
        <f t="array" ref="Q206">IF($V206="","",IF(INDEX(PlanTasks[Evidence / result],$V206)="","",INDEX(PlanTasks[Evidence / result],$V206)))</f>
        <v/>
      </c>
      <c r="R206" s="43" t="str">
        <f t="array" ref="R206">IF($V206="","",IF(INDEX(PlanTasks[Completed on],$V206)="","",INDEX(PlanTasks[Completed on],$V206)))</f>
        <v/>
      </c>
      <c r="S206" s="43" t="str">
        <f t="array" ref="S206">IF($V206="","",IF(INDEX(PlanTasks[Review due],$V206)="","",INDEX(PlanTasks[Review due],$V206)))</f>
        <v/>
      </c>
      <c r="T206" s="29" t="str">
        <f t="array" ref="T206">IF($V206="","",IF(INDEX(PlanTasks[AI practice mode],$V206)="","",INDEX(PlanTasks[AI practice mode],$V206)))</f>
        <v/>
      </c>
      <c r="U206" s="29" t="str">
        <f t="array" ref="U206">IF($V206="","",IF(INDEX(PlanTasks[Source IDs],$V206)="","",INDEX(PlanTasks[Source IDs],$V206)))</f>
        <v/>
      </c>
      <c r="V206" s="55" t="str">
        <f>IF(ROW()-8&gt;$E$4,"",MATCH($C$4&amp;"|"&amp;(ROW()-8),PlanTasks[Category key],0))</f>
        <v/>
      </c>
    </row>
    <row r="207" ht="78.0" customHeight="1">
      <c r="A207" s="9" t="str">
        <f t="array" ref="A207">IF($V207="","",INDEX(PlanTasks[Task ID],$V207))</f>
        <v/>
      </c>
      <c r="B207" s="12" t="str">
        <f t="array" ref="B207">IF($V207="","",IF(INDEX(PlanTasks[Start week],$V207)="","",INDEX(PlanTasks[Start week],$V207)))</f>
        <v/>
      </c>
      <c r="C207" s="12" t="str">
        <f t="array" ref="C207">IF($V207="","",IF(INDEX(PlanTasks[Task / deliverable],$V207)="","",INDEX(PlanTasks[Task / deliverable],$V207)))</f>
        <v/>
      </c>
      <c r="D207" s="12" t="str">
        <f t="array" ref="D207">IF($V207="","",IF(INDEX(PlanTasks[Status],$V207)="","",INDEX(PlanTasks[Status],$V207)))</f>
        <v/>
      </c>
      <c r="E207" s="12" t="str">
        <f t="array" ref="E207">IF($V207="","",IF(INDEX(PlanTasks[Priority],$V207)="","",INDEX(PlanTasks[Priority],$V207)))</f>
        <v/>
      </c>
      <c r="F207" s="12" t="str">
        <f t="array" ref="F207">IF($V207="","",IF(INDEX(PlanTasks[Scope],$V207)="","",INDEX(PlanTasks[Scope],$V207)))</f>
        <v/>
      </c>
      <c r="G207" s="18" t="str">
        <f t="array" ref="G207">IF($V207="","",IF(INDEX(PlanTasks[Estimate (h)],$V207)="","",INDEX(PlanTasks[Estimate (h)],$V207)))</f>
        <v/>
      </c>
      <c r="H207" s="18" t="str">
        <f t="array" ref="H207">IF($V207="","",IF(INDEX(PlanTasks[Actual (h)],$V207)="","",INDEX(PlanTasks[Actual (h)],$V207)))</f>
        <v/>
      </c>
      <c r="I207" s="21" t="str">
        <f t="array" ref="I207">IF($V207="","",IF(INDEX(PlanTasks[Due date],$V207)="","",INDEX(PlanTasks[Due date],$V207)))</f>
        <v/>
      </c>
      <c r="J207" s="12" t="str">
        <f t="array" ref="J207">IF($V207="","",IF(INDEX(PlanTasks[Completion check],$V207)="","",INDEX(PlanTasks[Completion check],$V207)))</f>
        <v/>
      </c>
      <c r="K207" s="12" t="str">
        <f t="array" ref="K207">IF($V207="","",IF(INDEX(PlanTasks[Next action / blocker],$V207)="","",INDEX(PlanTasks[Next action / blocker],$V207)))</f>
        <v/>
      </c>
      <c r="L207" s="12" t="str">
        <f t="array" ref="L207">IF($V207="","",IF(INDEX(PlanTasks[Done when],$V207)="","",INDEX(PlanTasks[Done when],$V207)))</f>
        <v/>
      </c>
      <c r="M207" s="12" t="str">
        <f t="array" ref="M207">IF($V207="","",IF(INDEX(PlanTasks[Exercise / interview prompt],$V207)="","",INDEX(PlanTasks[Exercise / interview prompt],$V207)))</f>
        <v/>
      </c>
      <c r="N207" s="12" t="str">
        <f t="array" ref="N207">IF($V207="","",IF(INDEX(PlanTasks[Prerequisite IDs],$V207)="","",INDEX(PlanTasks[Prerequisite IDs],$V207)))</f>
        <v/>
      </c>
      <c r="O207" s="12" t="str">
        <f t="array" ref="O207">IF($V207="","",IF(INDEX(PlanTasks[Plan section],$V207)="","",INDEX(PlanTasks[Plan section],$V207)))</f>
        <v/>
      </c>
      <c r="P207" s="12" t="str">
        <f t="array" ref="P207">IF($V207="","",IF(INDEX(PlanTasks[Category],$V207)="","",INDEX(PlanTasks[Category],$V207)))</f>
        <v/>
      </c>
      <c r="Q207" s="12" t="str">
        <f t="array" ref="Q207">IF($V207="","",IF(INDEX(PlanTasks[Evidence / result],$V207)="","",INDEX(PlanTasks[Evidence / result],$V207)))</f>
        <v/>
      </c>
      <c r="R207" s="21" t="str">
        <f t="array" ref="R207">IF($V207="","",IF(INDEX(PlanTasks[Completed on],$V207)="","",INDEX(PlanTasks[Completed on],$V207)))</f>
        <v/>
      </c>
      <c r="S207" s="21" t="str">
        <f t="array" ref="S207">IF($V207="","",IF(INDEX(PlanTasks[Review due],$V207)="","",INDEX(PlanTasks[Review due],$V207)))</f>
        <v/>
      </c>
      <c r="T207" s="12" t="str">
        <f t="array" ref="T207">IF($V207="","",IF(INDEX(PlanTasks[AI practice mode],$V207)="","",INDEX(PlanTasks[AI practice mode],$V207)))</f>
        <v/>
      </c>
      <c r="U207" s="12" t="str">
        <f t="array" ref="U207">IF($V207="","",IF(INDEX(PlanTasks[Source IDs],$V207)="","",INDEX(PlanTasks[Source IDs],$V207)))</f>
        <v/>
      </c>
      <c r="V207" s="27" t="str">
        <f>IF(ROW()-8&gt;$E$4,"",MATCH($C$4&amp;"|"&amp;(ROW()-8),PlanTasks[Category key],0))</f>
        <v/>
      </c>
    </row>
    <row r="208" ht="78.0" customHeight="1">
      <c r="A208" s="28" t="str">
        <f t="array" ref="A208">IF($V208="","",INDEX(PlanTasks[Task ID],$V208))</f>
        <v/>
      </c>
      <c r="B208" s="29" t="str">
        <f t="array" ref="B208">IF($V208="","",IF(INDEX(PlanTasks[Start week],$V208)="","",INDEX(PlanTasks[Start week],$V208)))</f>
        <v/>
      </c>
      <c r="C208" s="29" t="str">
        <f t="array" ref="C208">IF($V208="","",IF(INDEX(PlanTasks[Task / deliverable],$V208)="","",INDEX(PlanTasks[Task / deliverable],$V208)))</f>
        <v/>
      </c>
      <c r="D208" s="29" t="str">
        <f t="array" ref="D208">IF($V208="","",IF(INDEX(PlanTasks[Status],$V208)="","",INDEX(PlanTasks[Status],$V208)))</f>
        <v/>
      </c>
      <c r="E208" s="29" t="str">
        <f t="array" ref="E208">IF($V208="","",IF(INDEX(PlanTasks[Priority],$V208)="","",INDEX(PlanTasks[Priority],$V208)))</f>
        <v/>
      </c>
      <c r="F208" s="29" t="str">
        <f t="array" ref="F208">IF($V208="","",IF(INDEX(PlanTasks[Scope],$V208)="","",INDEX(PlanTasks[Scope],$V208)))</f>
        <v/>
      </c>
      <c r="G208" s="41" t="str">
        <f t="array" ref="G208">IF($V208="","",IF(INDEX(PlanTasks[Estimate (h)],$V208)="","",INDEX(PlanTasks[Estimate (h)],$V208)))</f>
        <v/>
      </c>
      <c r="H208" s="41" t="str">
        <f t="array" ref="H208">IF($V208="","",IF(INDEX(PlanTasks[Actual (h)],$V208)="","",INDEX(PlanTasks[Actual (h)],$V208)))</f>
        <v/>
      </c>
      <c r="I208" s="43" t="str">
        <f t="array" ref="I208">IF($V208="","",IF(INDEX(PlanTasks[Due date],$V208)="","",INDEX(PlanTasks[Due date],$V208)))</f>
        <v/>
      </c>
      <c r="J208" s="29" t="str">
        <f t="array" ref="J208">IF($V208="","",IF(INDEX(PlanTasks[Completion check],$V208)="","",INDEX(PlanTasks[Completion check],$V208)))</f>
        <v/>
      </c>
      <c r="K208" s="29" t="str">
        <f t="array" ref="K208">IF($V208="","",IF(INDEX(PlanTasks[Next action / blocker],$V208)="","",INDEX(PlanTasks[Next action / blocker],$V208)))</f>
        <v/>
      </c>
      <c r="L208" s="29" t="str">
        <f t="array" ref="L208">IF($V208="","",IF(INDEX(PlanTasks[Done when],$V208)="","",INDEX(PlanTasks[Done when],$V208)))</f>
        <v/>
      </c>
      <c r="M208" s="29" t="str">
        <f t="array" ref="M208">IF($V208="","",IF(INDEX(PlanTasks[Exercise / interview prompt],$V208)="","",INDEX(PlanTasks[Exercise / interview prompt],$V208)))</f>
        <v/>
      </c>
      <c r="N208" s="29" t="str">
        <f t="array" ref="N208">IF($V208="","",IF(INDEX(PlanTasks[Prerequisite IDs],$V208)="","",INDEX(PlanTasks[Prerequisite IDs],$V208)))</f>
        <v/>
      </c>
      <c r="O208" s="29" t="str">
        <f t="array" ref="O208">IF($V208="","",IF(INDEX(PlanTasks[Plan section],$V208)="","",INDEX(PlanTasks[Plan section],$V208)))</f>
        <v/>
      </c>
      <c r="P208" s="29" t="str">
        <f t="array" ref="P208">IF($V208="","",IF(INDEX(PlanTasks[Category],$V208)="","",INDEX(PlanTasks[Category],$V208)))</f>
        <v/>
      </c>
      <c r="Q208" s="29" t="str">
        <f t="array" ref="Q208">IF($V208="","",IF(INDEX(PlanTasks[Evidence / result],$V208)="","",INDEX(PlanTasks[Evidence / result],$V208)))</f>
        <v/>
      </c>
      <c r="R208" s="43" t="str">
        <f t="array" ref="R208">IF($V208="","",IF(INDEX(PlanTasks[Completed on],$V208)="","",INDEX(PlanTasks[Completed on],$V208)))</f>
        <v/>
      </c>
      <c r="S208" s="43" t="str">
        <f t="array" ref="S208">IF($V208="","",IF(INDEX(PlanTasks[Review due],$V208)="","",INDEX(PlanTasks[Review due],$V208)))</f>
        <v/>
      </c>
      <c r="T208" s="29" t="str">
        <f t="array" ref="T208">IF($V208="","",IF(INDEX(PlanTasks[AI practice mode],$V208)="","",INDEX(PlanTasks[AI practice mode],$V208)))</f>
        <v/>
      </c>
      <c r="U208" s="29" t="str">
        <f t="array" ref="U208">IF($V208="","",IF(INDEX(PlanTasks[Source IDs],$V208)="","",INDEX(PlanTasks[Source IDs],$V208)))</f>
        <v/>
      </c>
      <c r="V208" s="55" t="str">
        <f>IF(ROW()-8&gt;$E$4,"",MATCH($C$4&amp;"|"&amp;(ROW()-8),PlanTasks[Category key],0))</f>
        <v/>
      </c>
    </row>
    <row r="209" ht="78.0" customHeight="1">
      <c r="A209" s="9" t="str">
        <f t="array" ref="A209">IF($V209="","",INDEX(PlanTasks[Task ID],$V209))</f>
        <v/>
      </c>
      <c r="B209" s="12" t="str">
        <f t="array" ref="B209">IF($V209="","",IF(INDEX(PlanTasks[Start week],$V209)="","",INDEX(PlanTasks[Start week],$V209)))</f>
        <v/>
      </c>
      <c r="C209" s="12" t="str">
        <f t="array" ref="C209">IF($V209="","",IF(INDEX(PlanTasks[Task / deliverable],$V209)="","",INDEX(PlanTasks[Task / deliverable],$V209)))</f>
        <v/>
      </c>
      <c r="D209" s="12" t="str">
        <f t="array" ref="D209">IF($V209="","",IF(INDEX(PlanTasks[Status],$V209)="","",INDEX(PlanTasks[Status],$V209)))</f>
        <v/>
      </c>
      <c r="E209" s="12" t="str">
        <f t="array" ref="E209">IF($V209="","",IF(INDEX(PlanTasks[Priority],$V209)="","",INDEX(PlanTasks[Priority],$V209)))</f>
        <v/>
      </c>
      <c r="F209" s="12" t="str">
        <f t="array" ref="F209">IF($V209="","",IF(INDEX(PlanTasks[Scope],$V209)="","",INDEX(PlanTasks[Scope],$V209)))</f>
        <v/>
      </c>
      <c r="G209" s="18" t="str">
        <f t="array" ref="G209">IF($V209="","",IF(INDEX(PlanTasks[Estimate (h)],$V209)="","",INDEX(PlanTasks[Estimate (h)],$V209)))</f>
        <v/>
      </c>
      <c r="H209" s="18" t="str">
        <f t="array" ref="H209">IF($V209="","",IF(INDEX(PlanTasks[Actual (h)],$V209)="","",INDEX(PlanTasks[Actual (h)],$V209)))</f>
        <v/>
      </c>
      <c r="I209" s="21" t="str">
        <f t="array" ref="I209">IF($V209="","",IF(INDEX(PlanTasks[Due date],$V209)="","",INDEX(PlanTasks[Due date],$V209)))</f>
        <v/>
      </c>
      <c r="J209" s="12" t="str">
        <f t="array" ref="J209">IF($V209="","",IF(INDEX(PlanTasks[Completion check],$V209)="","",INDEX(PlanTasks[Completion check],$V209)))</f>
        <v/>
      </c>
      <c r="K209" s="12" t="str">
        <f t="array" ref="K209">IF($V209="","",IF(INDEX(PlanTasks[Next action / blocker],$V209)="","",INDEX(PlanTasks[Next action / blocker],$V209)))</f>
        <v/>
      </c>
      <c r="L209" s="12" t="str">
        <f t="array" ref="L209">IF($V209="","",IF(INDEX(PlanTasks[Done when],$V209)="","",INDEX(PlanTasks[Done when],$V209)))</f>
        <v/>
      </c>
      <c r="M209" s="12" t="str">
        <f t="array" ref="M209">IF($V209="","",IF(INDEX(PlanTasks[Exercise / interview prompt],$V209)="","",INDEX(PlanTasks[Exercise / interview prompt],$V209)))</f>
        <v/>
      </c>
      <c r="N209" s="12" t="str">
        <f t="array" ref="N209">IF($V209="","",IF(INDEX(PlanTasks[Prerequisite IDs],$V209)="","",INDEX(PlanTasks[Prerequisite IDs],$V209)))</f>
        <v/>
      </c>
      <c r="O209" s="12" t="str">
        <f t="array" ref="O209">IF($V209="","",IF(INDEX(PlanTasks[Plan section],$V209)="","",INDEX(PlanTasks[Plan section],$V209)))</f>
        <v/>
      </c>
      <c r="P209" s="12" t="str">
        <f t="array" ref="P209">IF($V209="","",IF(INDEX(PlanTasks[Category],$V209)="","",INDEX(PlanTasks[Category],$V209)))</f>
        <v/>
      </c>
      <c r="Q209" s="12" t="str">
        <f t="array" ref="Q209">IF($V209="","",IF(INDEX(PlanTasks[Evidence / result],$V209)="","",INDEX(PlanTasks[Evidence / result],$V209)))</f>
        <v/>
      </c>
      <c r="R209" s="21" t="str">
        <f t="array" ref="R209">IF($V209="","",IF(INDEX(PlanTasks[Completed on],$V209)="","",INDEX(PlanTasks[Completed on],$V209)))</f>
        <v/>
      </c>
      <c r="S209" s="21" t="str">
        <f t="array" ref="S209">IF($V209="","",IF(INDEX(PlanTasks[Review due],$V209)="","",INDEX(PlanTasks[Review due],$V209)))</f>
        <v/>
      </c>
      <c r="T209" s="12" t="str">
        <f t="array" ref="T209">IF($V209="","",IF(INDEX(PlanTasks[AI practice mode],$V209)="","",INDEX(PlanTasks[AI practice mode],$V209)))</f>
        <v/>
      </c>
      <c r="U209" s="12" t="str">
        <f t="array" ref="U209">IF($V209="","",IF(INDEX(PlanTasks[Source IDs],$V209)="","",INDEX(PlanTasks[Source IDs],$V209)))</f>
        <v/>
      </c>
      <c r="V209" s="27" t="str">
        <f>IF(ROW()-8&gt;$E$4,"",MATCH($C$4&amp;"|"&amp;(ROW()-8),PlanTasks[Category key],0))</f>
        <v/>
      </c>
    </row>
    <row r="210" ht="78.0" customHeight="1">
      <c r="A210" s="28" t="str">
        <f t="array" ref="A210">IF($V210="","",INDEX(PlanTasks[Task ID],$V210))</f>
        <v/>
      </c>
      <c r="B210" s="29" t="str">
        <f t="array" ref="B210">IF($V210="","",IF(INDEX(PlanTasks[Start week],$V210)="","",INDEX(PlanTasks[Start week],$V210)))</f>
        <v/>
      </c>
      <c r="C210" s="29" t="str">
        <f t="array" ref="C210">IF($V210="","",IF(INDEX(PlanTasks[Task / deliverable],$V210)="","",INDEX(PlanTasks[Task / deliverable],$V210)))</f>
        <v/>
      </c>
      <c r="D210" s="29" t="str">
        <f t="array" ref="D210">IF($V210="","",IF(INDEX(PlanTasks[Status],$V210)="","",INDEX(PlanTasks[Status],$V210)))</f>
        <v/>
      </c>
      <c r="E210" s="29" t="str">
        <f t="array" ref="E210">IF($V210="","",IF(INDEX(PlanTasks[Priority],$V210)="","",INDEX(PlanTasks[Priority],$V210)))</f>
        <v/>
      </c>
      <c r="F210" s="29" t="str">
        <f t="array" ref="F210">IF($V210="","",IF(INDEX(PlanTasks[Scope],$V210)="","",INDEX(PlanTasks[Scope],$V210)))</f>
        <v/>
      </c>
      <c r="G210" s="41" t="str">
        <f t="array" ref="G210">IF($V210="","",IF(INDEX(PlanTasks[Estimate (h)],$V210)="","",INDEX(PlanTasks[Estimate (h)],$V210)))</f>
        <v/>
      </c>
      <c r="H210" s="41" t="str">
        <f t="array" ref="H210">IF($V210="","",IF(INDEX(PlanTasks[Actual (h)],$V210)="","",INDEX(PlanTasks[Actual (h)],$V210)))</f>
        <v/>
      </c>
      <c r="I210" s="43" t="str">
        <f t="array" ref="I210">IF($V210="","",IF(INDEX(PlanTasks[Due date],$V210)="","",INDEX(PlanTasks[Due date],$V210)))</f>
        <v/>
      </c>
      <c r="J210" s="29" t="str">
        <f t="array" ref="J210">IF($V210="","",IF(INDEX(PlanTasks[Completion check],$V210)="","",INDEX(PlanTasks[Completion check],$V210)))</f>
        <v/>
      </c>
      <c r="K210" s="29" t="str">
        <f t="array" ref="K210">IF($V210="","",IF(INDEX(PlanTasks[Next action / blocker],$V210)="","",INDEX(PlanTasks[Next action / blocker],$V210)))</f>
        <v/>
      </c>
      <c r="L210" s="29" t="str">
        <f t="array" ref="L210">IF($V210="","",IF(INDEX(PlanTasks[Done when],$V210)="","",INDEX(PlanTasks[Done when],$V210)))</f>
        <v/>
      </c>
      <c r="M210" s="29" t="str">
        <f t="array" ref="M210">IF($V210="","",IF(INDEX(PlanTasks[Exercise / interview prompt],$V210)="","",INDEX(PlanTasks[Exercise / interview prompt],$V210)))</f>
        <v/>
      </c>
      <c r="N210" s="29" t="str">
        <f t="array" ref="N210">IF($V210="","",IF(INDEX(PlanTasks[Prerequisite IDs],$V210)="","",INDEX(PlanTasks[Prerequisite IDs],$V210)))</f>
        <v/>
      </c>
      <c r="O210" s="29" t="str">
        <f t="array" ref="O210">IF($V210="","",IF(INDEX(PlanTasks[Plan section],$V210)="","",INDEX(PlanTasks[Plan section],$V210)))</f>
        <v/>
      </c>
      <c r="P210" s="29" t="str">
        <f t="array" ref="P210">IF($V210="","",IF(INDEX(PlanTasks[Category],$V210)="","",INDEX(PlanTasks[Category],$V210)))</f>
        <v/>
      </c>
      <c r="Q210" s="29" t="str">
        <f t="array" ref="Q210">IF($V210="","",IF(INDEX(PlanTasks[Evidence / result],$V210)="","",INDEX(PlanTasks[Evidence / result],$V210)))</f>
        <v/>
      </c>
      <c r="R210" s="43" t="str">
        <f t="array" ref="R210">IF($V210="","",IF(INDEX(PlanTasks[Completed on],$V210)="","",INDEX(PlanTasks[Completed on],$V210)))</f>
        <v/>
      </c>
      <c r="S210" s="43" t="str">
        <f t="array" ref="S210">IF($V210="","",IF(INDEX(PlanTasks[Review due],$V210)="","",INDEX(PlanTasks[Review due],$V210)))</f>
        <v/>
      </c>
      <c r="T210" s="29" t="str">
        <f t="array" ref="T210">IF($V210="","",IF(INDEX(PlanTasks[AI practice mode],$V210)="","",INDEX(PlanTasks[AI practice mode],$V210)))</f>
        <v/>
      </c>
      <c r="U210" s="29" t="str">
        <f t="array" ref="U210">IF($V210="","",IF(INDEX(PlanTasks[Source IDs],$V210)="","",INDEX(PlanTasks[Source IDs],$V210)))</f>
        <v/>
      </c>
      <c r="V210" s="55" t="str">
        <f>IF(ROW()-8&gt;$E$4,"",MATCH($C$4&amp;"|"&amp;(ROW()-8),PlanTasks[Category key],0))</f>
        <v/>
      </c>
    </row>
    <row r="211" ht="78.0" customHeight="1">
      <c r="A211" s="9" t="str">
        <f t="array" ref="A211">IF($V211="","",INDEX(PlanTasks[Task ID],$V211))</f>
        <v/>
      </c>
      <c r="B211" s="12" t="str">
        <f t="array" ref="B211">IF($V211="","",IF(INDEX(PlanTasks[Start week],$V211)="","",INDEX(PlanTasks[Start week],$V211)))</f>
        <v/>
      </c>
      <c r="C211" s="12" t="str">
        <f t="array" ref="C211">IF($V211="","",IF(INDEX(PlanTasks[Task / deliverable],$V211)="","",INDEX(PlanTasks[Task / deliverable],$V211)))</f>
        <v/>
      </c>
      <c r="D211" s="12" t="str">
        <f t="array" ref="D211">IF($V211="","",IF(INDEX(PlanTasks[Status],$V211)="","",INDEX(PlanTasks[Status],$V211)))</f>
        <v/>
      </c>
      <c r="E211" s="12" t="str">
        <f t="array" ref="E211">IF($V211="","",IF(INDEX(PlanTasks[Priority],$V211)="","",INDEX(PlanTasks[Priority],$V211)))</f>
        <v/>
      </c>
      <c r="F211" s="12" t="str">
        <f t="array" ref="F211">IF($V211="","",IF(INDEX(PlanTasks[Scope],$V211)="","",INDEX(PlanTasks[Scope],$V211)))</f>
        <v/>
      </c>
      <c r="G211" s="18" t="str">
        <f t="array" ref="G211">IF($V211="","",IF(INDEX(PlanTasks[Estimate (h)],$V211)="","",INDEX(PlanTasks[Estimate (h)],$V211)))</f>
        <v/>
      </c>
      <c r="H211" s="18" t="str">
        <f t="array" ref="H211">IF($V211="","",IF(INDEX(PlanTasks[Actual (h)],$V211)="","",INDEX(PlanTasks[Actual (h)],$V211)))</f>
        <v/>
      </c>
      <c r="I211" s="21" t="str">
        <f t="array" ref="I211">IF($V211="","",IF(INDEX(PlanTasks[Due date],$V211)="","",INDEX(PlanTasks[Due date],$V211)))</f>
        <v/>
      </c>
      <c r="J211" s="12" t="str">
        <f t="array" ref="J211">IF($V211="","",IF(INDEX(PlanTasks[Completion check],$V211)="","",INDEX(PlanTasks[Completion check],$V211)))</f>
        <v/>
      </c>
      <c r="K211" s="12" t="str">
        <f t="array" ref="K211">IF($V211="","",IF(INDEX(PlanTasks[Next action / blocker],$V211)="","",INDEX(PlanTasks[Next action / blocker],$V211)))</f>
        <v/>
      </c>
      <c r="L211" s="12" t="str">
        <f t="array" ref="L211">IF($V211="","",IF(INDEX(PlanTasks[Done when],$V211)="","",INDEX(PlanTasks[Done when],$V211)))</f>
        <v/>
      </c>
      <c r="M211" s="12" t="str">
        <f t="array" ref="M211">IF($V211="","",IF(INDEX(PlanTasks[Exercise / interview prompt],$V211)="","",INDEX(PlanTasks[Exercise / interview prompt],$V211)))</f>
        <v/>
      </c>
      <c r="N211" s="12" t="str">
        <f t="array" ref="N211">IF($V211="","",IF(INDEX(PlanTasks[Prerequisite IDs],$V211)="","",INDEX(PlanTasks[Prerequisite IDs],$V211)))</f>
        <v/>
      </c>
      <c r="O211" s="12" t="str">
        <f t="array" ref="O211">IF($V211="","",IF(INDEX(PlanTasks[Plan section],$V211)="","",INDEX(PlanTasks[Plan section],$V211)))</f>
        <v/>
      </c>
      <c r="P211" s="12" t="str">
        <f t="array" ref="P211">IF($V211="","",IF(INDEX(PlanTasks[Category],$V211)="","",INDEX(PlanTasks[Category],$V211)))</f>
        <v/>
      </c>
      <c r="Q211" s="12" t="str">
        <f t="array" ref="Q211">IF($V211="","",IF(INDEX(PlanTasks[Evidence / result],$V211)="","",INDEX(PlanTasks[Evidence / result],$V211)))</f>
        <v/>
      </c>
      <c r="R211" s="21" t="str">
        <f t="array" ref="R211">IF($V211="","",IF(INDEX(PlanTasks[Completed on],$V211)="","",INDEX(PlanTasks[Completed on],$V211)))</f>
        <v/>
      </c>
      <c r="S211" s="21" t="str">
        <f t="array" ref="S211">IF($V211="","",IF(INDEX(PlanTasks[Review due],$V211)="","",INDEX(PlanTasks[Review due],$V211)))</f>
        <v/>
      </c>
      <c r="T211" s="12" t="str">
        <f t="array" ref="T211">IF($V211="","",IF(INDEX(PlanTasks[AI practice mode],$V211)="","",INDEX(PlanTasks[AI practice mode],$V211)))</f>
        <v/>
      </c>
      <c r="U211" s="12" t="str">
        <f t="array" ref="U211">IF($V211="","",IF(INDEX(PlanTasks[Source IDs],$V211)="","",INDEX(PlanTasks[Source IDs],$V211)))</f>
        <v/>
      </c>
      <c r="V211" s="27" t="str">
        <f>IF(ROW()-8&gt;$E$4,"",MATCH($C$4&amp;"|"&amp;(ROW()-8),PlanTasks[Category key],0))</f>
        <v/>
      </c>
    </row>
    <row r="212" ht="78.0" customHeight="1">
      <c r="A212" s="28" t="str">
        <f t="array" ref="A212">IF($V212="","",INDEX(PlanTasks[Task ID],$V212))</f>
        <v/>
      </c>
      <c r="B212" s="29" t="str">
        <f t="array" ref="B212">IF($V212="","",IF(INDEX(PlanTasks[Start week],$V212)="","",INDEX(PlanTasks[Start week],$V212)))</f>
        <v/>
      </c>
      <c r="C212" s="29" t="str">
        <f t="array" ref="C212">IF($V212="","",IF(INDEX(PlanTasks[Task / deliverable],$V212)="","",INDEX(PlanTasks[Task / deliverable],$V212)))</f>
        <v/>
      </c>
      <c r="D212" s="29" t="str">
        <f t="array" ref="D212">IF($V212="","",IF(INDEX(PlanTasks[Status],$V212)="","",INDEX(PlanTasks[Status],$V212)))</f>
        <v/>
      </c>
      <c r="E212" s="29" t="str">
        <f t="array" ref="E212">IF($V212="","",IF(INDEX(PlanTasks[Priority],$V212)="","",INDEX(PlanTasks[Priority],$V212)))</f>
        <v/>
      </c>
      <c r="F212" s="29" t="str">
        <f t="array" ref="F212">IF($V212="","",IF(INDEX(PlanTasks[Scope],$V212)="","",INDEX(PlanTasks[Scope],$V212)))</f>
        <v/>
      </c>
      <c r="G212" s="41" t="str">
        <f t="array" ref="G212">IF($V212="","",IF(INDEX(PlanTasks[Estimate (h)],$V212)="","",INDEX(PlanTasks[Estimate (h)],$V212)))</f>
        <v/>
      </c>
      <c r="H212" s="41" t="str">
        <f t="array" ref="H212">IF($V212="","",IF(INDEX(PlanTasks[Actual (h)],$V212)="","",INDEX(PlanTasks[Actual (h)],$V212)))</f>
        <v/>
      </c>
      <c r="I212" s="43" t="str">
        <f t="array" ref="I212">IF($V212="","",IF(INDEX(PlanTasks[Due date],$V212)="","",INDEX(PlanTasks[Due date],$V212)))</f>
        <v/>
      </c>
      <c r="J212" s="29" t="str">
        <f t="array" ref="J212">IF($V212="","",IF(INDEX(PlanTasks[Completion check],$V212)="","",INDEX(PlanTasks[Completion check],$V212)))</f>
        <v/>
      </c>
      <c r="K212" s="29" t="str">
        <f t="array" ref="K212">IF($V212="","",IF(INDEX(PlanTasks[Next action / blocker],$V212)="","",INDEX(PlanTasks[Next action / blocker],$V212)))</f>
        <v/>
      </c>
      <c r="L212" s="29" t="str">
        <f t="array" ref="L212">IF($V212="","",IF(INDEX(PlanTasks[Done when],$V212)="","",INDEX(PlanTasks[Done when],$V212)))</f>
        <v/>
      </c>
      <c r="M212" s="29" t="str">
        <f t="array" ref="M212">IF($V212="","",IF(INDEX(PlanTasks[Exercise / interview prompt],$V212)="","",INDEX(PlanTasks[Exercise / interview prompt],$V212)))</f>
        <v/>
      </c>
      <c r="N212" s="29" t="str">
        <f t="array" ref="N212">IF($V212="","",IF(INDEX(PlanTasks[Prerequisite IDs],$V212)="","",INDEX(PlanTasks[Prerequisite IDs],$V212)))</f>
        <v/>
      </c>
      <c r="O212" s="29" t="str">
        <f t="array" ref="O212">IF($V212="","",IF(INDEX(PlanTasks[Plan section],$V212)="","",INDEX(PlanTasks[Plan section],$V212)))</f>
        <v/>
      </c>
      <c r="P212" s="29" t="str">
        <f t="array" ref="P212">IF($V212="","",IF(INDEX(PlanTasks[Category],$V212)="","",INDEX(PlanTasks[Category],$V212)))</f>
        <v/>
      </c>
      <c r="Q212" s="29" t="str">
        <f t="array" ref="Q212">IF($V212="","",IF(INDEX(PlanTasks[Evidence / result],$V212)="","",INDEX(PlanTasks[Evidence / result],$V212)))</f>
        <v/>
      </c>
      <c r="R212" s="43" t="str">
        <f t="array" ref="R212">IF($V212="","",IF(INDEX(PlanTasks[Completed on],$V212)="","",INDEX(PlanTasks[Completed on],$V212)))</f>
        <v/>
      </c>
      <c r="S212" s="43" t="str">
        <f t="array" ref="S212">IF($V212="","",IF(INDEX(PlanTasks[Review due],$V212)="","",INDEX(PlanTasks[Review due],$V212)))</f>
        <v/>
      </c>
      <c r="T212" s="29" t="str">
        <f t="array" ref="T212">IF($V212="","",IF(INDEX(PlanTasks[AI practice mode],$V212)="","",INDEX(PlanTasks[AI practice mode],$V212)))</f>
        <v/>
      </c>
      <c r="U212" s="29" t="str">
        <f t="array" ref="U212">IF($V212="","",IF(INDEX(PlanTasks[Source IDs],$V212)="","",INDEX(PlanTasks[Source IDs],$V212)))</f>
        <v/>
      </c>
      <c r="V212" s="55" t="str">
        <f>IF(ROW()-8&gt;$E$4,"",MATCH($C$4&amp;"|"&amp;(ROW()-8),PlanTasks[Category key],0))</f>
        <v/>
      </c>
    </row>
    <row r="213" ht="78.0" customHeight="1">
      <c r="A213" s="9" t="str">
        <f t="array" ref="A213">IF($V213="","",INDEX(PlanTasks[Task ID],$V213))</f>
        <v/>
      </c>
      <c r="B213" s="12" t="str">
        <f t="array" ref="B213">IF($V213="","",IF(INDEX(PlanTasks[Start week],$V213)="","",INDEX(PlanTasks[Start week],$V213)))</f>
        <v/>
      </c>
      <c r="C213" s="12" t="str">
        <f t="array" ref="C213">IF($V213="","",IF(INDEX(PlanTasks[Task / deliverable],$V213)="","",INDEX(PlanTasks[Task / deliverable],$V213)))</f>
        <v/>
      </c>
      <c r="D213" s="12" t="str">
        <f t="array" ref="D213">IF($V213="","",IF(INDEX(PlanTasks[Status],$V213)="","",INDEX(PlanTasks[Status],$V213)))</f>
        <v/>
      </c>
      <c r="E213" s="12" t="str">
        <f t="array" ref="E213">IF($V213="","",IF(INDEX(PlanTasks[Priority],$V213)="","",INDEX(PlanTasks[Priority],$V213)))</f>
        <v/>
      </c>
      <c r="F213" s="12" t="str">
        <f t="array" ref="F213">IF($V213="","",IF(INDEX(PlanTasks[Scope],$V213)="","",INDEX(PlanTasks[Scope],$V213)))</f>
        <v/>
      </c>
      <c r="G213" s="18" t="str">
        <f t="array" ref="G213">IF($V213="","",IF(INDEX(PlanTasks[Estimate (h)],$V213)="","",INDEX(PlanTasks[Estimate (h)],$V213)))</f>
        <v/>
      </c>
      <c r="H213" s="18" t="str">
        <f t="array" ref="H213">IF($V213="","",IF(INDEX(PlanTasks[Actual (h)],$V213)="","",INDEX(PlanTasks[Actual (h)],$V213)))</f>
        <v/>
      </c>
      <c r="I213" s="21" t="str">
        <f t="array" ref="I213">IF($V213="","",IF(INDEX(PlanTasks[Due date],$V213)="","",INDEX(PlanTasks[Due date],$V213)))</f>
        <v/>
      </c>
      <c r="J213" s="12" t="str">
        <f t="array" ref="J213">IF($V213="","",IF(INDEX(PlanTasks[Completion check],$V213)="","",INDEX(PlanTasks[Completion check],$V213)))</f>
        <v/>
      </c>
      <c r="K213" s="12" t="str">
        <f t="array" ref="K213">IF($V213="","",IF(INDEX(PlanTasks[Next action / blocker],$V213)="","",INDEX(PlanTasks[Next action / blocker],$V213)))</f>
        <v/>
      </c>
      <c r="L213" s="12" t="str">
        <f t="array" ref="L213">IF($V213="","",IF(INDEX(PlanTasks[Done when],$V213)="","",INDEX(PlanTasks[Done when],$V213)))</f>
        <v/>
      </c>
      <c r="M213" s="12" t="str">
        <f t="array" ref="M213">IF($V213="","",IF(INDEX(PlanTasks[Exercise / interview prompt],$V213)="","",INDEX(PlanTasks[Exercise / interview prompt],$V213)))</f>
        <v/>
      </c>
      <c r="N213" s="12" t="str">
        <f t="array" ref="N213">IF($V213="","",IF(INDEX(PlanTasks[Prerequisite IDs],$V213)="","",INDEX(PlanTasks[Prerequisite IDs],$V213)))</f>
        <v/>
      </c>
      <c r="O213" s="12" t="str">
        <f t="array" ref="O213">IF($V213="","",IF(INDEX(PlanTasks[Plan section],$V213)="","",INDEX(PlanTasks[Plan section],$V213)))</f>
        <v/>
      </c>
      <c r="P213" s="12" t="str">
        <f t="array" ref="P213">IF($V213="","",IF(INDEX(PlanTasks[Category],$V213)="","",INDEX(PlanTasks[Category],$V213)))</f>
        <v/>
      </c>
      <c r="Q213" s="12" t="str">
        <f t="array" ref="Q213">IF($V213="","",IF(INDEX(PlanTasks[Evidence / result],$V213)="","",INDEX(PlanTasks[Evidence / result],$V213)))</f>
        <v/>
      </c>
      <c r="R213" s="21" t="str">
        <f t="array" ref="R213">IF($V213="","",IF(INDEX(PlanTasks[Completed on],$V213)="","",INDEX(PlanTasks[Completed on],$V213)))</f>
        <v/>
      </c>
      <c r="S213" s="21" t="str">
        <f t="array" ref="S213">IF($V213="","",IF(INDEX(PlanTasks[Review due],$V213)="","",INDEX(PlanTasks[Review due],$V213)))</f>
        <v/>
      </c>
      <c r="T213" s="12" t="str">
        <f t="array" ref="T213">IF($V213="","",IF(INDEX(PlanTasks[AI practice mode],$V213)="","",INDEX(PlanTasks[AI practice mode],$V213)))</f>
        <v/>
      </c>
      <c r="U213" s="12" t="str">
        <f t="array" ref="U213">IF($V213="","",IF(INDEX(PlanTasks[Source IDs],$V213)="","",INDEX(PlanTasks[Source IDs],$V213)))</f>
        <v/>
      </c>
      <c r="V213" s="27" t="str">
        <f>IF(ROW()-8&gt;$E$4,"",MATCH($C$4&amp;"|"&amp;(ROW()-8),PlanTasks[Category key],0))</f>
        <v/>
      </c>
    </row>
    <row r="214" ht="78.0" customHeight="1">
      <c r="A214" s="28" t="str">
        <f t="array" ref="A214">IF($V214="","",INDEX(PlanTasks[Task ID],$V214))</f>
        <v/>
      </c>
      <c r="B214" s="29" t="str">
        <f t="array" ref="B214">IF($V214="","",IF(INDEX(PlanTasks[Start week],$V214)="","",INDEX(PlanTasks[Start week],$V214)))</f>
        <v/>
      </c>
      <c r="C214" s="29" t="str">
        <f t="array" ref="C214">IF($V214="","",IF(INDEX(PlanTasks[Task / deliverable],$V214)="","",INDEX(PlanTasks[Task / deliverable],$V214)))</f>
        <v/>
      </c>
      <c r="D214" s="29" t="str">
        <f t="array" ref="D214">IF($V214="","",IF(INDEX(PlanTasks[Status],$V214)="","",INDEX(PlanTasks[Status],$V214)))</f>
        <v/>
      </c>
      <c r="E214" s="29" t="str">
        <f t="array" ref="E214">IF($V214="","",IF(INDEX(PlanTasks[Priority],$V214)="","",INDEX(PlanTasks[Priority],$V214)))</f>
        <v/>
      </c>
      <c r="F214" s="29" t="str">
        <f t="array" ref="F214">IF($V214="","",IF(INDEX(PlanTasks[Scope],$V214)="","",INDEX(PlanTasks[Scope],$V214)))</f>
        <v/>
      </c>
      <c r="G214" s="41" t="str">
        <f t="array" ref="G214">IF($V214="","",IF(INDEX(PlanTasks[Estimate (h)],$V214)="","",INDEX(PlanTasks[Estimate (h)],$V214)))</f>
        <v/>
      </c>
      <c r="H214" s="41" t="str">
        <f t="array" ref="H214">IF($V214="","",IF(INDEX(PlanTasks[Actual (h)],$V214)="","",INDEX(PlanTasks[Actual (h)],$V214)))</f>
        <v/>
      </c>
      <c r="I214" s="43" t="str">
        <f t="array" ref="I214">IF($V214="","",IF(INDEX(PlanTasks[Due date],$V214)="","",INDEX(PlanTasks[Due date],$V214)))</f>
        <v/>
      </c>
      <c r="J214" s="29" t="str">
        <f t="array" ref="J214">IF($V214="","",IF(INDEX(PlanTasks[Completion check],$V214)="","",INDEX(PlanTasks[Completion check],$V214)))</f>
        <v/>
      </c>
      <c r="K214" s="29" t="str">
        <f t="array" ref="K214">IF($V214="","",IF(INDEX(PlanTasks[Next action / blocker],$V214)="","",INDEX(PlanTasks[Next action / blocker],$V214)))</f>
        <v/>
      </c>
      <c r="L214" s="29" t="str">
        <f t="array" ref="L214">IF($V214="","",IF(INDEX(PlanTasks[Done when],$V214)="","",INDEX(PlanTasks[Done when],$V214)))</f>
        <v/>
      </c>
      <c r="M214" s="29" t="str">
        <f t="array" ref="M214">IF($V214="","",IF(INDEX(PlanTasks[Exercise / interview prompt],$V214)="","",INDEX(PlanTasks[Exercise / interview prompt],$V214)))</f>
        <v/>
      </c>
      <c r="N214" s="29" t="str">
        <f t="array" ref="N214">IF($V214="","",IF(INDEX(PlanTasks[Prerequisite IDs],$V214)="","",INDEX(PlanTasks[Prerequisite IDs],$V214)))</f>
        <v/>
      </c>
      <c r="O214" s="29" t="str">
        <f t="array" ref="O214">IF($V214="","",IF(INDEX(PlanTasks[Plan section],$V214)="","",INDEX(PlanTasks[Plan section],$V214)))</f>
        <v/>
      </c>
      <c r="P214" s="29" t="str">
        <f t="array" ref="P214">IF($V214="","",IF(INDEX(PlanTasks[Category],$V214)="","",INDEX(PlanTasks[Category],$V214)))</f>
        <v/>
      </c>
      <c r="Q214" s="29" t="str">
        <f t="array" ref="Q214">IF($V214="","",IF(INDEX(PlanTasks[Evidence / result],$V214)="","",INDEX(PlanTasks[Evidence / result],$V214)))</f>
        <v/>
      </c>
      <c r="R214" s="43" t="str">
        <f t="array" ref="R214">IF($V214="","",IF(INDEX(PlanTasks[Completed on],$V214)="","",INDEX(PlanTasks[Completed on],$V214)))</f>
        <v/>
      </c>
      <c r="S214" s="43" t="str">
        <f t="array" ref="S214">IF($V214="","",IF(INDEX(PlanTasks[Review due],$V214)="","",INDEX(PlanTasks[Review due],$V214)))</f>
        <v/>
      </c>
      <c r="T214" s="29" t="str">
        <f t="array" ref="T214">IF($V214="","",IF(INDEX(PlanTasks[AI practice mode],$V214)="","",INDEX(PlanTasks[AI practice mode],$V214)))</f>
        <v/>
      </c>
      <c r="U214" s="29" t="str">
        <f t="array" ref="U214">IF($V214="","",IF(INDEX(PlanTasks[Source IDs],$V214)="","",INDEX(PlanTasks[Source IDs],$V214)))</f>
        <v/>
      </c>
      <c r="V214" s="55" t="str">
        <f>IF(ROW()-8&gt;$E$4,"",MATCH($C$4&amp;"|"&amp;(ROW()-8),PlanTasks[Category key],0))</f>
        <v/>
      </c>
    </row>
    <row r="215" ht="78.0" customHeight="1">
      <c r="A215" s="9" t="str">
        <f t="array" ref="A215">IF($V215="","",INDEX(PlanTasks[Task ID],$V215))</f>
        <v/>
      </c>
      <c r="B215" s="12" t="str">
        <f t="array" ref="B215">IF($V215="","",IF(INDEX(PlanTasks[Start week],$V215)="","",INDEX(PlanTasks[Start week],$V215)))</f>
        <v/>
      </c>
      <c r="C215" s="12" t="str">
        <f t="array" ref="C215">IF($V215="","",IF(INDEX(PlanTasks[Task / deliverable],$V215)="","",INDEX(PlanTasks[Task / deliverable],$V215)))</f>
        <v/>
      </c>
      <c r="D215" s="12" t="str">
        <f t="array" ref="D215">IF($V215="","",IF(INDEX(PlanTasks[Status],$V215)="","",INDEX(PlanTasks[Status],$V215)))</f>
        <v/>
      </c>
      <c r="E215" s="12" t="str">
        <f t="array" ref="E215">IF($V215="","",IF(INDEX(PlanTasks[Priority],$V215)="","",INDEX(PlanTasks[Priority],$V215)))</f>
        <v/>
      </c>
      <c r="F215" s="12" t="str">
        <f t="array" ref="F215">IF($V215="","",IF(INDEX(PlanTasks[Scope],$V215)="","",INDEX(PlanTasks[Scope],$V215)))</f>
        <v/>
      </c>
      <c r="G215" s="18" t="str">
        <f t="array" ref="G215">IF($V215="","",IF(INDEX(PlanTasks[Estimate (h)],$V215)="","",INDEX(PlanTasks[Estimate (h)],$V215)))</f>
        <v/>
      </c>
      <c r="H215" s="18" t="str">
        <f t="array" ref="H215">IF($V215="","",IF(INDEX(PlanTasks[Actual (h)],$V215)="","",INDEX(PlanTasks[Actual (h)],$V215)))</f>
        <v/>
      </c>
      <c r="I215" s="21" t="str">
        <f t="array" ref="I215">IF($V215="","",IF(INDEX(PlanTasks[Due date],$V215)="","",INDEX(PlanTasks[Due date],$V215)))</f>
        <v/>
      </c>
      <c r="J215" s="12" t="str">
        <f t="array" ref="J215">IF($V215="","",IF(INDEX(PlanTasks[Completion check],$V215)="","",INDEX(PlanTasks[Completion check],$V215)))</f>
        <v/>
      </c>
      <c r="K215" s="12" t="str">
        <f t="array" ref="K215">IF($V215="","",IF(INDEX(PlanTasks[Next action / blocker],$V215)="","",INDEX(PlanTasks[Next action / blocker],$V215)))</f>
        <v/>
      </c>
      <c r="L215" s="12" t="str">
        <f t="array" ref="L215">IF($V215="","",IF(INDEX(PlanTasks[Done when],$V215)="","",INDEX(PlanTasks[Done when],$V215)))</f>
        <v/>
      </c>
      <c r="M215" s="12" t="str">
        <f t="array" ref="M215">IF($V215="","",IF(INDEX(PlanTasks[Exercise / interview prompt],$V215)="","",INDEX(PlanTasks[Exercise / interview prompt],$V215)))</f>
        <v/>
      </c>
      <c r="N215" s="12" t="str">
        <f t="array" ref="N215">IF($V215="","",IF(INDEX(PlanTasks[Prerequisite IDs],$V215)="","",INDEX(PlanTasks[Prerequisite IDs],$V215)))</f>
        <v/>
      </c>
      <c r="O215" s="12" t="str">
        <f t="array" ref="O215">IF($V215="","",IF(INDEX(PlanTasks[Plan section],$V215)="","",INDEX(PlanTasks[Plan section],$V215)))</f>
        <v/>
      </c>
      <c r="P215" s="12" t="str">
        <f t="array" ref="P215">IF($V215="","",IF(INDEX(PlanTasks[Category],$V215)="","",INDEX(PlanTasks[Category],$V215)))</f>
        <v/>
      </c>
      <c r="Q215" s="12" t="str">
        <f t="array" ref="Q215">IF($V215="","",IF(INDEX(PlanTasks[Evidence / result],$V215)="","",INDEX(PlanTasks[Evidence / result],$V215)))</f>
        <v/>
      </c>
      <c r="R215" s="21" t="str">
        <f t="array" ref="R215">IF($V215="","",IF(INDEX(PlanTasks[Completed on],$V215)="","",INDEX(PlanTasks[Completed on],$V215)))</f>
        <v/>
      </c>
      <c r="S215" s="21" t="str">
        <f t="array" ref="S215">IF($V215="","",IF(INDEX(PlanTasks[Review due],$V215)="","",INDEX(PlanTasks[Review due],$V215)))</f>
        <v/>
      </c>
      <c r="T215" s="12" t="str">
        <f t="array" ref="T215">IF($V215="","",IF(INDEX(PlanTasks[AI practice mode],$V215)="","",INDEX(PlanTasks[AI practice mode],$V215)))</f>
        <v/>
      </c>
      <c r="U215" s="12" t="str">
        <f t="array" ref="U215">IF($V215="","",IF(INDEX(PlanTasks[Source IDs],$V215)="","",INDEX(PlanTasks[Source IDs],$V215)))</f>
        <v/>
      </c>
      <c r="V215" s="27" t="str">
        <f>IF(ROW()-8&gt;$E$4,"",MATCH($C$4&amp;"|"&amp;(ROW()-8),PlanTasks[Category key],0))</f>
        <v/>
      </c>
    </row>
    <row r="216" ht="78.0" customHeight="1">
      <c r="A216" s="28" t="str">
        <f t="array" ref="A216">IF($V216="","",INDEX(PlanTasks[Task ID],$V216))</f>
        <v/>
      </c>
      <c r="B216" s="29" t="str">
        <f t="array" ref="B216">IF($V216="","",IF(INDEX(PlanTasks[Start week],$V216)="","",INDEX(PlanTasks[Start week],$V216)))</f>
        <v/>
      </c>
      <c r="C216" s="29" t="str">
        <f t="array" ref="C216">IF($V216="","",IF(INDEX(PlanTasks[Task / deliverable],$V216)="","",INDEX(PlanTasks[Task / deliverable],$V216)))</f>
        <v/>
      </c>
      <c r="D216" s="29" t="str">
        <f t="array" ref="D216">IF($V216="","",IF(INDEX(PlanTasks[Status],$V216)="","",INDEX(PlanTasks[Status],$V216)))</f>
        <v/>
      </c>
      <c r="E216" s="29" t="str">
        <f t="array" ref="E216">IF($V216="","",IF(INDEX(PlanTasks[Priority],$V216)="","",INDEX(PlanTasks[Priority],$V216)))</f>
        <v/>
      </c>
      <c r="F216" s="29" t="str">
        <f t="array" ref="F216">IF($V216="","",IF(INDEX(PlanTasks[Scope],$V216)="","",INDEX(PlanTasks[Scope],$V216)))</f>
        <v/>
      </c>
      <c r="G216" s="41" t="str">
        <f t="array" ref="G216">IF($V216="","",IF(INDEX(PlanTasks[Estimate (h)],$V216)="","",INDEX(PlanTasks[Estimate (h)],$V216)))</f>
        <v/>
      </c>
      <c r="H216" s="41" t="str">
        <f t="array" ref="H216">IF($V216="","",IF(INDEX(PlanTasks[Actual (h)],$V216)="","",INDEX(PlanTasks[Actual (h)],$V216)))</f>
        <v/>
      </c>
      <c r="I216" s="43" t="str">
        <f t="array" ref="I216">IF($V216="","",IF(INDEX(PlanTasks[Due date],$V216)="","",INDEX(PlanTasks[Due date],$V216)))</f>
        <v/>
      </c>
      <c r="J216" s="29" t="str">
        <f t="array" ref="J216">IF($V216="","",IF(INDEX(PlanTasks[Completion check],$V216)="","",INDEX(PlanTasks[Completion check],$V216)))</f>
        <v/>
      </c>
      <c r="K216" s="29" t="str">
        <f t="array" ref="K216">IF($V216="","",IF(INDEX(PlanTasks[Next action / blocker],$V216)="","",INDEX(PlanTasks[Next action / blocker],$V216)))</f>
        <v/>
      </c>
      <c r="L216" s="29" t="str">
        <f t="array" ref="L216">IF($V216="","",IF(INDEX(PlanTasks[Done when],$V216)="","",INDEX(PlanTasks[Done when],$V216)))</f>
        <v/>
      </c>
      <c r="M216" s="29" t="str">
        <f t="array" ref="M216">IF($V216="","",IF(INDEX(PlanTasks[Exercise / interview prompt],$V216)="","",INDEX(PlanTasks[Exercise / interview prompt],$V216)))</f>
        <v/>
      </c>
      <c r="N216" s="29" t="str">
        <f t="array" ref="N216">IF($V216="","",IF(INDEX(PlanTasks[Prerequisite IDs],$V216)="","",INDEX(PlanTasks[Prerequisite IDs],$V216)))</f>
        <v/>
      </c>
      <c r="O216" s="29" t="str">
        <f t="array" ref="O216">IF($V216="","",IF(INDEX(PlanTasks[Plan section],$V216)="","",INDEX(PlanTasks[Plan section],$V216)))</f>
        <v/>
      </c>
      <c r="P216" s="29" t="str">
        <f t="array" ref="P216">IF($V216="","",IF(INDEX(PlanTasks[Category],$V216)="","",INDEX(PlanTasks[Category],$V216)))</f>
        <v/>
      </c>
      <c r="Q216" s="29" t="str">
        <f t="array" ref="Q216">IF($V216="","",IF(INDEX(PlanTasks[Evidence / result],$V216)="","",INDEX(PlanTasks[Evidence / result],$V216)))</f>
        <v/>
      </c>
      <c r="R216" s="43" t="str">
        <f t="array" ref="R216">IF($V216="","",IF(INDEX(PlanTasks[Completed on],$V216)="","",INDEX(PlanTasks[Completed on],$V216)))</f>
        <v/>
      </c>
      <c r="S216" s="43" t="str">
        <f t="array" ref="S216">IF($V216="","",IF(INDEX(PlanTasks[Review due],$V216)="","",INDEX(PlanTasks[Review due],$V216)))</f>
        <v/>
      </c>
      <c r="T216" s="29" t="str">
        <f t="array" ref="T216">IF($V216="","",IF(INDEX(PlanTasks[AI practice mode],$V216)="","",INDEX(PlanTasks[AI practice mode],$V216)))</f>
        <v/>
      </c>
      <c r="U216" s="29" t="str">
        <f t="array" ref="U216">IF($V216="","",IF(INDEX(PlanTasks[Source IDs],$V216)="","",INDEX(PlanTasks[Source IDs],$V216)))</f>
        <v/>
      </c>
      <c r="V216" s="55" t="str">
        <f>IF(ROW()-8&gt;$E$4,"",MATCH($C$4&amp;"|"&amp;(ROW()-8),PlanTasks[Category key],0))</f>
        <v/>
      </c>
    </row>
    <row r="217" ht="78.0" customHeight="1">
      <c r="A217" s="9" t="str">
        <f t="array" ref="A217">IF($V217="","",INDEX(PlanTasks[Task ID],$V217))</f>
        <v/>
      </c>
      <c r="B217" s="12" t="str">
        <f t="array" ref="B217">IF($V217="","",IF(INDEX(PlanTasks[Start week],$V217)="","",INDEX(PlanTasks[Start week],$V217)))</f>
        <v/>
      </c>
      <c r="C217" s="12" t="str">
        <f t="array" ref="C217">IF($V217="","",IF(INDEX(PlanTasks[Task / deliverable],$V217)="","",INDEX(PlanTasks[Task / deliverable],$V217)))</f>
        <v/>
      </c>
      <c r="D217" s="12" t="str">
        <f t="array" ref="D217">IF($V217="","",IF(INDEX(PlanTasks[Status],$V217)="","",INDEX(PlanTasks[Status],$V217)))</f>
        <v/>
      </c>
      <c r="E217" s="12" t="str">
        <f t="array" ref="E217">IF($V217="","",IF(INDEX(PlanTasks[Priority],$V217)="","",INDEX(PlanTasks[Priority],$V217)))</f>
        <v/>
      </c>
      <c r="F217" s="12" t="str">
        <f t="array" ref="F217">IF($V217="","",IF(INDEX(PlanTasks[Scope],$V217)="","",INDEX(PlanTasks[Scope],$V217)))</f>
        <v/>
      </c>
      <c r="G217" s="18" t="str">
        <f t="array" ref="G217">IF($V217="","",IF(INDEX(PlanTasks[Estimate (h)],$V217)="","",INDEX(PlanTasks[Estimate (h)],$V217)))</f>
        <v/>
      </c>
      <c r="H217" s="18" t="str">
        <f t="array" ref="H217">IF($V217="","",IF(INDEX(PlanTasks[Actual (h)],$V217)="","",INDEX(PlanTasks[Actual (h)],$V217)))</f>
        <v/>
      </c>
      <c r="I217" s="21" t="str">
        <f t="array" ref="I217">IF($V217="","",IF(INDEX(PlanTasks[Due date],$V217)="","",INDEX(PlanTasks[Due date],$V217)))</f>
        <v/>
      </c>
      <c r="J217" s="12" t="str">
        <f t="array" ref="J217">IF($V217="","",IF(INDEX(PlanTasks[Completion check],$V217)="","",INDEX(PlanTasks[Completion check],$V217)))</f>
        <v/>
      </c>
      <c r="K217" s="12" t="str">
        <f t="array" ref="K217">IF($V217="","",IF(INDEX(PlanTasks[Next action / blocker],$V217)="","",INDEX(PlanTasks[Next action / blocker],$V217)))</f>
        <v/>
      </c>
      <c r="L217" s="12" t="str">
        <f t="array" ref="L217">IF($V217="","",IF(INDEX(PlanTasks[Done when],$V217)="","",INDEX(PlanTasks[Done when],$V217)))</f>
        <v/>
      </c>
      <c r="M217" s="12" t="str">
        <f t="array" ref="M217">IF($V217="","",IF(INDEX(PlanTasks[Exercise / interview prompt],$V217)="","",INDEX(PlanTasks[Exercise / interview prompt],$V217)))</f>
        <v/>
      </c>
      <c r="N217" s="12" t="str">
        <f t="array" ref="N217">IF($V217="","",IF(INDEX(PlanTasks[Prerequisite IDs],$V217)="","",INDEX(PlanTasks[Prerequisite IDs],$V217)))</f>
        <v/>
      </c>
      <c r="O217" s="12" t="str">
        <f t="array" ref="O217">IF($V217="","",IF(INDEX(PlanTasks[Plan section],$V217)="","",INDEX(PlanTasks[Plan section],$V217)))</f>
        <v/>
      </c>
      <c r="P217" s="12" t="str">
        <f t="array" ref="P217">IF($V217="","",IF(INDEX(PlanTasks[Category],$V217)="","",INDEX(PlanTasks[Category],$V217)))</f>
        <v/>
      </c>
      <c r="Q217" s="12" t="str">
        <f t="array" ref="Q217">IF($V217="","",IF(INDEX(PlanTasks[Evidence / result],$V217)="","",INDEX(PlanTasks[Evidence / result],$V217)))</f>
        <v/>
      </c>
      <c r="R217" s="21" t="str">
        <f t="array" ref="R217">IF($V217="","",IF(INDEX(PlanTasks[Completed on],$V217)="","",INDEX(PlanTasks[Completed on],$V217)))</f>
        <v/>
      </c>
      <c r="S217" s="21" t="str">
        <f t="array" ref="S217">IF($V217="","",IF(INDEX(PlanTasks[Review due],$V217)="","",INDEX(PlanTasks[Review due],$V217)))</f>
        <v/>
      </c>
      <c r="T217" s="12" t="str">
        <f t="array" ref="T217">IF($V217="","",IF(INDEX(PlanTasks[AI practice mode],$V217)="","",INDEX(PlanTasks[AI practice mode],$V217)))</f>
        <v/>
      </c>
      <c r="U217" s="12" t="str">
        <f t="array" ref="U217">IF($V217="","",IF(INDEX(PlanTasks[Source IDs],$V217)="","",INDEX(PlanTasks[Source IDs],$V217)))</f>
        <v/>
      </c>
      <c r="V217" s="27" t="str">
        <f>IF(ROW()-8&gt;$E$4,"",MATCH($C$4&amp;"|"&amp;(ROW()-8),PlanTasks[Category key],0))</f>
        <v/>
      </c>
    </row>
    <row r="218" ht="78.0" customHeight="1">
      <c r="A218" s="28" t="str">
        <f t="array" ref="A218">IF($V218="","",INDEX(PlanTasks[Task ID],$V218))</f>
        <v/>
      </c>
      <c r="B218" s="29" t="str">
        <f t="array" ref="B218">IF($V218="","",IF(INDEX(PlanTasks[Start week],$V218)="","",INDEX(PlanTasks[Start week],$V218)))</f>
        <v/>
      </c>
      <c r="C218" s="29" t="str">
        <f t="array" ref="C218">IF($V218="","",IF(INDEX(PlanTasks[Task / deliverable],$V218)="","",INDEX(PlanTasks[Task / deliverable],$V218)))</f>
        <v/>
      </c>
      <c r="D218" s="29" t="str">
        <f t="array" ref="D218">IF($V218="","",IF(INDEX(PlanTasks[Status],$V218)="","",INDEX(PlanTasks[Status],$V218)))</f>
        <v/>
      </c>
      <c r="E218" s="29" t="str">
        <f t="array" ref="E218">IF($V218="","",IF(INDEX(PlanTasks[Priority],$V218)="","",INDEX(PlanTasks[Priority],$V218)))</f>
        <v/>
      </c>
      <c r="F218" s="29" t="str">
        <f t="array" ref="F218">IF($V218="","",IF(INDEX(PlanTasks[Scope],$V218)="","",INDEX(PlanTasks[Scope],$V218)))</f>
        <v/>
      </c>
      <c r="G218" s="41" t="str">
        <f t="array" ref="G218">IF($V218="","",IF(INDEX(PlanTasks[Estimate (h)],$V218)="","",INDEX(PlanTasks[Estimate (h)],$V218)))</f>
        <v/>
      </c>
      <c r="H218" s="41" t="str">
        <f t="array" ref="H218">IF($V218="","",IF(INDEX(PlanTasks[Actual (h)],$V218)="","",INDEX(PlanTasks[Actual (h)],$V218)))</f>
        <v/>
      </c>
      <c r="I218" s="43" t="str">
        <f t="array" ref="I218">IF($V218="","",IF(INDEX(PlanTasks[Due date],$V218)="","",INDEX(PlanTasks[Due date],$V218)))</f>
        <v/>
      </c>
      <c r="J218" s="29" t="str">
        <f t="array" ref="J218">IF($V218="","",IF(INDEX(PlanTasks[Completion check],$V218)="","",INDEX(PlanTasks[Completion check],$V218)))</f>
        <v/>
      </c>
      <c r="K218" s="29" t="str">
        <f t="array" ref="K218">IF($V218="","",IF(INDEX(PlanTasks[Next action / blocker],$V218)="","",INDEX(PlanTasks[Next action / blocker],$V218)))</f>
        <v/>
      </c>
      <c r="L218" s="29" t="str">
        <f t="array" ref="L218">IF($V218="","",IF(INDEX(PlanTasks[Done when],$V218)="","",INDEX(PlanTasks[Done when],$V218)))</f>
        <v/>
      </c>
      <c r="M218" s="29" t="str">
        <f t="array" ref="M218">IF($V218="","",IF(INDEX(PlanTasks[Exercise / interview prompt],$V218)="","",INDEX(PlanTasks[Exercise / interview prompt],$V218)))</f>
        <v/>
      </c>
      <c r="N218" s="29" t="str">
        <f t="array" ref="N218">IF($V218="","",IF(INDEX(PlanTasks[Prerequisite IDs],$V218)="","",INDEX(PlanTasks[Prerequisite IDs],$V218)))</f>
        <v/>
      </c>
      <c r="O218" s="29" t="str">
        <f t="array" ref="O218">IF($V218="","",IF(INDEX(PlanTasks[Plan section],$V218)="","",INDEX(PlanTasks[Plan section],$V218)))</f>
        <v/>
      </c>
      <c r="P218" s="29" t="str">
        <f t="array" ref="P218">IF($V218="","",IF(INDEX(PlanTasks[Category],$V218)="","",INDEX(PlanTasks[Category],$V218)))</f>
        <v/>
      </c>
      <c r="Q218" s="29" t="str">
        <f t="array" ref="Q218">IF($V218="","",IF(INDEX(PlanTasks[Evidence / result],$V218)="","",INDEX(PlanTasks[Evidence / result],$V218)))</f>
        <v/>
      </c>
      <c r="R218" s="43" t="str">
        <f t="array" ref="R218">IF($V218="","",IF(INDEX(PlanTasks[Completed on],$V218)="","",INDEX(PlanTasks[Completed on],$V218)))</f>
        <v/>
      </c>
      <c r="S218" s="43" t="str">
        <f t="array" ref="S218">IF($V218="","",IF(INDEX(PlanTasks[Review due],$V218)="","",INDEX(PlanTasks[Review due],$V218)))</f>
        <v/>
      </c>
      <c r="T218" s="29" t="str">
        <f t="array" ref="T218">IF($V218="","",IF(INDEX(PlanTasks[AI practice mode],$V218)="","",INDEX(PlanTasks[AI practice mode],$V218)))</f>
        <v/>
      </c>
      <c r="U218" s="29" t="str">
        <f t="array" ref="U218">IF($V218="","",IF(INDEX(PlanTasks[Source IDs],$V218)="","",INDEX(PlanTasks[Source IDs],$V218)))</f>
        <v/>
      </c>
      <c r="V218" s="55" t="str">
        <f>IF(ROW()-8&gt;$E$4,"",MATCH($C$4&amp;"|"&amp;(ROW()-8),PlanTasks[Category key],0))</f>
        <v/>
      </c>
    </row>
    <row r="219" ht="78.0" customHeight="1">
      <c r="A219" s="9" t="str">
        <f t="array" ref="A219">IF($V219="","",INDEX(PlanTasks[Task ID],$V219))</f>
        <v/>
      </c>
      <c r="B219" s="12" t="str">
        <f t="array" ref="B219">IF($V219="","",IF(INDEX(PlanTasks[Start week],$V219)="","",INDEX(PlanTasks[Start week],$V219)))</f>
        <v/>
      </c>
      <c r="C219" s="12" t="str">
        <f t="array" ref="C219">IF($V219="","",IF(INDEX(PlanTasks[Task / deliverable],$V219)="","",INDEX(PlanTasks[Task / deliverable],$V219)))</f>
        <v/>
      </c>
      <c r="D219" s="12" t="str">
        <f t="array" ref="D219">IF($V219="","",IF(INDEX(PlanTasks[Status],$V219)="","",INDEX(PlanTasks[Status],$V219)))</f>
        <v/>
      </c>
      <c r="E219" s="12" t="str">
        <f t="array" ref="E219">IF($V219="","",IF(INDEX(PlanTasks[Priority],$V219)="","",INDEX(PlanTasks[Priority],$V219)))</f>
        <v/>
      </c>
      <c r="F219" s="12" t="str">
        <f t="array" ref="F219">IF($V219="","",IF(INDEX(PlanTasks[Scope],$V219)="","",INDEX(PlanTasks[Scope],$V219)))</f>
        <v/>
      </c>
      <c r="G219" s="18" t="str">
        <f t="array" ref="G219">IF($V219="","",IF(INDEX(PlanTasks[Estimate (h)],$V219)="","",INDEX(PlanTasks[Estimate (h)],$V219)))</f>
        <v/>
      </c>
      <c r="H219" s="18" t="str">
        <f t="array" ref="H219">IF($V219="","",IF(INDEX(PlanTasks[Actual (h)],$V219)="","",INDEX(PlanTasks[Actual (h)],$V219)))</f>
        <v/>
      </c>
      <c r="I219" s="21" t="str">
        <f t="array" ref="I219">IF($V219="","",IF(INDEX(PlanTasks[Due date],$V219)="","",INDEX(PlanTasks[Due date],$V219)))</f>
        <v/>
      </c>
      <c r="J219" s="12" t="str">
        <f t="array" ref="J219">IF($V219="","",IF(INDEX(PlanTasks[Completion check],$V219)="","",INDEX(PlanTasks[Completion check],$V219)))</f>
        <v/>
      </c>
      <c r="K219" s="12" t="str">
        <f t="array" ref="K219">IF($V219="","",IF(INDEX(PlanTasks[Next action / blocker],$V219)="","",INDEX(PlanTasks[Next action / blocker],$V219)))</f>
        <v/>
      </c>
      <c r="L219" s="12" t="str">
        <f t="array" ref="L219">IF($V219="","",IF(INDEX(PlanTasks[Done when],$V219)="","",INDEX(PlanTasks[Done when],$V219)))</f>
        <v/>
      </c>
      <c r="M219" s="12" t="str">
        <f t="array" ref="M219">IF($V219="","",IF(INDEX(PlanTasks[Exercise / interview prompt],$V219)="","",INDEX(PlanTasks[Exercise / interview prompt],$V219)))</f>
        <v/>
      </c>
      <c r="N219" s="12" t="str">
        <f t="array" ref="N219">IF($V219="","",IF(INDEX(PlanTasks[Prerequisite IDs],$V219)="","",INDEX(PlanTasks[Prerequisite IDs],$V219)))</f>
        <v/>
      </c>
      <c r="O219" s="12" t="str">
        <f t="array" ref="O219">IF($V219="","",IF(INDEX(PlanTasks[Plan section],$V219)="","",INDEX(PlanTasks[Plan section],$V219)))</f>
        <v/>
      </c>
      <c r="P219" s="12" t="str">
        <f t="array" ref="P219">IF($V219="","",IF(INDEX(PlanTasks[Category],$V219)="","",INDEX(PlanTasks[Category],$V219)))</f>
        <v/>
      </c>
      <c r="Q219" s="12" t="str">
        <f t="array" ref="Q219">IF($V219="","",IF(INDEX(PlanTasks[Evidence / result],$V219)="","",INDEX(PlanTasks[Evidence / result],$V219)))</f>
        <v/>
      </c>
      <c r="R219" s="21" t="str">
        <f t="array" ref="R219">IF($V219="","",IF(INDEX(PlanTasks[Completed on],$V219)="","",INDEX(PlanTasks[Completed on],$V219)))</f>
        <v/>
      </c>
      <c r="S219" s="21" t="str">
        <f t="array" ref="S219">IF($V219="","",IF(INDEX(PlanTasks[Review due],$V219)="","",INDEX(PlanTasks[Review due],$V219)))</f>
        <v/>
      </c>
      <c r="T219" s="12" t="str">
        <f t="array" ref="T219">IF($V219="","",IF(INDEX(PlanTasks[AI practice mode],$V219)="","",INDEX(PlanTasks[AI practice mode],$V219)))</f>
        <v/>
      </c>
      <c r="U219" s="12" t="str">
        <f t="array" ref="U219">IF($V219="","",IF(INDEX(PlanTasks[Source IDs],$V219)="","",INDEX(PlanTasks[Source IDs],$V219)))</f>
        <v/>
      </c>
      <c r="V219" s="27" t="str">
        <f>IF(ROW()-8&gt;$E$4,"",MATCH($C$4&amp;"|"&amp;(ROW()-8),PlanTasks[Category key],0))</f>
        <v/>
      </c>
    </row>
    <row r="220" ht="78.0" customHeight="1">
      <c r="A220" s="28" t="str">
        <f t="array" ref="A220">IF($V220="","",INDEX(PlanTasks[Task ID],$V220))</f>
        <v/>
      </c>
      <c r="B220" s="29" t="str">
        <f t="array" ref="B220">IF($V220="","",IF(INDEX(PlanTasks[Start week],$V220)="","",INDEX(PlanTasks[Start week],$V220)))</f>
        <v/>
      </c>
      <c r="C220" s="29" t="str">
        <f t="array" ref="C220">IF($V220="","",IF(INDEX(PlanTasks[Task / deliverable],$V220)="","",INDEX(PlanTasks[Task / deliverable],$V220)))</f>
        <v/>
      </c>
      <c r="D220" s="29" t="str">
        <f t="array" ref="D220">IF($V220="","",IF(INDEX(PlanTasks[Status],$V220)="","",INDEX(PlanTasks[Status],$V220)))</f>
        <v/>
      </c>
      <c r="E220" s="29" t="str">
        <f t="array" ref="E220">IF($V220="","",IF(INDEX(PlanTasks[Priority],$V220)="","",INDEX(PlanTasks[Priority],$V220)))</f>
        <v/>
      </c>
      <c r="F220" s="29" t="str">
        <f t="array" ref="F220">IF($V220="","",IF(INDEX(PlanTasks[Scope],$V220)="","",INDEX(PlanTasks[Scope],$V220)))</f>
        <v/>
      </c>
      <c r="G220" s="41" t="str">
        <f t="array" ref="G220">IF($V220="","",IF(INDEX(PlanTasks[Estimate (h)],$V220)="","",INDEX(PlanTasks[Estimate (h)],$V220)))</f>
        <v/>
      </c>
      <c r="H220" s="41" t="str">
        <f t="array" ref="H220">IF($V220="","",IF(INDEX(PlanTasks[Actual (h)],$V220)="","",INDEX(PlanTasks[Actual (h)],$V220)))</f>
        <v/>
      </c>
      <c r="I220" s="43" t="str">
        <f t="array" ref="I220">IF($V220="","",IF(INDEX(PlanTasks[Due date],$V220)="","",INDEX(PlanTasks[Due date],$V220)))</f>
        <v/>
      </c>
      <c r="J220" s="29" t="str">
        <f t="array" ref="J220">IF($V220="","",IF(INDEX(PlanTasks[Completion check],$V220)="","",INDEX(PlanTasks[Completion check],$V220)))</f>
        <v/>
      </c>
      <c r="K220" s="29" t="str">
        <f t="array" ref="K220">IF($V220="","",IF(INDEX(PlanTasks[Next action / blocker],$V220)="","",INDEX(PlanTasks[Next action / blocker],$V220)))</f>
        <v/>
      </c>
      <c r="L220" s="29" t="str">
        <f t="array" ref="L220">IF($V220="","",IF(INDEX(PlanTasks[Done when],$V220)="","",INDEX(PlanTasks[Done when],$V220)))</f>
        <v/>
      </c>
      <c r="M220" s="29" t="str">
        <f t="array" ref="M220">IF($V220="","",IF(INDEX(PlanTasks[Exercise / interview prompt],$V220)="","",INDEX(PlanTasks[Exercise / interview prompt],$V220)))</f>
        <v/>
      </c>
      <c r="N220" s="29" t="str">
        <f t="array" ref="N220">IF($V220="","",IF(INDEX(PlanTasks[Prerequisite IDs],$V220)="","",INDEX(PlanTasks[Prerequisite IDs],$V220)))</f>
        <v/>
      </c>
      <c r="O220" s="29" t="str">
        <f t="array" ref="O220">IF($V220="","",IF(INDEX(PlanTasks[Plan section],$V220)="","",INDEX(PlanTasks[Plan section],$V220)))</f>
        <v/>
      </c>
      <c r="P220" s="29" t="str">
        <f t="array" ref="P220">IF($V220="","",IF(INDEX(PlanTasks[Category],$V220)="","",INDEX(PlanTasks[Category],$V220)))</f>
        <v/>
      </c>
      <c r="Q220" s="29" t="str">
        <f t="array" ref="Q220">IF($V220="","",IF(INDEX(PlanTasks[Evidence / result],$V220)="","",INDEX(PlanTasks[Evidence / result],$V220)))</f>
        <v/>
      </c>
      <c r="R220" s="43" t="str">
        <f t="array" ref="R220">IF($V220="","",IF(INDEX(PlanTasks[Completed on],$V220)="","",INDEX(PlanTasks[Completed on],$V220)))</f>
        <v/>
      </c>
      <c r="S220" s="43" t="str">
        <f t="array" ref="S220">IF($V220="","",IF(INDEX(PlanTasks[Review due],$V220)="","",INDEX(PlanTasks[Review due],$V220)))</f>
        <v/>
      </c>
      <c r="T220" s="29" t="str">
        <f t="array" ref="T220">IF($V220="","",IF(INDEX(PlanTasks[AI practice mode],$V220)="","",INDEX(PlanTasks[AI practice mode],$V220)))</f>
        <v/>
      </c>
      <c r="U220" s="29" t="str">
        <f t="array" ref="U220">IF($V220="","",IF(INDEX(PlanTasks[Source IDs],$V220)="","",INDEX(PlanTasks[Source IDs],$V220)))</f>
        <v/>
      </c>
      <c r="V220" s="55" t="str">
        <f>IF(ROW()-8&gt;$E$4,"",MATCH($C$4&amp;"|"&amp;(ROW()-8),PlanTasks[Category key],0))</f>
        <v/>
      </c>
    </row>
    <row r="221" ht="78.0" customHeight="1">
      <c r="A221" s="9" t="str">
        <f t="array" ref="A221">IF($V221="","",INDEX(PlanTasks[Task ID],$V221))</f>
        <v/>
      </c>
      <c r="B221" s="12" t="str">
        <f t="array" ref="B221">IF($V221="","",IF(INDEX(PlanTasks[Start week],$V221)="","",INDEX(PlanTasks[Start week],$V221)))</f>
        <v/>
      </c>
      <c r="C221" s="12" t="str">
        <f t="array" ref="C221">IF($V221="","",IF(INDEX(PlanTasks[Task / deliverable],$V221)="","",INDEX(PlanTasks[Task / deliverable],$V221)))</f>
        <v/>
      </c>
      <c r="D221" s="12" t="str">
        <f t="array" ref="D221">IF($V221="","",IF(INDEX(PlanTasks[Status],$V221)="","",INDEX(PlanTasks[Status],$V221)))</f>
        <v/>
      </c>
      <c r="E221" s="12" t="str">
        <f t="array" ref="E221">IF($V221="","",IF(INDEX(PlanTasks[Priority],$V221)="","",INDEX(PlanTasks[Priority],$V221)))</f>
        <v/>
      </c>
      <c r="F221" s="12" t="str">
        <f t="array" ref="F221">IF($V221="","",IF(INDEX(PlanTasks[Scope],$V221)="","",INDEX(PlanTasks[Scope],$V221)))</f>
        <v/>
      </c>
      <c r="G221" s="18" t="str">
        <f t="array" ref="G221">IF($V221="","",IF(INDEX(PlanTasks[Estimate (h)],$V221)="","",INDEX(PlanTasks[Estimate (h)],$V221)))</f>
        <v/>
      </c>
      <c r="H221" s="18" t="str">
        <f t="array" ref="H221">IF($V221="","",IF(INDEX(PlanTasks[Actual (h)],$V221)="","",INDEX(PlanTasks[Actual (h)],$V221)))</f>
        <v/>
      </c>
      <c r="I221" s="21" t="str">
        <f t="array" ref="I221">IF($V221="","",IF(INDEX(PlanTasks[Due date],$V221)="","",INDEX(PlanTasks[Due date],$V221)))</f>
        <v/>
      </c>
      <c r="J221" s="12" t="str">
        <f t="array" ref="J221">IF($V221="","",IF(INDEX(PlanTasks[Completion check],$V221)="","",INDEX(PlanTasks[Completion check],$V221)))</f>
        <v/>
      </c>
      <c r="K221" s="12" t="str">
        <f t="array" ref="K221">IF($V221="","",IF(INDEX(PlanTasks[Next action / blocker],$V221)="","",INDEX(PlanTasks[Next action / blocker],$V221)))</f>
        <v/>
      </c>
      <c r="L221" s="12" t="str">
        <f t="array" ref="L221">IF($V221="","",IF(INDEX(PlanTasks[Done when],$V221)="","",INDEX(PlanTasks[Done when],$V221)))</f>
        <v/>
      </c>
      <c r="M221" s="12" t="str">
        <f t="array" ref="M221">IF($V221="","",IF(INDEX(PlanTasks[Exercise / interview prompt],$V221)="","",INDEX(PlanTasks[Exercise / interview prompt],$V221)))</f>
        <v/>
      </c>
      <c r="N221" s="12" t="str">
        <f t="array" ref="N221">IF($V221="","",IF(INDEX(PlanTasks[Prerequisite IDs],$V221)="","",INDEX(PlanTasks[Prerequisite IDs],$V221)))</f>
        <v/>
      </c>
      <c r="O221" s="12" t="str">
        <f t="array" ref="O221">IF($V221="","",IF(INDEX(PlanTasks[Plan section],$V221)="","",INDEX(PlanTasks[Plan section],$V221)))</f>
        <v/>
      </c>
      <c r="P221" s="12" t="str">
        <f t="array" ref="P221">IF($V221="","",IF(INDEX(PlanTasks[Category],$V221)="","",INDEX(PlanTasks[Category],$V221)))</f>
        <v/>
      </c>
      <c r="Q221" s="12" t="str">
        <f t="array" ref="Q221">IF($V221="","",IF(INDEX(PlanTasks[Evidence / result],$V221)="","",INDEX(PlanTasks[Evidence / result],$V221)))</f>
        <v/>
      </c>
      <c r="R221" s="21" t="str">
        <f t="array" ref="R221">IF($V221="","",IF(INDEX(PlanTasks[Completed on],$V221)="","",INDEX(PlanTasks[Completed on],$V221)))</f>
        <v/>
      </c>
      <c r="S221" s="21" t="str">
        <f t="array" ref="S221">IF($V221="","",IF(INDEX(PlanTasks[Review due],$V221)="","",INDEX(PlanTasks[Review due],$V221)))</f>
        <v/>
      </c>
      <c r="T221" s="12" t="str">
        <f t="array" ref="T221">IF($V221="","",IF(INDEX(PlanTasks[AI practice mode],$V221)="","",INDEX(PlanTasks[AI practice mode],$V221)))</f>
        <v/>
      </c>
      <c r="U221" s="12" t="str">
        <f t="array" ref="U221">IF($V221="","",IF(INDEX(PlanTasks[Source IDs],$V221)="","",INDEX(PlanTasks[Source IDs],$V221)))</f>
        <v/>
      </c>
      <c r="V221" s="27" t="str">
        <f>IF(ROW()-8&gt;$E$4,"",MATCH($C$4&amp;"|"&amp;(ROW()-8),PlanTasks[Category key],0))</f>
        <v/>
      </c>
    </row>
    <row r="222" ht="78.0" customHeight="1">
      <c r="A222" s="28" t="str">
        <f t="array" ref="A222">IF($V222="","",INDEX(PlanTasks[Task ID],$V222))</f>
        <v/>
      </c>
      <c r="B222" s="29" t="str">
        <f t="array" ref="B222">IF($V222="","",IF(INDEX(PlanTasks[Start week],$V222)="","",INDEX(PlanTasks[Start week],$V222)))</f>
        <v/>
      </c>
      <c r="C222" s="29" t="str">
        <f t="array" ref="C222">IF($V222="","",IF(INDEX(PlanTasks[Task / deliverable],$V222)="","",INDEX(PlanTasks[Task / deliverable],$V222)))</f>
        <v/>
      </c>
      <c r="D222" s="29" t="str">
        <f t="array" ref="D222">IF($V222="","",IF(INDEX(PlanTasks[Status],$V222)="","",INDEX(PlanTasks[Status],$V222)))</f>
        <v/>
      </c>
      <c r="E222" s="29" t="str">
        <f t="array" ref="E222">IF($V222="","",IF(INDEX(PlanTasks[Priority],$V222)="","",INDEX(PlanTasks[Priority],$V222)))</f>
        <v/>
      </c>
      <c r="F222" s="29" t="str">
        <f t="array" ref="F222">IF($V222="","",IF(INDEX(PlanTasks[Scope],$V222)="","",INDEX(PlanTasks[Scope],$V222)))</f>
        <v/>
      </c>
      <c r="G222" s="41" t="str">
        <f t="array" ref="G222">IF($V222="","",IF(INDEX(PlanTasks[Estimate (h)],$V222)="","",INDEX(PlanTasks[Estimate (h)],$V222)))</f>
        <v/>
      </c>
      <c r="H222" s="41" t="str">
        <f t="array" ref="H222">IF($V222="","",IF(INDEX(PlanTasks[Actual (h)],$V222)="","",INDEX(PlanTasks[Actual (h)],$V222)))</f>
        <v/>
      </c>
      <c r="I222" s="43" t="str">
        <f t="array" ref="I222">IF($V222="","",IF(INDEX(PlanTasks[Due date],$V222)="","",INDEX(PlanTasks[Due date],$V222)))</f>
        <v/>
      </c>
      <c r="J222" s="29" t="str">
        <f t="array" ref="J222">IF($V222="","",IF(INDEX(PlanTasks[Completion check],$V222)="","",INDEX(PlanTasks[Completion check],$V222)))</f>
        <v/>
      </c>
      <c r="K222" s="29" t="str">
        <f t="array" ref="K222">IF($V222="","",IF(INDEX(PlanTasks[Next action / blocker],$V222)="","",INDEX(PlanTasks[Next action / blocker],$V222)))</f>
        <v/>
      </c>
      <c r="L222" s="29" t="str">
        <f t="array" ref="L222">IF($V222="","",IF(INDEX(PlanTasks[Done when],$V222)="","",INDEX(PlanTasks[Done when],$V222)))</f>
        <v/>
      </c>
      <c r="M222" s="29" t="str">
        <f t="array" ref="M222">IF($V222="","",IF(INDEX(PlanTasks[Exercise / interview prompt],$V222)="","",INDEX(PlanTasks[Exercise / interview prompt],$V222)))</f>
        <v/>
      </c>
      <c r="N222" s="29" t="str">
        <f t="array" ref="N222">IF($V222="","",IF(INDEX(PlanTasks[Prerequisite IDs],$V222)="","",INDEX(PlanTasks[Prerequisite IDs],$V222)))</f>
        <v/>
      </c>
      <c r="O222" s="29" t="str">
        <f t="array" ref="O222">IF($V222="","",IF(INDEX(PlanTasks[Plan section],$V222)="","",INDEX(PlanTasks[Plan section],$V222)))</f>
        <v/>
      </c>
      <c r="P222" s="29" t="str">
        <f t="array" ref="P222">IF($V222="","",IF(INDEX(PlanTasks[Category],$V222)="","",INDEX(PlanTasks[Category],$V222)))</f>
        <v/>
      </c>
      <c r="Q222" s="29" t="str">
        <f t="array" ref="Q222">IF($V222="","",IF(INDEX(PlanTasks[Evidence / result],$V222)="","",INDEX(PlanTasks[Evidence / result],$V222)))</f>
        <v/>
      </c>
      <c r="R222" s="43" t="str">
        <f t="array" ref="R222">IF($V222="","",IF(INDEX(PlanTasks[Completed on],$V222)="","",INDEX(PlanTasks[Completed on],$V222)))</f>
        <v/>
      </c>
      <c r="S222" s="43" t="str">
        <f t="array" ref="S222">IF($V222="","",IF(INDEX(PlanTasks[Review due],$V222)="","",INDEX(PlanTasks[Review due],$V222)))</f>
        <v/>
      </c>
      <c r="T222" s="29" t="str">
        <f t="array" ref="T222">IF($V222="","",IF(INDEX(PlanTasks[AI practice mode],$V222)="","",INDEX(PlanTasks[AI practice mode],$V222)))</f>
        <v/>
      </c>
      <c r="U222" s="29" t="str">
        <f t="array" ref="U222">IF($V222="","",IF(INDEX(PlanTasks[Source IDs],$V222)="","",INDEX(PlanTasks[Source IDs],$V222)))</f>
        <v/>
      </c>
      <c r="V222" s="55" t="str">
        <f>IF(ROW()-8&gt;$E$4,"",MATCH($C$4&amp;"|"&amp;(ROW()-8),PlanTasks[Category key],0))</f>
        <v/>
      </c>
    </row>
    <row r="223" ht="78.0" customHeight="1">
      <c r="A223" s="9" t="str">
        <f t="array" ref="A223">IF($V223="","",INDEX(PlanTasks[Task ID],$V223))</f>
        <v/>
      </c>
      <c r="B223" s="12" t="str">
        <f t="array" ref="B223">IF($V223="","",IF(INDEX(PlanTasks[Start week],$V223)="","",INDEX(PlanTasks[Start week],$V223)))</f>
        <v/>
      </c>
      <c r="C223" s="12" t="str">
        <f t="array" ref="C223">IF($V223="","",IF(INDEX(PlanTasks[Task / deliverable],$V223)="","",INDEX(PlanTasks[Task / deliverable],$V223)))</f>
        <v/>
      </c>
      <c r="D223" s="12" t="str">
        <f t="array" ref="D223">IF($V223="","",IF(INDEX(PlanTasks[Status],$V223)="","",INDEX(PlanTasks[Status],$V223)))</f>
        <v/>
      </c>
      <c r="E223" s="12" t="str">
        <f t="array" ref="E223">IF($V223="","",IF(INDEX(PlanTasks[Priority],$V223)="","",INDEX(PlanTasks[Priority],$V223)))</f>
        <v/>
      </c>
      <c r="F223" s="12" t="str">
        <f t="array" ref="F223">IF($V223="","",IF(INDEX(PlanTasks[Scope],$V223)="","",INDEX(PlanTasks[Scope],$V223)))</f>
        <v/>
      </c>
      <c r="G223" s="18" t="str">
        <f t="array" ref="G223">IF($V223="","",IF(INDEX(PlanTasks[Estimate (h)],$V223)="","",INDEX(PlanTasks[Estimate (h)],$V223)))</f>
        <v/>
      </c>
      <c r="H223" s="18" t="str">
        <f t="array" ref="H223">IF($V223="","",IF(INDEX(PlanTasks[Actual (h)],$V223)="","",INDEX(PlanTasks[Actual (h)],$V223)))</f>
        <v/>
      </c>
      <c r="I223" s="21" t="str">
        <f t="array" ref="I223">IF($V223="","",IF(INDEX(PlanTasks[Due date],$V223)="","",INDEX(PlanTasks[Due date],$V223)))</f>
        <v/>
      </c>
      <c r="J223" s="12" t="str">
        <f t="array" ref="J223">IF($V223="","",IF(INDEX(PlanTasks[Completion check],$V223)="","",INDEX(PlanTasks[Completion check],$V223)))</f>
        <v/>
      </c>
      <c r="K223" s="12" t="str">
        <f t="array" ref="K223">IF($V223="","",IF(INDEX(PlanTasks[Next action / blocker],$V223)="","",INDEX(PlanTasks[Next action / blocker],$V223)))</f>
        <v/>
      </c>
      <c r="L223" s="12" t="str">
        <f t="array" ref="L223">IF($V223="","",IF(INDEX(PlanTasks[Done when],$V223)="","",INDEX(PlanTasks[Done when],$V223)))</f>
        <v/>
      </c>
      <c r="M223" s="12" t="str">
        <f t="array" ref="M223">IF($V223="","",IF(INDEX(PlanTasks[Exercise / interview prompt],$V223)="","",INDEX(PlanTasks[Exercise / interview prompt],$V223)))</f>
        <v/>
      </c>
      <c r="N223" s="12" t="str">
        <f t="array" ref="N223">IF($V223="","",IF(INDEX(PlanTasks[Prerequisite IDs],$V223)="","",INDEX(PlanTasks[Prerequisite IDs],$V223)))</f>
        <v/>
      </c>
      <c r="O223" s="12" t="str">
        <f t="array" ref="O223">IF($V223="","",IF(INDEX(PlanTasks[Plan section],$V223)="","",INDEX(PlanTasks[Plan section],$V223)))</f>
        <v/>
      </c>
      <c r="P223" s="12" t="str">
        <f t="array" ref="P223">IF($V223="","",IF(INDEX(PlanTasks[Category],$V223)="","",INDEX(PlanTasks[Category],$V223)))</f>
        <v/>
      </c>
      <c r="Q223" s="12" t="str">
        <f t="array" ref="Q223">IF($V223="","",IF(INDEX(PlanTasks[Evidence / result],$V223)="","",INDEX(PlanTasks[Evidence / result],$V223)))</f>
        <v/>
      </c>
      <c r="R223" s="21" t="str">
        <f t="array" ref="R223">IF($V223="","",IF(INDEX(PlanTasks[Completed on],$V223)="","",INDEX(PlanTasks[Completed on],$V223)))</f>
        <v/>
      </c>
      <c r="S223" s="21" t="str">
        <f t="array" ref="S223">IF($V223="","",IF(INDEX(PlanTasks[Review due],$V223)="","",INDEX(PlanTasks[Review due],$V223)))</f>
        <v/>
      </c>
      <c r="T223" s="12" t="str">
        <f t="array" ref="T223">IF($V223="","",IF(INDEX(PlanTasks[AI practice mode],$V223)="","",INDEX(PlanTasks[AI practice mode],$V223)))</f>
        <v/>
      </c>
      <c r="U223" s="12" t="str">
        <f t="array" ref="U223">IF($V223="","",IF(INDEX(PlanTasks[Source IDs],$V223)="","",INDEX(PlanTasks[Source IDs],$V223)))</f>
        <v/>
      </c>
      <c r="V223" s="27" t="str">
        <f>IF(ROW()-8&gt;$E$4,"",MATCH($C$4&amp;"|"&amp;(ROW()-8),PlanTasks[Category key],0))</f>
        <v/>
      </c>
    </row>
    <row r="224" ht="78.0" customHeight="1">
      <c r="A224" s="28" t="str">
        <f t="array" ref="A224">IF($V224="","",INDEX(PlanTasks[Task ID],$V224))</f>
        <v/>
      </c>
      <c r="B224" s="29" t="str">
        <f t="array" ref="B224">IF($V224="","",IF(INDEX(PlanTasks[Start week],$V224)="","",INDEX(PlanTasks[Start week],$V224)))</f>
        <v/>
      </c>
      <c r="C224" s="29" t="str">
        <f t="array" ref="C224">IF($V224="","",IF(INDEX(PlanTasks[Task / deliverable],$V224)="","",INDEX(PlanTasks[Task / deliverable],$V224)))</f>
        <v/>
      </c>
      <c r="D224" s="29" t="str">
        <f t="array" ref="D224">IF($V224="","",IF(INDEX(PlanTasks[Status],$V224)="","",INDEX(PlanTasks[Status],$V224)))</f>
        <v/>
      </c>
      <c r="E224" s="29" t="str">
        <f t="array" ref="E224">IF($V224="","",IF(INDEX(PlanTasks[Priority],$V224)="","",INDEX(PlanTasks[Priority],$V224)))</f>
        <v/>
      </c>
      <c r="F224" s="29" t="str">
        <f t="array" ref="F224">IF($V224="","",IF(INDEX(PlanTasks[Scope],$V224)="","",INDEX(PlanTasks[Scope],$V224)))</f>
        <v/>
      </c>
      <c r="G224" s="41" t="str">
        <f t="array" ref="G224">IF($V224="","",IF(INDEX(PlanTasks[Estimate (h)],$V224)="","",INDEX(PlanTasks[Estimate (h)],$V224)))</f>
        <v/>
      </c>
      <c r="H224" s="41" t="str">
        <f t="array" ref="H224">IF($V224="","",IF(INDEX(PlanTasks[Actual (h)],$V224)="","",INDEX(PlanTasks[Actual (h)],$V224)))</f>
        <v/>
      </c>
      <c r="I224" s="43" t="str">
        <f t="array" ref="I224">IF($V224="","",IF(INDEX(PlanTasks[Due date],$V224)="","",INDEX(PlanTasks[Due date],$V224)))</f>
        <v/>
      </c>
      <c r="J224" s="29" t="str">
        <f t="array" ref="J224">IF($V224="","",IF(INDEX(PlanTasks[Completion check],$V224)="","",INDEX(PlanTasks[Completion check],$V224)))</f>
        <v/>
      </c>
      <c r="K224" s="29" t="str">
        <f t="array" ref="K224">IF($V224="","",IF(INDEX(PlanTasks[Next action / blocker],$V224)="","",INDEX(PlanTasks[Next action / blocker],$V224)))</f>
        <v/>
      </c>
      <c r="L224" s="29" t="str">
        <f t="array" ref="L224">IF($V224="","",IF(INDEX(PlanTasks[Done when],$V224)="","",INDEX(PlanTasks[Done when],$V224)))</f>
        <v/>
      </c>
      <c r="M224" s="29" t="str">
        <f t="array" ref="M224">IF($V224="","",IF(INDEX(PlanTasks[Exercise / interview prompt],$V224)="","",INDEX(PlanTasks[Exercise / interview prompt],$V224)))</f>
        <v/>
      </c>
      <c r="N224" s="29" t="str">
        <f t="array" ref="N224">IF($V224="","",IF(INDEX(PlanTasks[Prerequisite IDs],$V224)="","",INDEX(PlanTasks[Prerequisite IDs],$V224)))</f>
        <v/>
      </c>
      <c r="O224" s="29" t="str">
        <f t="array" ref="O224">IF($V224="","",IF(INDEX(PlanTasks[Plan section],$V224)="","",INDEX(PlanTasks[Plan section],$V224)))</f>
        <v/>
      </c>
      <c r="P224" s="29" t="str">
        <f t="array" ref="P224">IF($V224="","",IF(INDEX(PlanTasks[Category],$V224)="","",INDEX(PlanTasks[Category],$V224)))</f>
        <v/>
      </c>
      <c r="Q224" s="29" t="str">
        <f t="array" ref="Q224">IF($V224="","",IF(INDEX(PlanTasks[Evidence / result],$V224)="","",INDEX(PlanTasks[Evidence / result],$V224)))</f>
        <v/>
      </c>
      <c r="R224" s="43" t="str">
        <f t="array" ref="R224">IF($V224="","",IF(INDEX(PlanTasks[Completed on],$V224)="","",INDEX(PlanTasks[Completed on],$V224)))</f>
        <v/>
      </c>
      <c r="S224" s="43" t="str">
        <f t="array" ref="S224">IF($V224="","",IF(INDEX(PlanTasks[Review due],$V224)="","",INDEX(PlanTasks[Review due],$V224)))</f>
        <v/>
      </c>
      <c r="T224" s="29" t="str">
        <f t="array" ref="T224">IF($V224="","",IF(INDEX(PlanTasks[AI practice mode],$V224)="","",INDEX(PlanTasks[AI practice mode],$V224)))</f>
        <v/>
      </c>
      <c r="U224" s="29" t="str">
        <f t="array" ref="U224">IF($V224="","",IF(INDEX(PlanTasks[Source IDs],$V224)="","",INDEX(PlanTasks[Source IDs],$V224)))</f>
        <v/>
      </c>
      <c r="V224" s="55" t="str">
        <f>IF(ROW()-8&gt;$E$4,"",MATCH($C$4&amp;"|"&amp;(ROW()-8),PlanTasks[Category key],0))</f>
        <v/>
      </c>
    </row>
    <row r="225" ht="78.0" customHeight="1">
      <c r="A225" s="9" t="str">
        <f t="array" ref="A225">IF($V225="","",INDEX(PlanTasks[Task ID],$V225))</f>
        <v/>
      </c>
      <c r="B225" s="12" t="str">
        <f t="array" ref="B225">IF($V225="","",IF(INDEX(PlanTasks[Start week],$V225)="","",INDEX(PlanTasks[Start week],$V225)))</f>
        <v/>
      </c>
      <c r="C225" s="12" t="str">
        <f t="array" ref="C225">IF($V225="","",IF(INDEX(PlanTasks[Task / deliverable],$V225)="","",INDEX(PlanTasks[Task / deliverable],$V225)))</f>
        <v/>
      </c>
      <c r="D225" s="12" t="str">
        <f t="array" ref="D225">IF($V225="","",IF(INDEX(PlanTasks[Status],$V225)="","",INDEX(PlanTasks[Status],$V225)))</f>
        <v/>
      </c>
      <c r="E225" s="12" t="str">
        <f t="array" ref="E225">IF($V225="","",IF(INDEX(PlanTasks[Priority],$V225)="","",INDEX(PlanTasks[Priority],$V225)))</f>
        <v/>
      </c>
      <c r="F225" s="12" t="str">
        <f t="array" ref="F225">IF($V225="","",IF(INDEX(PlanTasks[Scope],$V225)="","",INDEX(PlanTasks[Scope],$V225)))</f>
        <v/>
      </c>
      <c r="G225" s="18" t="str">
        <f t="array" ref="G225">IF($V225="","",IF(INDEX(PlanTasks[Estimate (h)],$V225)="","",INDEX(PlanTasks[Estimate (h)],$V225)))</f>
        <v/>
      </c>
      <c r="H225" s="18" t="str">
        <f t="array" ref="H225">IF($V225="","",IF(INDEX(PlanTasks[Actual (h)],$V225)="","",INDEX(PlanTasks[Actual (h)],$V225)))</f>
        <v/>
      </c>
      <c r="I225" s="21" t="str">
        <f t="array" ref="I225">IF($V225="","",IF(INDEX(PlanTasks[Due date],$V225)="","",INDEX(PlanTasks[Due date],$V225)))</f>
        <v/>
      </c>
      <c r="J225" s="12" t="str">
        <f t="array" ref="J225">IF($V225="","",IF(INDEX(PlanTasks[Completion check],$V225)="","",INDEX(PlanTasks[Completion check],$V225)))</f>
        <v/>
      </c>
      <c r="K225" s="12" t="str">
        <f t="array" ref="K225">IF($V225="","",IF(INDEX(PlanTasks[Next action / blocker],$V225)="","",INDEX(PlanTasks[Next action / blocker],$V225)))</f>
        <v/>
      </c>
      <c r="L225" s="12" t="str">
        <f t="array" ref="L225">IF($V225="","",IF(INDEX(PlanTasks[Done when],$V225)="","",INDEX(PlanTasks[Done when],$V225)))</f>
        <v/>
      </c>
      <c r="M225" s="12" t="str">
        <f t="array" ref="M225">IF($V225="","",IF(INDEX(PlanTasks[Exercise / interview prompt],$V225)="","",INDEX(PlanTasks[Exercise / interview prompt],$V225)))</f>
        <v/>
      </c>
      <c r="N225" s="12" t="str">
        <f t="array" ref="N225">IF($V225="","",IF(INDEX(PlanTasks[Prerequisite IDs],$V225)="","",INDEX(PlanTasks[Prerequisite IDs],$V225)))</f>
        <v/>
      </c>
      <c r="O225" s="12" t="str">
        <f t="array" ref="O225">IF($V225="","",IF(INDEX(PlanTasks[Plan section],$V225)="","",INDEX(PlanTasks[Plan section],$V225)))</f>
        <v/>
      </c>
      <c r="P225" s="12" t="str">
        <f t="array" ref="P225">IF($V225="","",IF(INDEX(PlanTasks[Category],$V225)="","",INDEX(PlanTasks[Category],$V225)))</f>
        <v/>
      </c>
      <c r="Q225" s="12" t="str">
        <f t="array" ref="Q225">IF($V225="","",IF(INDEX(PlanTasks[Evidence / result],$V225)="","",INDEX(PlanTasks[Evidence / result],$V225)))</f>
        <v/>
      </c>
      <c r="R225" s="21" t="str">
        <f t="array" ref="R225">IF($V225="","",IF(INDEX(PlanTasks[Completed on],$V225)="","",INDEX(PlanTasks[Completed on],$V225)))</f>
        <v/>
      </c>
      <c r="S225" s="21" t="str">
        <f t="array" ref="S225">IF($V225="","",IF(INDEX(PlanTasks[Review due],$V225)="","",INDEX(PlanTasks[Review due],$V225)))</f>
        <v/>
      </c>
      <c r="T225" s="12" t="str">
        <f t="array" ref="T225">IF($V225="","",IF(INDEX(PlanTasks[AI practice mode],$V225)="","",INDEX(PlanTasks[AI practice mode],$V225)))</f>
        <v/>
      </c>
      <c r="U225" s="12" t="str">
        <f t="array" ref="U225">IF($V225="","",IF(INDEX(PlanTasks[Source IDs],$V225)="","",INDEX(PlanTasks[Source IDs],$V225)))</f>
        <v/>
      </c>
      <c r="V225" s="27" t="str">
        <f>IF(ROW()-8&gt;$E$4,"",MATCH($C$4&amp;"|"&amp;(ROW()-8),PlanTasks[Category key],0))</f>
        <v/>
      </c>
    </row>
    <row r="226" ht="78.0" customHeight="1">
      <c r="A226" s="28" t="str">
        <f t="array" ref="A226">IF($V226="","",INDEX(PlanTasks[Task ID],$V226))</f>
        <v/>
      </c>
      <c r="B226" s="29" t="str">
        <f t="array" ref="B226">IF($V226="","",IF(INDEX(PlanTasks[Start week],$V226)="","",INDEX(PlanTasks[Start week],$V226)))</f>
        <v/>
      </c>
      <c r="C226" s="29" t="str">
        <f t="array" ref="C226">IF($V226="","",IF(INDEX(PlanTasks[Task / deliverable],$V226)="","",INDEX(PlanTasks[Task / deliverable],$V226)))</f>
        <v/>
      </c>
      <c r="D226" s="29" t="str">
        <f t="array" ref="D226">IF($V226="","",IF(INDEX(PlanTasks[Status],$V226)="","",INDEX(PlanTasks[Status],$V226)))</f>
        <v/>
      </c>
      <c r="E226" s="29" t="str">
        <f t="array" ref="E226">IF($V226="","",IF(INDEX(PlanTasks[Priority],$V226)="","",INDEX(PlanTasks[Priority],$V226)))</f>
        <v/>
      </c>
      <c r="F226" s="29" t="str">
        <f t="array" ref="F226">IF($V226="","",IF(INDEX(PlanTasks[Scope],$V226)="","",INDEX(PlanTasks[Scope],$V226)))</f>
        <v/>
      </c>
      <c r="G226" s="41" t="str">
        <f t="array" ref="G226">IF($V226="","",IF(INDEX(PlanTasks[Estimate (h)],$V226)="","",INDEX(PlanTasks[Estimate (h)],$V226)))</f>
        <v/>
      </c>
      <c r="H226" s="41" t="str">
        <f t="array" ref="H226">IF($V226="","",IF(INDEX(PlanTasks[Actual (h)],$V226)="","",INDEX(PlanTasks[Actual (h)],$V226)))</f>
        <v/>
      </c>
      <c r="I226" s="43" t="str">
        <f t="array" ref="I226">IF($V226="","",IF(INDEX(PlanTasks[Due date],$V226)="","",INDEX(PlanTasks[Due date],$V226)))</f>
        <v/>
      </c>
      <c r="J226" s="29" t="str">
        <f t="array" ref="J226">IF($V226="","",IF(INDEX(PlanTasks[Completion check],$V226)="","",INDEX(PlanTasks[Completion check],$V226)))</f>
        <v/>
      </c>
      <c r="K226" s="29" t="str">
        <f t="array" ref="K226">IF($V226="","",IF(INDEX(PlanTasks[Next action / blocker],$V226)="","",INDEX(PlanTasks[Next action / blocker],$V226)))</f>
        <v/>
      </c>
      <c r="L226" s="29" t="str">
        <f t="array" ref="L226">IF($V226="","",IF(INDEX(PlanTasks[Done when],$V226)="","",INDEX(PlanTasks[Done when],$V226)))</f>
        <v/>
      </c>
      <c r="M226" s="29" t="str">
        <f t="array" ref="M226">IF($V226="","",IF(INDEX(PlanTasks[Exercise / interview prompt],$V226)="","",INDEX(PlanTasks[Exercise / interview prompt],$V226)))</f>
        <v/>
      </c>
      <c r="N226" s="29" t="str">
        <f t="array" ref="N226">IF($V226="","",IF(INDEX(PlanTasks[Prerequisite IDs],$V226)="","",INDEX(PlanTasks[Prerequisite IDs],$V226)))</f>
        <v/>
      </c>
      <c r="O226" s="29" t="str">
        <f t="array" ref="O226">IF($V226="","",IF(INDEX(PlanTasks[Plan section],$V226)="","",INDEX(PlanTasks[Plan section],$V226)))</f>
        <v/>
      </c>
      <c r="P226" s="29" t="str">
        <f t="array" ref="P226">IF($V226="","",IF(INDEX(PlanTasks[Category],$V226)="","",INDEX(PlanTasks[Category],$V226)))</f>
        <v/>
      </c>
      <c r="Q226" s="29" t="str">
        <f t="array" ref="Q226">IF($V226="","",IF(INDEX(PlanTasks[Evidence / result],$V226)="","",INDEX(PlanTasks[Evidence / result],$V226)))</f>
        <v/>
      </c>
      <c r="R226" s="43" t="str">
        <f t="array" ref="R226">IF($V226="","",IF(INDEX(PlanTasks[Completed on],$V226)="","",INDEX(PlanTasks[Completed on],$V226)))</f>
        <v/>
      </c>
      <c r="S226" s="43" t="str">
        <f t="array" ref="S226">IF($V226="","",IF(INDEX(PlanTasks[Review due],$V226)="","",INDEX(PlanTasks[Review due],$V226)))</f>
        <v/>
      </c>
      <c r="T226" s="29" t="str">
        <f t="array" ref="T226">IF($V226="","",IF(INDEX(PlanTasks[AI practice mode],$V226)="","",INDEX(PlanTasks[AI practice mode],$V226)))</f>
        <v/>
      </c>
      <c r="U226" s="29" t="str">
        <f t="array" ref="U226">IF($V226="","",IF(INDEX(PlanTasks[Source IDs],$V226)="","",INDEX(PlanTasks[Source IDs],$V226)))</f>
        <v/>
      </c>
      <c r="V226" s="55" t="str">
        <f>IF(ROW()-8&gt;$E$4,"",MATCH($C$4&amp;"|"&amp;(ROW()-8),PlanTasks[Category key],0))</f>
        <v/>
      </c>
    </row>
    <row r="227" ht="78.0" customHeight="1">
      <c r="A227" s="9" t="str">
        <f t="array" ref="A227">IF($V227="","",INDEX(PlanTasks[Task ID],$V227))</f>
        <v/>
      </c>
      <c r="B227" s="12" t="str">
        <f t="array" ref="B227">IF($V227="","",IF(INDEX(PlanTasks[Start week],$V227)="","",INDEX(PlanTasks[Start week],$V227)))</f>
        <v/>
      </c>
      <c r="C227" s="12" t="str">
        <f t="array" ref="C227">IF($V227="","",IF(INDEX(PlanTasks[Task / deliverable],$V227)="","",INDEX(PlanTasks[Task / deliverable],$V227)))</f>
        <v/>
      </c>
      <c r="D227" s="12" t="str">
        <f t="array" ref="D227">IF($V227="","",IF(INDEX(PlanTasks[Status],$V227)="","",INDEX(PlanTasks[Status],$V227)))</f>
        <v/>
      </c>
      <c r="E227" s="12" t="str">
        <f t="array" ref="E227">IF($V227="","",IF(INDEX(PlanTasks[Priority],$V227)="","",INDEX(PlanTasks[Priority],$V227)))</f>
        <v/>
      </c>
      <c r="F227" s="12" t="str">
        <f t="array" ref="F227">IF($V227="","",IF(INDEX(PlanTasks[Scope],$V227)="","",INDEX(PlanTasks[Scope],$V227)))</f>
        <v/>
      </c>
      <c r="G227" s="18" t="str">
        <f t="array" ref="G227">IF($V227="","",IF(INDEX(PlanTasks[Estimate (h)],$V227)="","",INDEX(PlanTasks[Estimate (h)],$V227)))</f>
        <v/>
      </c>
      <c r="H227" s="18" t="str">
        <f t="array" ref="H227">IF($V227="","",IF(INDEX(PlanTasks[Actual (h)],$V227)="","",INDEX(PlanTasks[Actual (h)],$V227)))</f>
        <v/>
      </c>
      <c r="I227" s="21" t="str">
        <f t="array" ref="I227">IF($V227="","",IF(INDEX(PlanTasks[Due date],$V227)="","",INDEX(PlanTasks[Due date],$V227)))</f>
        <v/>
      </c>
      <c r="J227" s="12" t="str">
        <f t="array" ref="J227">IF($V227="","",IF(INDEX(PlanTasks[Completion check],$V227)="","",INDEX(PlanTasks[Completion check],$V227)))</f>
        <v/>
      </c>
      <c r="K227" s="12" t="str">
        <f t="array" ref="K227">IF($V227="","",IF(INDEX(PlanTasks[Next action / blocker],$V227)="","",INDEX(PlanTasks[Next action / blocker],$V227)))</f>
        <v/>
      </c>
      <c r="L227" s="12" t="str">
        <f t="array" ref="L227">IF($V227="","",IF(INDEX(PlanTasks[Done when],$V227)="","",INDEX(PlanTasks[Done when],$V227)))</f>
        <v/>
      </c>
      <c r="M227" s="12" t="str">
        <f t="array" ref="M227">IF($V227="","",IF(INDEX(PlanTasks[Exercise / interview prompt],$V227)="","",INDEX(PlanTasks[Exercise / interview prompt],$V227)))</f>
        <v/>
      </c>
      <c r="N227" s="12" t="str">
        <f t="array" ref="N227">IF($V227="","",IF(INDEX(PlanTasks[Prerequisite IDs],$V227)="","",INDEX(PlanTasks[Prerequisite IDs],$V227)))</f>
        <v/>
      </c>
      <c r="O227" s="12" t="str">
        <f t="array" ref="O227">IF($V227="","",IF(INDEX(PlanTasks[Plan section],$V227)="","",INDEX(PlanTasks[Plan section],$V227)))</f>
        <v/>
      </c>
      <c r="P227" s="12" t="str">
        <f t="array" ref="P227">IF($V227="","",IF(INDEX(PlanTasks[Category],$V227)="","",INDEX(PlanTasks[Category],$V227)))</f>
        <v/>
      </c>
      <c r="Q227" s="12" t="str">
        <f t="array" ref="Q227">IF($V227="","",IF(INDEX(PlanTasks[Evidence / result],$V227)="","",INDEX(PlanTasks[Evidence / result],$V227)))</f>
        <v/>
      </c>
      <c r="R227" s="21" t="str">
        <f t="array" ref="R227">IF($V227="","",IF(INDEX(PlanTasks[Completed on],$V227)="","",INDEX(PlanTasks[Completed on],$V227)))</f>
        <v/>
      </c>
      <c r="S227" s="21" t="str">
        <f t="array" ref="S227">IF($V227="","",IF(INDEX(PlanTasks[Review due],$V227)="","",INDEX(PlanTasks[Review due],$V227)))</f>
        <v/>
      </c>
      <c r="T227" s="12" t="str">
        <f t="array" ref="T227">IF($V227="","",IF(INDEX(PlanTasks[AI practice mode],$V227)="","",INDEX(PlanTasks[AI practice mode],$V227)))</f>
        <v/>
      </c>
      <c r="U227" s="12" t="str">
        <f t="array" ref="U227">IF($V227="","",IF(INDEX(PlanTasks[Source IDs],$V227)="","",INDEX(PlanTasks[Source IDs],$V227)))</f>
        <v/>
      </c>
      <c r="V227" s="27" t="str">
        <f>IF(ROW()-8&gt;$E$4,"",MATCH($C$4&amp;"|"&amp;(ROW()-8),PlanTasks[Category key],0))</f>
        <v/>
      </c>
    </row>
    <row r="228" ht="78.0" customHeight="1">
      <c r="A228" s="28" t="str">
        <f t="array" ref="A228">IF($V228="","",INDEX(PlanTasks[Task ID],$V228))</f>
        <v/>
      </c>
      <c r="B228" s="29" t="str">
        <f t="array" ref="B228">IF($V228="","",IF(INDEX(PlanTasks[Start week],$V228)="","",INDEX(PlanTasks[Start week],$V228)))</f>
        <v/>
      </c>
      <c r="C228" s="29" t="str">
        <f t="array" ref="C228">IF($V228="","",IF(INDEX(PlanTasks[Task / deliverable],$V228)="","",INDEX(PlanTasks[Task / deliverable],$V228)))</f>
        <v/>
      </c>
      <c r="D228" s="29" t="str">
        <f t="array" ref="D228">IF($V228="","",IF(INDEX(PlanTasks[Status],$V228)="","",INDEX(PlanTasks[Status],$V228)))</f>
        <v/>
      </c>
      <c r="E228" s="29" t="str">
        <f t="array" ref="E228">IF($V228="","",IF(INDEX(PlanTasks[Priority],$V228)="","",INDEX(PlanTasks[Priority],$V228)))</f>
        <v/>
      </c>
      <c r="F228" s="29" t="str">
        <f t="array" ref="F228">IF($V228="","",IF(INDEX(PlanTasks[Scope],$V228)="","",INDEX(PlanTasks[Scope],$V228)))</f>
        <v/>
      </c>
      <c r="G228" s="41" t="str">
        <f t="array" ref="G228">IF($V228="","",IF(INDEX(PlanTasks[Estimate (h)],$V228)="","",INDEX(PlanTasks[Estimate (h)],$V228)))</f>
        <v/>
      </c>
      <c r="H228" s="41" t="str">
        <f t="array" ref="H228">IF($V228="","",IF(INDEX(PlanTasks[Actual (h)],$V228)="","",INDEX(PlanTasks[Actual (h)],$V228)))</f>
        <v/>
      </c>
      <c r="I228" s="43" t="str">
        <f t="array" ref="I228">IF($V228="","",IF(INDEX(PlanTasks[Due date],$V228)="","",INDEX(PlanTasks[Due date],$V228)))</f>
        <v/>
      </c>
      <c r="J228" s="29" t="str">
        <f t="array" ref="J228">IF($V228="","",IF(INDEX(PlanTasks[Completion check],$V228)="","",INDEX(PlanTasks[Completion check],$V228)))</f>
        <v/>
      </c>
      <c r="K228" s="29" t="str">
        <f t="array" ref="K228">IF($V228="","",IF(INDEX(PlanTasks[Next action / blocker],$V228)="","",INDEX(PlanTasks[Next action / blocker],$V228)))</f>
        <v/>
      </c>
      <c r="L228" s="29" t="str">
        <f t="array" ref="L228">IF($V228="","",IF(INDEX(PlanTasks[Done when],$V228)="","",INDEX(PlanTasks[Done when],$V228)))</f>
        <v/>
      </c>
      <c r="M228" s="29" t="str">
        <f t="array" ref="M228">IF($V228="","",IF(INDEX(PlanTasks[Exercise / interview prompt],$V228)="","",INDEX(PlanTasks[Exercise / interview prompt],$V228)))</f>
        <v/>
      </c>
      <c r="N228" s="29" t="str">
        <f t="array" ref="N228">IF($V228="","",IF(INDEX(PlanTasks[Prerequisite IDs],$V228)="","",INDEX(PlanTasks[Prerequisite IDs],$V228)))</f>
        <v/>
      </c>
      <c r="O228" s="29" t="str">
        <f t="array" ref="O228">IF($V228="","",IF(INDEX(PlanTasks[Plan section],$V228)="","",INDEX(PlanTasks[Plan section],$V228)))</f>
        <v/>
      </c>
      <c r="P228" s="29" t="str">
        <f t="array" ref="P228">IF($V228="","",IF(INDEX(PlanTasks[Category],$V228)="","",INDEX(PlanTasks[Category],$V228)))</f>
        <v/>
      </c>
      <c r="Q228" s="29" t="str">
        <f t="array" ref="Q228">IF($V228="","",IF(INDEX(PlanTasks[Evidence / result],$V228)="","",INDEX(PlanTasks[Evidence / result],$V228)))</f>
        <v/>
      </c>
      <c r="R228" s="43" t="str">
        <f t="array" ref="R228">IF($V228="","",IF(INDEX(PlanTasks[Completed on],$V228)="","",INDEX(PlanTasks[Completed on],$V228)))</f>
        <v/>
      </c>
      <c r="S228" s="43" t="str">
        <f t="array" ref="S228">IF($V228="","",IF(INDEX(PlanTasks[Review due],$V228)="","",INDEX(PlanTasks[Review due],$V228)))</f>
        <v/>
      </c>
      <c r="T228" s="29" t="str">
        <f t="array" ref="T228">IF($V228="","",IF(INDEX(PlanTasks[AI practice mode],$V228)="","",INDEX(PlanTasks[AI practice mode],$V228)))</f>
        <v/>
      </c>
      <c r="U228" s="29" t="str">
        <f t="array" ref="U228">IF($V228="","",IF(INDEX(PlanTasks[Source IDs],$V228)="","",INDEX(PlanTasks[Source IDs],$V228)))</f>
        <v/>
      </c>
      <c r="V228" s="55" t="str">
        <f>IF(ROW()-8&gt;$E$4,"",MATCH($C$4&amp;"|"&amp;(ROW()-8),PlanTasks[Category key],0))</f>
        <v/>
      </c>
    </row>
    <row r="229" ht="78.0" customHeight="1">
      <c r="A229" s="9" t="str">
        <f t="array" ref="A229">IF($V229="","",INDEX(PlanTasks[Task ID],$V229))</f>
        <v/>
      </c>
      <c r="B229" s="12" t="str">
        <f t="array" ref="B229">IF($V229="","",IF(INDEX(PlanTasks[Start week],$V229)="","",INDEX(PlanTasks[Start week],$V229)))</f>
        <v/>
      </c>
      <c r="C229" s="12" t="str">
        <f t="array" ref="C229">IF($V229="","",IF(INDEX(PlanTasks[Task / deliverable],$V229)="","",INDEX(PlanTasks[Task / deliverable],$V229)))</f>
        <v/>
      </c>
      <c r="D229" s="12" t="str">
        <f t="array" ref="D229">IF($V229="","",IF(INDEX(PlanTasks[Status],$V229)="","",INDEX(PlanTasks[Status],$V229)))</f>
        <v/>
      </c>
      <c r="E229" s="12" t="str">
        <f t="array" ref="E229">IF($V229="","",IF(INDEX(PlanTasks[Priority],$V229)="","",INDEX(PlanTasks[Priority],$V229)))</f>
        <v/>
      </c>
      <c r="F229" s="12" t="str">
        <f t="array" ref="F229">IF($V229="","",IF(INDEX(PlanTasks[Scope],$V229)="","",INDEX(PlanTasks[Scope],$V229)))</f>
        <v/>
      </c>
      <c r="G229" s="18" t="str">
        <f t="array" ref="G229">IF($V229="","",IF(INDEX(PlanTasks[Estimate (h)],$V229)="","",INDEX(PlanTasks[Estimate (h)],$V229)))</f>
        <v/>
      </c>
      <c r="H229" s="18" t="str">
        <f t="array" ref="H229">IF($V229="","",IF(INDEX(PlanTasks[Actual (h)],$V229)="","",INDEX(PlanTasks[Actual (h)],$V229)))</f>
        <v/>
      </c>
      <c r="I229" s="21" t="str">
        <f t="array" ref="I229">IF($V229="","",IF(INDEX(PlanTasks[Due date],$V229)="","",INDEX(PlanTasks[Due date],$V229)))</f>
        <v/>
      </c>
      <c r="J229" s="12" t="str">
        <f t="array" ref="J229">IF($V229="","",IF(INDEX(PlanTasks[Completion check],$V229)="","",INDEX(PlanTasks[Completion check],$V229)))</f>
        <v/>
      </c>
      <c r="K229" s="12" t="str">
        <f t="array" ref="K229">IF($V229="","",IF(INDEX(PlanTasks[Next action / blocker],$V229)="","",INDEX(PlanTasks[Next action / blocker],$V229)))</f>
        <v/>
      </c>
      <c r="L229" s="12" t="str">
        <f t="array" ref="L229">IF($V229="","",IF(INDEX(PlanTasks[Done when],$V229)="","",INDEX(PlanTasks[Done when],$V229)))</f>
        <v/>
      </c>
      <c r="M229" s="12" t="str">
        <f t="array" ref="M229">IF($V229="","",IF(INDEX(PlanTasks[Exercise / interview prompt],$V229)="","",INDEX(PlanTasks[Exercise / interview prompt],$V229)))</f>
        <v/>
      </c>
      <c r="N229" s="12" t="str">
        <f t="array" ref="N229">IF($V229="","",IF(INDEX(PlanTasks[Prerequisite IDs],$V229)="","",INDEX(PlanTasks[Prerequisite IDs],$V229)))</f>
        <v/>
      </c>
      <c r="O229" s="12" t="str">
        <f t="array" ref="O229">IF($V229="","",IF(INDEX(PlanTasks[Plan section],$V229)="","",INDEX(PlanTasks[Plan section],$V229)))</f>
        <v/>
      </c>
      <c r="P229" s="12" t="str">
        <f t="array" ref="P229">IF($V229="","",IF(INDEX(PlanTasks[Category],$V229)="","",INDEX(PlanTasks[Category],$V229)))</f>
        <v/>
      </c>
      <c r="Q229" s="12" t="str">
        <f t="array" ref="Q229">IF($V229="","",IF(INDEX(PlanTasks[Evidence / result],$V229)="","",INDEX(PlanTasks[Evidence / result],$V229)))</f>
        <v/>
      </c>
      <c r="R229" s="21" t="str">
        <f t="array" ref="R229">IF($V229="","",IF(INDEX(PlanTasks[Completed on],$V229)="","",INDEX(PlanTasks[Completed on],$V229)))</f>
        <v/>
      </c>
      <c r="S229" s="21" t="str">
        <f t="array" ref="S229">IF($V229="","",IF(INDEX(PlanTasks[Review due],$V229)="","",INDEX(PlanTasks[Review due],$V229)))</f>
        <v/>
      </c>
      <c r="T229" s="12" t="str">
        <f t="array" ref="T229">IF($V229="","",IF(INDEX(PlanTasks[AI practice mode],$V229)="","",INDEX(PlanTasks[AI practice mode],$V229)))</f>
        <v/>
      </c>
      <c r="U229" s="12" t="str">
        <f t="array" ref="U229">IF($V229="","",IF(INDEX(PlanTasks[Source IDs],$V229)="","",INDEX(PlanTasks[Source IDs],$V229)))</f>
        <v/>
      </c>
      <c r="V229" s="27" t="str">
        <f>IF(ROW()-8&gt;$E$4,"",MATCH($C$4&amp;"|"&amp;(ROW()-8),PlanTasks[Category key],0))</f>
        <v/>
      </c>
    </row>
    <row r="230" ht="78.0" customHeight="1">
      <c r="A230" s="28" t="str">
        <f t="array" ref="A230">IF($V230="","",INDEX(PlanTasks[Task ID],$V230))</f>
        <v/>
      </c>
      <c r="B230" s="29" t="str">
        <f t="array" ref="B230">IF($V230="","",IF(INDEX(PlanTasks[Start week],$V230)="","",INDEX(PlanTasks[Start week],$V230)))</f>
        <v/>
      </c>
      <c r="C230" s="29" t="str">
        <f t="array" ref="C230">IF($V230="","",IF(INDEX(PlanTasks[Task / deliverable],$V230)="","",INDEX(PlanTasks[Task / deliverable],$V230)))</f>
        <v/>
      </c>
      <c r="D230" s="29" t="str">
        <f t="array" ref="D230">IF($V230="","",IF(INDEX(PlanTasks[Status],$V230)="","",INDEX(PlanTasks[Status],$V230)))</f>
        <v/>
      </c>
      <c r="E230" s="29" t="str">
        <f t="array" ref="E230">IF($V230="","",IF(INDEX(PlanTasks[Priority],$V230)="","",INDEX(PlanTasks[Priority],$V230)))</f>
        <v/>
      </c>
      <c r="F230" s="29" t="str">
        <f t="array" ref="F230">IF($V230="","",IF(INDEX(PlanTasks[Scope],$V230)="","",INDEX(PlanTasks[Scope],$V230)))</f>
        <v/>
      </c>
      <c r="G230" s="41" t="str">
        <f t="array" ref="G230">IF($V230="","",IF(INDEX(PlanTasks[Estimate (h)],$V230)="","",INDEX(PlanTasks[Estimate (h)],$V230)))</f>
        <v/>
      </c>
      <c r="H230" s="41" t="str">
        <f t="array" ref="H230">IF($V230="","",IF(INDEX(PlanTasks[Actual (h)],$V230)="","",INDEX(PlanTasks[Actual (h)],$V230)))</f>
        <v/>
      </c>
      <c r="I230" s="43" t="str">
        <f t="array" ref="I230">IF($V230="","",IF(INDEX(PlanTasks[Due date],$V230)="","",INDEX(PlanTasks[Due date],$V230)))</f>
        <v/>
      </c>
      <c r="J230" s="29" t="str">
        <f t="array" ref="J230">IF($V230="","",IF(INDEX(PlanTasks[Completion check],$V230)="","",INDEX(PlanTasks[Completion check],$V230)))</f>
        <v/>
      </c>
      <c r="K230" s="29" t="str">
        <f t="array" ref="K230">IF($V230="","",IF(INDEX(PlanTasks[Next action / blocker],$V230)="","",INDEX(PlanTasks[Next action / blocker],$V230)))</f>
        <v/>
      </c>
      <c r="L230" s="29" t="str">
        <f t="array" ref="L230">IF($V230="","",IF(INDEX(PlanTasks[Done when],$V230)="","",INDEX(PlanTasks[Done when],$V230)))</f>
        <v/>
      </c>
      <c r="M230" s="29" t="str">
        <f t="array" ref="M230">IF($V230="","",IF(INDEX(PlanTasks[Exercise / interview prompt],$V230)="","",INDEX(PlanTasks[Exercise / interview prompt],$V230)))</f>
        <v/>
      </c>
      <c r="N230" s="29" t="str">
        <f t="array" ref="N230">IF($V230="","",IF(INDEX(PlanTasks[Prerequisite IDs],$V230)="","",INDEX(PlanTasks[Prerequisite IDs],$V230)))</f>
        <v/>
      </c>
      <c r="O230" s="29" t="str">
        <f t="array" ref="O230">IF($V230="","",IF(INDEX(PlanTasks[Plan section],$V230)="","",INDEX(PlanTasks[Plan section],$V230)))</f>
        <v/>
      </c>
      <c r="P230" s="29" t="str">
        <f t="array" ref="P230">IF($V230="","",IF(INDEX(PlanTasks[Category],$V230)="","",INDEX(PlanTasks[Category],$V230)))</f>
        <v/>
      </c>
      <c r="Q230" s="29" t="str">
        <f t="array" ref="Q230">IF($V230="","",IF(INDEX(PlanTasks[Evidence / result],$V230)="","",INDEX(PlanTasks[Evidence / result],$V230)))</f>
        <v/>
      </c>
      <c r="R230" s="43" t="str">
        <f t="array" ref="R230">IF($V230="","",IF(INDEX(PlanTasks[Completed on],$V230)="","",INDEX(PlanTasks[Completed on],$V230)))</f>
        <v/>
      </c>
      <c r="S230" s="43" t="str">
        <f t="array" ref="S230">IF($V230="","",IF(INDEX(PlanTasks[Review due],$V230)="","",INDEX(PlanTasks[Review due],$V230)))</f>
        <v/>
      </c>
      <c r="T230" s="29" t="str">
        <f t="array" ref="T230">IF($V230="","",IF(INDEX(PlanTasks[AI practice mode],$V230)="","",INDEX(PlanTasks[AI practice mode],$V230)))</f>
        <v/>
      </c>
      <c r="U230" s="29" t="str">
        <f t="array" ref="U230">IF($V230="","",IF(INDEX(PlanTasks[Source IDs],$V230)="","",INDEX(PlanTasks[Source IDs],$V230)))</f>
        <v/>
      </c>
      <c r="V230" s="55" t="str">
        <f>IF(ROW()-8&gt;$E$4,"",MATCH($C$4&amp;"|"&amp;(ROW()-8),PlanTasks[Category key],0))</f>
        <v/>
      </c>
    </row>
    <row r="231" ht="78.0" customHeight="1">
      <c r="A231" s="9" t="str">
        <f t="array" ref="A231">IF($V231="","",INDEX(PlanTasks[Task ID],$V231))</f>
        <v/>
      </c>
      <c r="B231" s="12" t="str">
        <f t="array" ref="B231">IF($V231="","",IF(INDEX(PlanTasks[Start week],$V231)="","",INDEX(PlanTasks[Start week],$V231)))</f>
        <v/>
      </c>
      <c r="C231" s="12" t="str">
        <f t="array" ref="C231">IF($V231="","",IF(INDEX(PlanTasks[Task / deliverable],$V231)="","",INDEX(PlanTasks[Task / deliverable],$V231)))</f>
        <v/>
      </c>
      <c r="D231" s="12" t="str">
        <f t="array" ref="D231">IF($V231="","",IF(INDEX(PlanTasks[Status],$V231)="","",INDEX(PlanTasks[Status],$V231)))</f>
        <v/>
      </c>
      <c r="E231" s="12" t="str">
        <f t="array" ref="E231">IF($V231="","",IF(INDEX(PlanTasks[Priority],$V231)="","",INDEX(PlanTasks[Priority],$V231)))</f>
        <v/>
      </c>
      <c r="F231" s="12" t="str">
        <f t="array" ref="F231">IF($V231="","",IF(INDEX(PlanTasks[Scope],$V231)="","",INDEX(PlanTasks[Scope],$V231)))</f>
        <v/>
      </c>
      <c r="G231" s="18" t="str">
        <f t="array" ref="G231">IF($V231="","",IF(INDEX(PlanTasks[Estimate (h)],$V231)="","",INDEX(PlanTasks[Estimate (h)],$V231)))</f>
        <v/>
      </c>
      <c r="H231" s="18" t="str">
        <f t="array" ref="H231">IF($V231="","",IF(INDEX(PlanTasks[Actual (h)],$V231)="","",INDEX(PlanTasks[Actual (h)],$V231)))</f>
        <v/>
      </c>
      <c r="I231" s="21" t="str">
        <f t="array" ref="I231">IF($V231="","",IF(INDEX(PlanTasks[Due date],$V231)="","",INDEX(PlanTasks[Due date],$V231)))</f>
        <v/>
      </c>
      <c r="J231" s="12" t="str">
        <f t="array" ref="J231">IF($V231="","",IF(INDEX(PlanTasks[Completion check],$V231)="","",INDEX(PlanTasks[Completion check],$V231)))</f>
        <v/>
      </c>
      <c r="K231" s="12" t="str">
        <f t="array" ref="K231">IF($V231="","",IF(INDEX(PlanTasks[Next action / blocker],$V231)="","",INDEX(PlanTasks[Next action / blocker],$V231)))</f>
        <v/>
      </c>
      <c r="L231" s="12" t="str">
        <f t="array" ref="L231">IF($V231="","",IF(INDEX(PlanTasks[Done when],$V231)="","",INDEX(PlanTasks[Done when],$V231)))</f>
        <v/>
      </c>
      <c r="M231" s="12" t="str">
        <f t="array" ref="M231">IF($V231="","",IF(INDEX(PlanTasks[Exercise / interview prompt],$V231)="","",INDEX(PlanTasks[Exercise / interview prompt],$V231)))</f>
        <v/>
      </c>
      <c r="N231" s="12" t="str">
        <f t="array" ref="N231">IF($V231="","",IF(INDEX(PlanTasks[Prerequisite IDs],$V231)="","",INDEX(PlanTasks[Prerequisite IDs],$V231)))</f>
        <v/>
      </c>
      <c r="O231" s="12" t="str">
        <f t="array" ref="O231">IF($V231="","",IF(INDEX(PlanTasks[Plan section],$V231)="","",INDEX(PlanTasks[Plan section],$V231)))</f>
        <v/>
      </c>
      <c r="P231" s="12" t="str">
        <f t="array" ref="P231">IF($V231="","",IF(INDEX(PlanTasks[Category],$V231)="","",INDEX(PlanTasks[Category],$V231)))</f>
        <v/>
      </c>
      <c r="Q231" s="12" t="str">
        <f t="array" ref="Q231">IF($V231="","",IF(INDEX(PlanTasks[Evidence / result],$V231)="","",INDEX(PlanTasks[Evidence / result],$V231)))</f>
        <v/>
      </c>
      <c r="R231" s="21" t="str">
        <f t="array" ref="R231">IF($V231="","",IF(INDEX(PlanTasks[Completed on],$V231)="","",INDEX(PlanTasks[Completed on],$V231)))</f>
        <v/>
      </c>
      <c r="S231" s="21" t="str">
        <f t="array" ref="S231">IF($V231="","",IF(INDEX(PlanTasks[Review due],$V231)="","",INDEX(PlanTasks[Review due],$V231)))</f>
        <v/>
      </c>
      <c r="T231" s="12" t="str">
        <f t="array" ref="T231">IF($V231="","",IF(INDEX(PlanTasks[AI practice mode],$V231)="","",INDEX(PlanTasks[AI practice mode],$V231)))</f>
        <v/>
      </c>
      <c r="U231" s="12" t="str">
        <f t="array" ref="U231">IF($V231="","",IF(INDEX(PlanTasks[Source IDs],$V231)="","",INDEX(PlanTasks[Source IDs],$V231)))</f>
        <v/>
      </c>
      <c r="V231" s="27" t="str">
        <f>IF(ROW()-8&gt;$E$4,"",MATCH($C$4&amp;"|"&amp;(ROW()-8),PlanTasks[Category key],0))</f>
        <v/>
      </c>
    </row>
    <row r="232" ht="78.0" customHeight="1">
      <c r="A232" s="28" t="str">
        <f t="array" ref="A232">IF($V232="","",INDEX(PlanTasks[Task ID],$V232))</f>
        <v/>
      </c>
      <c r="B232" s="29" t="str">
        <f t="array" ref="B232">IF($V232="","",IF(INDEX(PlanTasks[Start week],$V232)="","",INDEX(PlanTasks[Start week],$V232)))</f>
        <v/>
      </c>
      <c r="C232" s="29" t="str">
        <f t="array" ref="C232">IF($V232="","",IF(INDEX(PlanTasks[Task / deliverable],$V232)="","",INDEX(PlanTasks[Task / deliverable],$V232)))</f>
        <v/>
      </c>
      <c r="D232" s="29" t="str">
        <f t="array" ref="D232">IF($V232="","",IF(INDEX(PlanTasks[Status],$V232)="","",INDEX(PlanTasks[Status],$V232)))</f>
        <v/>
      </c>
      <c r="E232" s="29" t="str">
        <f t="array" ref="E232">IF($V232="","",IF(INDEX(PlanTasks[Priority],$V232)="","",INDEX(PlanTasks[Priority],$V232)))</f>
        <v/>
      </c>
      <c r="F232" s="29" t="str">
        <f t="array" ref="F232">IF($V232="","",IF(INDEX(PlanTasks[Scope],$V232)="","",INDEX(PlanTasks[Scope],$V232)))</f>
        <v/>
      </c>
      <c r="G232" s="41" t="str">
        <f t="array" ref="G232">IF($V232="","",IF(INDEX(PlanTasks[Estimate (h)],$V232)="","",INDEX(PlanTasks[Estimate (h)],$V232)))</f>
        <v/>
      </c>
      <c r="H232" s="41" t="str">
        <f t="array" ref="H232">IF($V232="","",IF(INDEX(PlanTasks[Actual (h)],$V232)="","",INDEX(PlanTasks[Actual (h)],$V232)))</f>
        <v/>
      </c>
      <c r="I232" s="43" t="str">
        <f t="array" ref="I232">IF($V232="","",IF(INDEX(PlanTasks[Due date],$V232)="","",INDEX(PlanTasks[Due date],$V232)))</f>
        <v/>
      </c>
      <c r="J232" s="29" t="str">
        <f t="array" ref="J232">IF($V232="","",IF(INDEX(PlanTasks[Completion check],$V232)="","",INDEX(PlanTasks[Completion check],$V232)))</f>
        <v/>
      </c>
      <c r="K232" s="29" t="str">
        <f t="array" ref="K232">IF($V232="","",IF(INDEX(PlanTasks[Next action / blocker],$V232)="","",INDEX(PlanTasks[Next action / blocker],$V232)))</f>
        <v/>
      </c>
      <c r="L232" s="29" t="str">
        <f t="array" ref="L232">IF($V232="","",IF(INDEX(PlanTasks[Done when],$V232)="","",INDEX(PlanTasks[Done when],$V232)))</f>
        <v/>
      </c>
      <c r="M232" s="29" t="str">
        <f t="array" ref="M232">IF($V232="","",IF(INDEX(PlanTasks[Exercise / interview prompt],$V232)="","",INDEX(PlanTasks[Exercise / interview prompt],$V232)))</f>
        <v/>
      </c>
      <c r="N232" s="29" t="str">
        <f t="array" ref="N232">IF($V232="","",IF(INDEX(PlanTasks[Prerequisite IDs],$V232)="","",INDEX(PlanTasks[Prerequisite IDs],$V232)))</f>
        <v/>
      </c>
      <c r="O232" s="29" t="str">
        <f t="array" ref="O232">IF($V232="","",IF(INDEX(PlanTasks[Plan section],$V232)="","",INDEX(PlanTasks[Plan section],$V232)))</f>
        <v/>
      </c>
      <c r="P232" s="29" t="str">
        <f t="array" ref="P232">IF($V232="","",IF(INDEX(PlanTasks[Category],$V232)="","",INDEX(PlanTasks[Category],$V232)))</f>
        <v/>
      </c>
      <c r="Q232" s="29" t="str">
        <f t="array" ref="Q232">IF($V232="","",IF(INDEX(PlanTasks[Evidence / result],$V232)="","",INDEX(PlanTasks[Evidence / result],$V232)))</f>
        <v/>
      </c>
      <c r="R232" s="43" t="str">
        <f t="array" ref="R232">IF($V232="","",IF(INDEX(PlanTasks[Completed on],$V232)="","",INDEX(PlanTasks[Completed on],$V232)))</f>
        <v/>
      </c>
      <c r="S232" s="43" t="str">
        <f t="array" ref="S232">IF($V232="","",IF(INDEX(PlanTasks[Review due],$V232)="","",INDEX(PlanTasks[Review due],$V232)))</f>
        <v/>
      </c>
      <c r="T232" s="29" t="str">
        <f t="array" ref="T232">IF($V232="","",IF(INDEX(PlanTasks[AI practice mode],$V232)="","",INDEX(PlanTasks[AI practice mode],$V232)))</f>
        <v/>
      </c>
      <c r="U232" s="29" t="str">
        <f t="array" ref="U232">IF($V232="","",IF(INDEX(PlanTasks[Source IDs],$V232)="","",INDEX(PlanTasks[Source IDs],$V232)))</f>
        <v/>
      </c>
      <c r="V232" s="55" t="str">
        <f>IF(ROW()-8&gt;$E$4,"",MATCH($C$4&amp;"|"&amp;(ROW()-8),PlanTasks[Category key],0))</f>
        <v/>
      </c>
    </row>
    <row r="233" ht="78.0" customHeight="1">
      <c r="A233" s="9" t="str">
        <f t="array" ref="A233">IF($V233="","",INDEX(PlanTasks[Task ID],$V233))</f>
        <v/>
      </c>
      <c r="B233" s="12" t="str">
        <f t="array" ref="B233">IF($V233="","",IF(INDEX(PlanTasks[Start week],$V233)="","",INDEX(PlanTasks[Start week],$V233)))</f>
        <v/>
      </c>
      <c r="C233" s="12" t="str">
        <f t="array" ref="C233">IF($V233="","",IF(INDEX(PlanTasks[Task / deliverable],$V233)="","",INDEX(PlanTasks[Task / deliverable],$V233)))</f>
        <v/>
      </c>
      <c r="D233" s="12" t="str">
        <f t="array" ref="D233">IF($V233="","",IF(INDEX(PlanTasks[Status],$V233)="","",INDEX(PlanTasks[Status],$V233)))</f>
        <v/>
      </c>
      <c r="E233" s="12" t="str">
        <f t="array" ref="E233">IF($V233="","",IF(INDEX(PlanTasks[Priority],$V233)="","",INDEX(PlanTasks[Priority],$V233)))</f>
        <v/>
      </c>
      <c r="F233" s="12" t="str">
        <f t="array" ref="F233">IF($V233="","",IF(INDEX(PlanTasks[Scope],$V233)="","",INDEX(PlanTasks[Scope],$V233)))</f>
        <v/>
      </c>
      <c r="G233" s="18" t="str">
        <f t="array" ref="G233">IF($V233="","",IF(INDEX(PlanTasks[Estimate (h)],$V233)="","",INDEX(PlanTasks[Estimate (h)],$V233)))</f>
        <v/>
      </c>
      <c r="H233" s="18" t="str">
        <f t="array" ref="H233">IF($V233="","",IF(INDEX(PlanTasks[Actual (h)],$V233)="","",INDEX(PlanTasks[Actual (h)],$V233)))</f>
        <v/>
      </c>
      <c r="I233" s="21" t="str">
        <f t="array" ref="I233">IF($V233="","",IF(INDEX(PlanTasks[Due date],$V233)="","",INDEX(PlanTasks[Due date],$V233)))</f>
        <v/>
      </c>
      <c r="J233" s="12" t="str">
        <f t="array" ref="J233">IF($V233="","",IF(INDEX(PlanTasks[Completion check],$V233)="","",INDEX(PlanTasks[Completion check],$V233)))</f>
        <v/>
      </c>
      <c r="K233" s="12" t="str">
        <f t="array" ref="K233">IF($V233="","",IF(INDEX(PlanTasks[Next action / blocker],$V233)="","",INDEX(PlanTasks[Next action / blocker],$V233)))</f>
        <v/>
      </c>
      <c r="L233" s="12" t="str">
        <f t="array" ref="L233">IF($V233="","",IF(INDEX(PlanTasks[Done when],$V233)="","",INDEX(PlanTasks[Done when],$V233)))</f>
        <v/>
      </c>
      <c r="M233" s="12" t="str">
        <f t="array" ref="M233">IF($V233="","",IF(INDEX(PlanTasks[Exercise / interview prompt],$V233)="","",INDEX(PlanTasks[Exercise / interview prompt],$V233)))</f>
        <v/>
      </c>
      <c r="N233" s="12" t="str">
        <f t="array" ref="N233">IF($V233="","",IF(INDEX(PlanTasks[Prerequisite IDs],$V233)="","",INDEX(PlanTasks[Prerequisite IDs],$V233)))</f>
        <v/>
      </c>
      <c r="O233" s="12" t="str">
        <f t="array" ref="O233">IF($V233="","",IF(INDEX(PlanTasks[Plan section],$V233)="","",INDEX(PlanTasks[Plan section],$V233)))</f>
        <v/>
      </c>
      <c r="P233" s="12" t="str">
        <f t="array" ref="P233">IF($V233="","",IF(INDEX(PlanTasks[Category],$V233)="","",INDEX(PlanTasks[Category],$V233)))</f>
        <v/>
      </c>
      <c r="Q233" s="12" t="str">
        <f t="array" ref="Q233">IF($V233="","",IF(INDEX(PlanTasks[Evidence / result],$V233)="","",INDEX(PlanTasks[Evidence / result],$V233)))</f>
        <v/>
      </c>
      <c r="R233" s="21" t="str">
        <f t="array" ref="R233">IF($V233="","",IF(INDEX(PlanTasks[Completed on],$V233)="","",INDEX(PlanTasks[Completed on],$V233)))</f>
        <v/>
      </c>
      <c r="S233" s="21" t="str">
        <f t="array" ref="S233">IF($V233="","",IF(INDEX(PlanTasks[Review due],$V233)="","",INDEX(PlanTasks[Review due],$V233)))</f>
        <v/>
      </c>
      <c r="T233" s="12" t="str">
        <f t="array" ref="T233">IF($V233="","",IF(INDEX(PlanTasks[AI practice mode],$V233)="","",INDEX(PlanTasks[AI practice mode],$V233)))</f>
        <v/>
      </c>
      <c r="U233" s="12" t="str">
        <f t="array" ref="U233">IF($V233="","",IF(INDEX(PlanTasks[Source IDs],$V233)="","",INDEX(PlanTasks[Source IDs],$V233)))</f>
        <v/>
      </c>
      <c r="V233" s="27" t="str">
        <f>IF(ROW()-8&gt;$E$4,"",MATCH($C$4&amp;"|"&amp;(ROW()-8),PlanTasks[Category key],0))</f>
        <v/>
      </c>
    </row>
    <row r="234" ht="78.0" customHeight="1">
      <c r="A234" s="28" t="str">
        <f t="array" ref="A234">IF($V234="","",INDEX(PlanTasks[Task ID],$V234))</f>
        <v/>
      </c>
      <c r="B234" s="29" t="str">
        <f t="array" ref="B234">IF($V234="","",IF(INDEX(PlanTasks[Start week],$V234)="","",INDEX(PlanTasks[Start week],$V234)))</f>
        <v/>
      </c>
      <c r="C234" s="29" t="str">
        <f t="array" ref="C234">IF($V234="","",IF(INDEX(PlanTasks[Task / deliverable],$V234)="","",INDEX(PlanTasks[Task / deliverable],$V234)))</f>
        <v/>
      </c>
      <c r="D234" s="29" t="str">
        <f t="array" ref="D234">IF($V234="","",IF(INDEX(PlanTasks[Status],$V234)="","",INDEX(PlanTasks[Status],$V234)))</f>
        <v/>
      </c>
      <c r="E234" s="29" t="str">
        <f t="array" ref="E234">IF($V234="","",IF(INDEX(PlanTasks[Priority],$V234)="","",INDEX(PlanTasks[Priority],$V234)))</f>
        <v/>
      </c>
      <c r="F234" s="29" t="str">
        <f t="array" ref="F234">IF($V234="","",IF(INDEX(PlanTasks[Scope],$V234)="","",INDEX(PlanTasks[Scope],$V234)))</f>
        <v/>
      </c>
      <c r="G234" s="41" t="str">
        <f t="array" ref="G234">IF($V234="","",IF(INDEX(PlanTasks[Estimate (h)],$V234)="","",INDEX(PlanTasks[Estimate (h)],$V234)))</f>
        <v/>
      </c>
      <c r="H234" s="41" t="str">
        <f t="array" ref="H234">IF($V234="","",IF(INDEX(PlanTasks[Actual (h)],$V234)="","",INDEX(PlanTasks[Actual (h)],$V234)))</f>
        <v/>
      </c>
      <c r="I234" s="43" t="str">
        <f t="array" ref="I234">IF($V234="","",IF(INDEX(PlanTasks[Due date],$V234)="","",INDEX(PlanTasks[Due date],$V234)))</f>
        <v/>
      </c>
      <c r="J234" s="29" t="str">
        <f t="array" ref="J234">IF($V234="","",IF(INDEX(PlanTasks[Completion check],$V234)="","",INDEX(PlanTasks[Completion check],$V234)))</f>
        <v/>
      </c>
      <c r="K234" s="29" t="str">
        <f t="array" ref="K234">IF($V234="","",IF(INDEX(PlanTasks[Next action / blocker],$V234)="","",INDEX(PlanTasks[Next action / blocker],$V234)))</f>
        <v/>
      </c>
      <c r="L234" s="29" t="str">
        <f t="array" ref="L234">IF($V234="","",IF(INDEX(PlanTasks[Done when],$V234)="","",INDEX(PlanTasks[Done when],$V234)))</f>
        <v/>
      </c>
      <c r="M234" s="29" t="str">
        <f t="array" ref="M234">IF($V234="","",IF(INDEX(PlanTasks[Exercise / interview prompt],$V234)="","",INDEX(PlanTasks[Exercise / interview prompt],$V234)))</f>
        <v/>
      </c>
      <c r="N234" s="29" t="str">
        <f t="array" ref="N234">IF($V234="","",IF(INDEX(PlanTasks[Prerequisite IDs],$V234)="","",INDEX(PlanTasks[Prerequisite IDs],$V234)))</f>
        <v/>
      </c>
      <c r="O234" s="29" t="str">
        <f t="array" ref="O234">IF($V234="","",IF(INDEX(PlanTasks[Plan section],$V234)="","",INDEX(PlanTasks[Plan section],$V234)))</f>
        <v/>
      </c>
      <c r="P234" s="29" t="str">
        <f t="array" ref="P234">IF($V234="","",IF(INDEX(PlanTasks[Category],$V234)="","",INDEX(PlanTasks[Category],$V234)))</f>
        <v/>
      </c>
      <c r="Q234" s="29" t="str">
        <f t="array" ref="Q234">IF($V234="","",IF(INDEX(PlanTasks[Evidence / result],$V234)="","",INDEX(PlanTasks[Evidence / result],$V234)))</f>
        <v/>
      </c>
      <c r="R234" s="43" t="str">
        <f t="array" ref="R234">IF($V234="","",IF(INDEX(PlanTasks[Completed on],$V234)="","",INDEX(PlanTasks[Completed on],$V234)))</f>
        <v/>
      </c>
      <c r="S234" s="43" t="str">
        <f t="array" ref="S234">IF($V234="","",IF(INDEX(PlanTasks[Review due],$V234)="","",INDEX(PlanTasks[Review due],$V234)))</f>
        <v/>
      </c>
      <c r="T234" s="29" t="str">
        <f t="array" ref="T234">IF($V234="","",IF(INDEX(PlanTasks[AI practice mode],$V234)="","",INDEX(PlanTasks[AI practice mode],$V234)))</f>
        <v/>
      </c>
      <c r="U234" s="29" t="str">
        <f t="array" ref="U234">IF($V234="","",IF(INDEX(PlanTasks[Source IDs],$V234)="","",INDEX(PlanTasks[Source IDs],$V234)))</f>
        <v/>
      </c>
      <c r="V234" s="55" t="str">
        <f>IF(ROW()-8&gt;$E$4,"",MATCH($C$4&amp;"|"&amp;(ROW()-8),PlanTasks[Category key],0))</f>
        <v/>
      </c>
    </row>
    <row r="235" ht="78.0" customHeight="1">
      <c r="A235" s="9" t="str">
        <f t="array" ref="A235">IF($V235="","",INDEX(PlanTasks[Task ID],$V235))</f>
        <v/>
      </c>
      <c r="B235" s="12" t="str">
        <f t="array" ref="B235">IF($V235="","",IF(INDEX(PlanTasks[Start week],$V235)="","",INDEX(PlanTasks[Start week],$V235)))</f>
        <v/>
      </c>
      <c r="C235" s="12" t="str">
        <f t="array" ref="C235">IF($V235="","",IF(INDEX(PlanTasks[Task / deliverable],$V235)="","",INDEX(PlanTasks[Task / deliverable],$V235)))</f>
        <v/>
      </c>
      <c r="D235" s="12" t="str">
        <f t="array" ref="D235">IF($V235="","",IF(INDEX(PlanTasks[Status],$V235)="","",INDEX(PlanTasks[Status],$V235)))</f>
        <v/>
      </c>
      <c r="E235" s="12" t="str">
        <f t="array" ref="E235">IF($V235="","",IF(INDEX(PlanTasks[Priority],$V235)="","",INDEX(PlanTasks[Priority],$V235)))</f>
        <v/>
      </c>
      <c r="F235" s="12" t="str">
        <f t="array" ref="F235">IF($V235="","",IF(INDEX(PlanTasks[Scope],$V235)="","",INDEX(PlanTasks[Scope],$V235)))</f>
        <v/>
      </c>
      <c r="G235" s="18" t="str">
        <f t="array" ref="G235">IF($V235="","",IF(INDEX(PlanTasks[Estimate (h)],$V235)="","",INDEX(PlanTasks[Estimate (h)],$V235)))</f>
        <v/>
      </c>
      <c r="H235" s="18" t="str">
        <f t="array" ref="H235">IF($V235="","",IF(INDEX(PlanTasks[Actual (h)],$V235)="","",INDEX(PlanTasks[Actual (h)],$V235)))</f>
        <v/>
      </c>
      <c r="I235" s="21" t="str">
        <f t="array" ref="I235">IF($V235="","",IF(INDEX(PlanTasks[Due date],$V235)="","",INDEX(PlanTasks[Due date],$V235)))</f>
        <v/>
      </c>
      <c r="J235" s="12" t="str">
        <f t="array" ref="J235">IF($V235="","",IF(INDEX(PlanTasks[Completion check],$V235)="","",INDEX(PlanTasks[Completion check],$V235)))</f>
        <v/>
      </c>
      <c r="K235" s="12" t="str">
        <f t="array" ref="K235">IF($V235="","",IF(INDEX(PlanTasks[Next action / blocker],$V235)="","",INDEX(PlanTasks[Next action / blocker],$V235)))</f>
        <v/>
      </c>
      <c r="L235" s="12" t="str">
        <f t="array" ref="L235">IF($V235="","",IF(INDEX(PlanTasks[Done when],$V235)="","",INDEX(PlanTasks[Done when],$V235)))</f>
        <v/>
      </c>
      <c r="M235" s="12" t="str">
        <f t="array" ref="M235">IF($V235="","",IF(INDEX(PlanTasks[Exercise / interview prompt],$V235)="","",INDEX(PlanTasks[Exercise / interview prompt],$V235)))</f>
        <v/>
      </c>
      <c r="N235" s="12" t="str">
        <f t="array" ref="N235">IF($V235="","",IF(INDEX(PlanTasks[Prerequisite IDs],$V235)="","",INDEX(PlanTasks[Prerequisite IDs],$V235)))</f>
        <v/>
      </c>
      <c r="O235" s="12" t="str">
        <f t="array" ref="O235">IF($V235="","",IF(INDEX(PlanTasks[Plan section],$V235)="","",INDEX(PlanTasks[Plan section],$V235)))</f>
        <v/>
      </c>
      <c r="P235" s="12" t="str">
        <f t="array" ref="P235">IF($V235="","",IF(INDEX(PlanTasks[Category],$V235)="","",INDEX(PlanTasks[Category],$V235)))</f>
        <v/>
      </c>
      <c r="Q235" s="12" t="str">
        <f t="array" ref="Q235">IF($V235="","",IF(INDEX(PlanTasks[Evidence / result],$V235)="","",INDEX(PlanTasks[Evidence / result],$V235)))</f>
        <v/>
      </c>
      <c r="R235" s="21" t="str">
        <f t="array" ref="R235">IF($V235="","",IF(INDEX(PlanTasks[Completed on],$V235)="","",INDEX(PlanTasks[Completed on],$V235)))</f>
        <v/>
      </c>
      <c r="S235" s="21" t="str">
        <f t="array" ref="S235">IF($V235="","",IF(INDEX(PlanTasks[Review due],$V235)="","",INDEX(PlanTasks[Review due],$V235)))</f>
        <v/>
      </c>
      <c r="T235" s="12" t="str">
        <f t="array" ref="T235">IF($V235="","",IF(INDEX(PlanTasks[AI practice mode],$V235)="","",INDEX(PlanTasks[AI practice mode],$V235)))</f>
        <v/>
      </c>
      <c r="U235" s="12" t="str">
        <f t="array" ref="U235">IF($V235="","",IF(INDEX(PlanTasks[Source IDs],$V235)="","",INDEX(PlanTasks[Source IDs],$V235)))</f>
        <v/>
      </c>
      <c r="V235" s="27" t="str">
        <f>IF(ROW()-8&gt;$E$4,"",MATCH($C$4&amp;"|"&amp;(ROW()-8),PlanTasks[Category key],0))</f>
        <v/>
      </c>
    </row>
    <row r="236" ht="78.0" customHeight="1">
      <c r="A236" s="28" t="str">
        <f t="array" ref="A236">IF($V236="","",INDEX(PlanTasks[Task ID],$V236))</f>
        <v/>
      </c>
      <c r="B236" s="29" t="str">
        <f t="array" ref="B236">IF($V236="","",IF(INDEX(PlanTasks[Start week],$V236)="","",INDEX(PlanTasks[Start week],$V236)))</f>
        <v/>
      </c>
      <c r="C236" s="29" t="str">
        <f t="array" ref="C236">IF($V236="","",IF(INDEX(PlanTasks[Task / deliverable],$V236)="","",INDEX(PlanTasks[Task / deliverable],$V236)))</f>
        <v/>
      </c>
      <c r="D236" s="29" t="str">
        <f t="array" ref="D236">IF($V236="","",IF(INDEX(PlanTasks[Status],$V236)="","",INDEX(PlanTasks[Status],$V236)))</f>
        <v/>
      </c>
      <c r="E236" s="29" t="str">
        <f t="array" ref="E236">IF($V236="","",IF(INDEX(PlanTasks[Priority],$V236)="","",INDEX(PlanTasks[Priority],$V236)))</f>
        <v/>
      </c>
      <c r="F236" s="29" t="str">
        <f t="array" ref="F236">IF($V236="","",IF(INDEX(PlanTasks[Scope],$V236)="","",INDEX(PlanTasks[Scope],$V236)))</f>
        <v/>
      </c>
      <c r="G236" s="41" t="str">
        <f t="array" ref="G236">IF($V236="","",IF(INDEX(PlanTasks[Estimate (h)],$V236)="","",INDEX(PlanTasks[Estimate (h)],$V236)))</f>
        <v/>
      </c>
      <c r="H236" s="41" t="str">
        <f t="array" ref="H236">IF($V236="","",IF(INDEX(PlanTasks[Actual (h)],$V236)="","",INDEX(PlanTasks[Actual (h)],$V236)))</f>
        <v/>
      </c>
      <c r="I236" s="43" t="str">
        <f t="array" ref="I236">IF($V236="","",IF(INDEX(PlanTasks[Due date],$V236)="","",INDEX(PlanTasks[Due date],$V236)))</f>
        <v/>
      </c>
      <c r="J236" s="29" t="str">
        <f t="array" ref="J236">IF($V236="","",IF(INDEX(PlanTasks[Completion check],$V236)="","",INDEX(PlanTasks[Completion check],$V236)))</f>
        <v/>
      </c>
      <c r="K236" s="29" t="str">
        <f t="array" ref="K236">IF($V236="","",IF(INDEX(PlanTasks[Next action / blocker],$V236)="","",INDEX(PlanTasks[Next action / blocker],$V236)))</f>
        <v/>
      </c>
      <c r="L236" s="29" t="str">
        <f t="array" ref="L236">IF($V236="","",IF(INDEX(PlanTasks[Done when],$V236)="","",INDEX(PlanTasks[Done when],$V236)))</f>
        <v/>
      </c>
      <c r="M236" s="29" t="str">
        <f t="array" ref="M236">IF($V236="","",IF(INDEX(PlanTasks[Exercise / interview prompt],$V236)="","",INDEX(PlanTasks[Exercise / interview prompt],$V236)))</f>
        <v/>
      </c>
      <c r="N236" s="29" t="str">
        <f t="array" ref="N236">IF($V236="","",IF(INDEX(PlanTasks[Prerequisite IDs],$V236)="","",INDEX(PlanTasks[Prerequisite IDs],$V236)))</f>
        <v/>
      </c>
      <c r="O236" s="29" t="str">
        <f t="array" ref="O236">IF($V236="","",IF(INDEX(PlanTasks[Plan section],$V236)="","",INDEX(PlanTasks[Plan section],$V236)))</f>
        <v/>
      </c>
      <c r="P236" s="29" t="str">
        <f t="array" ref="P236">IF($V236="","",IF(INDEX(PlanTasks[Category],$V236)="","",INDEX(PlanTasks[Category],$V236)))</f>
        <v/>
      </c>
      <c r="Q236" s="29" t="str">
        <f t="array" ref="Q236">IF($V236="","",IF(INDEX(PlanTasks[Evidence / result],$V236)="","",INDEX(PlanTasks[Evidence / result],$V236)))</f>
        <v/>
      </c>
      <c r="R236" s="43" t="str">
        <f t="array" ref="R236">IF($V236="","",IF(INDEX(PlanTasks[Completed on],$V236)="","",INDEX(PlanTasks[Completed on],$V236)))</f>
        <v/>
      </c>
      <c r="S236" s="43" t="str">
        <f t="array" ref="S236">IF($V236="","",IF(INDEX(PlanTasks[Review due],$V236)="","",INDEX(PlanTasks[Review due],$V236)))</f>
        <v/>
      </c>
      <c r="T236" s="29" t="str">
        <f t="array" ref="T236">IF($V236="","",IF(INDEX(PlanTasks[AI practice mode],$V236)="","",INDEX(PlanTasks[AI practice mode],$V236)))</f>
        <v/>
      </c>
      <c r="U236" s="29" t="str">
        <f t="array" ref="U236">IF($V236="","",IF(INDEX(PlanTasks[Source IDs],$V236)="","",INDEX(PlanTasks[Source IDs],$V236)))</f>
        <v/>
      </c>
      <c r="V236" s="55" t="str">
        <f>IF(ROW()-8&gt;$E$4,"",MATCH($C$4&amp;"|"&amp;(ROW()-8),PlanTasks[Category key],0))</f>
        <v/>
      </c>
    </row>
    <row r="237" ht="78.0" customHeight="1">
      <c r="A237" s="9" t="str">
        <f t="array" ref="A237">IF($V237="","",INDEX(PlanTasks[Task ID],$V237))</f>
        <v/>
      </c>
      <c r="B237" s="12" t="str">
        <f t="array" ref="B237">IF($V237="","",IF(INDEX(PlanTasks[Start week],$V237)="","",INDEX(PlanTasks[Start week],$V237)))</f>
        <v/>
      </c>
      <c r="C237" s="12" t="str">
        <f t="array" ref="C237">IF($V237="","",IF(INDEX(PlanTasks[Task / deliverable],$V237)="","",INDEX(PlanTasks[Task / deliverable],$V237)))</f>
        <v/>
      </c>
      <c r="D237" s="12" t="str">
        <f t="array" ref="D237">IF($V237="","",IF(INDEX(PlanTasks[Status],$V237)="","",INDEX(PlanTasks[Status],$V237)))</f>
        <v/>
      </c>
      <c r="E237" s="12" t="str">
        <f t="array" ref="E237">IF($V237="","",IF(INDEX(PlanTasks[Priority],$V237)="","",INDEX(PlanTasks[Priority],$V237)))</f>
        <v/>
      </c>
      <c r="F237" s="12" t="str">
        <f t="array" ref="F237">IF($V237="","",IF(INDEX(PlanTasks[Scope],$V237)="","",INDEX(PlanTasks[Scope],$V237)))</f>
        <v/>
      </c>
      <c r="G237" s="18" t="str">
        <f t="array" ref="G237">IF($V237="","",IF(INDEX(PlanTasks[Estimate (h)],$V237)="","",INDEX(PlanTasks[Estimate (h)],$V237)))</f>
        <v/>
      </c>
      <c r="H237" s="18" t="str">
        <f t="array" ref="H237">IF($V237="","",IF(INDEX(PlanTasks[Actual (h)],$V237)="","",INDEX(PlanTasks[Actual (h)],$V237)))</f>
        <v/>
      </c>
      <c r="I237" s="21" t="str">
        <f t="array" ref="I237">IF($V237="","",IF(INDEX(PlanTasks[Due date],$V237)="","",INDEX(PlanTasks[Due date],$V237)))</f>
        <v/>
      </c>
      <c r="J237" s="12" t="str">
        <f t="array" ref="J237">IF($V237="","",IF(INDEX(PlanTasks[Completion check],$V237)="","",INDEX(PlanTasks[Completion check],$V237)))</f>
        <v/>
      </c>
      <c r="K237" s="12" t="str">
        <f t="array" ref="K237">IF($V237="","",IF(INDEX(PlanTasks[Next action / blocker],$V237)="","",INDEX(PlanTasks[Next action / blocker],$V237)))</f>
        <v/>
      </c>
      <c r="L237" s="12" t="str">
        <f t="array" ref="L237">IF($V237="","",IF(INDEX(PlanTasks[Done when],$V237)="","",INDEX(PlanTasks[Done when],$V237)))</f>
        <v/>
      </c>
      <c r="M237" s="12" t="str">
        <f t="array" ref="M237">IF($V237="","",IF(INDEX(PlanTasks[Exercise / interview prompt],$V237)="","",INDEX(PlanTasks[Exercise / interview prompt],$V237)))</f>
        <v/>
      </c>
      <c r="N237" s="12" t="str">
        <f t="array" ref="N237">IF($V237="","",IF(INDEX(PlanTasks[Prerequisite IDs],$V237)="","",INDEX(PlanTasks[Prerequisite IDs],$V237)))</f>
        <v/>
      </c>
      <c r="O237" s="12" t="str">
        <f t="array" ref="O237">IF($V237="","",IF(INDEX(PlanTasks[Plan section],$V237)="","",INDEX(PlanTasks[Plan section],$V237)))</f>
        <v/>
      </c>
      <c r="P237" s="12" t="str">
        <f t="array" ref="P237">IF($V237="","",IF(INDEX(PlanTasks[Category],$V237)="","",INDEX(PlanTasks[Category],$V237)))</f>
        <v/>
      </c>
      <c r="Q237" s="12" t="str">
        <f t="array" ref="Q237">IF($V237="","",IF(INDEX(PlanTasks[Evidence / result],$V237)="","",INDEX(PlanTasks[Evidence / result],$V237)))</f>
        <v/>
      </c>
      <c r="R237" s="21" t="str">
        <f t="array" ref="R237">IF($V237="","",IF(INDEX(PlanTasks[Completed on],$V237)="","",INDEX(PlanTasks[Completed on],$V237)))</f>
        <v/>
      </c>
      <c r="S237" s="21" t="str">
        <f t="array" ref="S237">IF($V237="","",IF(INDEX(PlanTasks[Review due],$V237)="","",INDEX(PlanTasks[Review due],$V237)))</f>
        <v/>
      </c>
      <c r="T237" s="12" t="str">
        <f t="array" ref="T237">IF($V237="","",IF(INDEX(PlanTasks[AI practice mode],$V237)="","",INDEX(PlanTasks[AI practice mode],$V237)))</f>
        <v/>
      </c>
      <c r="U237" s="12" t="str">
        <f t="array" ref="U237">IF($V237="","",IF(INDEX(PlanTasks[Source IDs],$V237)="","",INDEX(PlanTasks[Source IDs],$V237)))</f>
        <v/>
      </c>
      <c r="V237" s="27" t="str">
        <f>IF(ROW()-8&gt;$E$4,"",MATCH($C$4&amp;"|"&amp;(ROW()-8),PlanTasks[Category key],0))</f>
        <v/>
      </c>
    </row>
    <row r="238" ht="78.0" customHeight="1">
      <c r="A238" s="28" t="str">
        <f t="array" ref="A238">IF($V238="","",INDEX(PlanTasks[Task ID],$V238))</f>
        <v/>
      </c>
      <c r="B238" s="29" t="str">
        <f t="array" ref="B238">IF($V238="","",IF(INDEX(PlanTasks[Start week],$V238)="","",INDEX(PlanTasks[Start week],$V238)))</f>
        <v/>
      </c>
      <c r="C238" s="29" t="str">
        <f t="array" ref="C238">IF($V238="","",IF(INDEX(PlanTasks[Task / deliverable],$V238)="","",INDEX(PlanTasks[Task / deliverable],$V238)))</f>
        <v/>
      </c>
      <c r="D238" s="29" t="str">
        <f t="array" ref="D238">IF($V238="","",IF(INDEX(PlanTasks[Status],$V238)="","",INDEX(PlanTasks[Status],$V238)))</f>
        <v/>
      </c>
      <c r="E238" s="29" t="str">
        <f t="array" ref="E238">IF($V238="","",IF(INDEX(PlanTasks[Priority],$V238)="","",INDEX(PlanTasks[Priority],$V238)))</f>
        <v/>
      </c>
      <c r="F238" s="29" t="str">
        <f t="array" ref="F238">IF($V238="","",IF(INDEX(PlanTasks[Scope],$V238)="","",INDEX(PlanTasks[Scope],$V238)))</f>
        <v/>
      </c>
      <c r="G238" s="41" t="str">
        <f t="array" ref="G238">IF($V238="","",IF(INDEX(PlanTasks[Estimate (h)],$V238)="","",INDEX(PlanTasks[Estimate (h)],$V238)))</f>
        <v/>
      </c>
      <c r="H238" s="41" t="str">
        <f t="array" ref="H238">IF($V238="","",IF(INDEX(PlanTasks[Actual (h)],$V238)="","",INDEX(PlanTasks[Actual (h)],$V238)))</f>
        <v/>
      </c>
      <c r="I238" s="43" t="str">
        <f t="array" ref="I238">IF($V238="","",IF(INDEX(PlanTasks[Due date],$V238)="","",INDEX(PlanTasks[Due date],$V238)))</f>
        <v/>
      </c>
      <c r="J238" s="29" t="str">
        <f t="array" ref="J238">IF($V238="","",IF(INDEX(PlanTasks[Completion check],$V238)="","",INDEX(PlanTasks[Completion check],$V238)))</f>
        <v/>
      </c>
      <c r="K238" s="29" t="str">
        <f t="array" ref="K238">IF($V238="","",IF(INDEX(PlanTasks[Next action / blocker],$V238)="","",INDEX(PlanTasks[Next action / blocker],$V238)))</f>
        <v/>
      </c>
      <c r="L238" s="29" t="str">
        <f t="array" ref="L238">IF($V238="","",IF(INDEX(PlanTasks[Done when],$V238)="","",INDEX(PlanTasks[Done when],$V238)))</f>
        <v/>
      </c>
      <c r="M238" s="29" t="str">
        <f t="array" ref="M238">IF($V238="","",IF(INDEX(PlanTasks[Exercise / interview prompt],$V238)="","",INDEX(PlanTasks[Exercise / interview prompt],$V238)))</f>
        <v/>
      </c>
      <c r="N238" s="29" t="str">
        <f t="array" ref="N238">IF($V238="","",IF(INDEX(PlanTasks[Prerequisite IDs],$V238)="","",INDEX(PlanTasks[Prerequisite IDs],$V238)))</f>
        <v/>
      </c>
      <c r="O238" s="29" t="str">
        <f t="array" ref="O238">IF($V238="","",IF(INDEX(PlanTasks[Plan section],$V238)="","",INDEX(PlanTasks[Plan section],$V238)))</f>
        <v/>
      </c>
      <c r="P238" s="29" t="str">
        <f t="array" ref="P238">IF($V238="","",IF(INDEX(PlanTasks[Category],$V238)="","",INDEX(PlanTasks[Category],$V238)))</f>
        <v/>
      </c>
      <c r="Q238" s="29" t="str">
        <f t="array" ref="Q238">IF($V238="","",IF(INDEX(PlanTasks[Evidence / result],$V238)="","",INDEX(PlanTasks[Evidence / result],$V238)))</f>
        <v/>
      </c>
      <c r="R238" s="43" t="str">
        <f t="array" ref="R238">IF($V238="","",IF(INDEX(PlanTasks[Completed on],$V238)="","",INDEX(PlanTasks[Completed on],$V238)))</f>
        <v/>
      </c>
      <c r="S238" s="43" t="str">
        <f t="array" ref="S238">IF($V238="","",IF(INDEX(PlanTasks[Review due],$V238)="","",INDEX(PlanTasks[Review due],$V238)))</f>
        <v/>
      </c>
      <c r="T238" s="29" t="str">
        <f t="array" ref="T238">IF($V238="","",IF(INDEX(PlanTasks[AI practice mode],$V238)="","",INDEX(PlanTasks[AI practice mode],$V238)))</f>
        <v/>
      </c>
      <c r="U238" s="29" t="str">
        <f t="array" ref="U238">IF($V238="","",IF(INDEX(PlanTasks[Source IDs],$V238)="","",INDEX(PlanTasks[Source IDs],$V238)))</f>
        <v/>
      </c>
      <c r="V238" s="55" t="str">
        <f>IF(ROW()-8&gt;$E$4,"",MATCH($C$4&amp;"|"&amp;(ROW()-8),PlanTasks[Category key],0))</f>
        <v/>
      </c>
    </row>
    <row r="239" ht="78.0" customHeight="1">
      <c r="A239" s="9" t="str">
        <f t="array" ref="A239">IF($V239="","",INDEX(PlanTasks[Task ID],$V239))</f>
        <v/>
      </c>
      <c r="B239" s="12" t="str">
        <f t="array" ref="B239">IF($V239="","",IF(INDEX(PlanTasks[Start week],$V239)="","",INDEX(PlanTasks[Start week],$V239)))</f>
        <v/>
      </c>
      <c r="C239" s="12" t="str">
        <f t="array" ref="C239">IF($V239="","",IF(INDEX(PlanTasks[Task / deliverable],$V239)="","",INDEX(PlanTasks[Task / deliverable],$V239)))</f>
        <v/>
      </c>
      <c r="D239" s="12" t="str">
        <f t="array" ref="D239">IF($V239="","",IF(INDEX(PlanTasks[Status],$V239)="","",INDEX(PlanTasks[Status],$V239)))</f>
        <v/>
      </c>
      <c r="E239" s="12" t="str">
        <f t="array" ref="E239">IF($V239="","",IF(INDEX(PlanTasks[Priority],$V239)="","",INDEX(PlanTasks[Priority],$V239)))</f>
        <v/>
      </c>
      <c r="F239" s="12" t="str">
        <f t="array" ref="F239">IF($V239="","",IF(INDEX(PlanTasks[Scope],$V239)="","",INDEX(PlanTasks[Scope],$V239)))</f>
        <v/>
      </c>
      <c r="G239" s="18" t="str">
        <f t="array" ref="G239">IF($V239="","",IF(INDEX(PlanTasks[Estimate (h)],$V239)="","",INDEX(PlanTasks[Estimate (h)],$V239)))</f>
        <v/>
      </c>
      <c r="H239" s="18" t="str">
        <f t="array" ref="H239">IF($V239="","",IF(INDEX(PlanTasks[Actual (h)],$V239)="","",INDEX(PlanTasks[Actual (h)],$V239)))</f>
        <v/>
      </c>
      <c r="I239" s="21" t="str">
        <f t="array" ref="I239">IF($V239="","",IF(INDEX(PlanTasks[Due date],$V239)="","",INDEX(PlanTasks[Due date],$V239)))</f>
        <v/>
      </c>
      <c r="J239" s="12" t="str">
        <f t="array" ref="J239">IF($V239="","",IF(INDEX(PlanTasks[Completion check],$V239)="","",INDEX(PlanTasks[Completion check],$V239)))</f>
        <v/>
      </c>
      <c r="K239" s="12" t="str">
        <f t="array" ref="K239">IF($V239="","",IF(INDEX(PlanTasks[Next action / blocker],$V239)="","",INDEX(PlanTasks[Next action / blocker],$V239)))</f>
        <v/>
      </c>
      <c r="L239" s="12" t="str">
        <f t="array" ref="L239">IF($V239="","",IF(INDEX(PlanTasks[Done when],$V239)="","",INDEX(PlanTasks[Done when],$V239)))</f>
        <v/>
      </c>
      <c r="M239" s="12" t="str">
        <f t="array" ref="M239">IF($V239="","",IF(INDEX(PlanTasks[Exercise / interview prompt],$V239)="","",INDEX(PlanTasks[Exercise / interview prompt],$V239)))</f>
        <v/>
      </c>
      <c r="N239" s="12" t="str">
        <f t="array" ref="N239">IF($V239="","",IF(INDEX(PlanTasks[Prerequisite IDs],$V239)="","",INDEX(PlanTasks[Prerequisite IDs],$V239)))</f>
        <v/>
      </c>
      <c r="O239" s="12" t="str">
        <f t="array" ref="O239">IF($V239="","",IF(INDEX(PlanTasks[Plan section],$V239)="","",INDEX(PlanTasks[Plan section],$V239)))</f>
        <v/>
      </c>
      <c r="P239" s="12" t="str">
        <f t="array" ref="P239">IF($V239="","",IF(INDEX(PlanTasks[Category],$V239)="","",INDEX(PlanTasks[Category],$V239)))</f>
        <v/>
      </c>
      <c r="Q239" s="12" t="str">
        <f t="array" ref="Q239">IF($V239="","",IF(INDEX(PlanTasks[Evidence / result],$V239)="","",INDEX(PlanTasks[Evidence / result],$V239)))</f>
        <v/>
      </c>
      <c r="R239" s="21" t="str">
        <f t="array" ref="R239">IF($V239="","",IF(INDEX(PlanTasks[Completed on],$V239)="","",INDEX(PlanTasks[Completed on],$V239)))</f>
        <v/>
      </c>
      <c r="S239" s="21" t="str">
        <f t="array" ref="S239">IF($V239="","",IF(INDEX(PlanTasks[Review due],$V239)="","",INDEX(PlanTasks[Review due],$V239)))</f>
        <v/>
      </c>
      <c r="T239" s="12" t="str">
        <f t="array" ref="T239">IF($V239="","",IF(INDEX(PlanTasks[AI practice mode],$V239)="","",INDEX(PlanTasks[AI practice mode],$V239)))</f>
        <v/>
      </c>
      <c r="U239" s="12" t="str">
        <f t="array" ref="U239">IF($V239="","",IF(INDEX(PlanTasks[Source IDs],$V239)="","",INDEX(PlanTasks[Source IDs],$V239)))</f>
        <v/>
      </c>
      <c r="V239" s="27" t="str">
        <f>IF(ROW()-8&gt;$E$4,"",MATCH($C$4&amp;"|"&amp;(ROW()-8),PlanTasks[Category key],0))</f>
        <v/>
      </c>
    </row>
    <row r="240" ht="78.0" customHeight="1">
      <c r="A240" s="28" t="str">
        <f t="array" ref="A240">IF($V240="","",INDEX(PlanTasks[Task ID],$V240))</f>
        <v/>
      </c>
      <c r="B240" s="29" t="str">
        <f t="array" ref="B240">IF($V240="","",IF(INDEX(PlanTasks[Start week],$V240)="","",INDEX(PlanTasks[Start week],$V240)))</f>
        <v/>
      </c>
      <c r="C240" s="29" t="str">
        <f t="array" ref="C240">IF($V240="","",IF(INDEX(PlanTasks[Task / deliverable],$V240)="","",INDEX(PlanTasks[Task / deliverable],$V240)))</f>
        <v/>
      </c>
      <c r="D240" s="29" t="str">
        <f t="array" ref="D240">IF($V240="","",IF(INDEX(PlanTasks[Status],$V240)="","",INDEX(PlanTasks[Status],$V240)))</f>
        <v/>
      </c>
      <c r="E240" s="29" t="str">
        <f t="array" ref="E240">IF($V240="","",IF(INDEX(PlanTasks[Priority],$V240)="","",INDEX(PlanTasks[Priority],$V240)))</f>
        <v/>
      </c>
      <c r="F240" s="29" t="str">
        <f t="array" ref="F240">IF($V240="","",IF(INDEX(PlanTasks[Scope],$V240)="","",INDEX(PlanTasks[Scope],$V240)))</f>
        <v/>
      </c>
      <c r="G240" s="41" t="str">
        <f t="array" ref="G240">IF($V240="","",IF(INDEX(PlanTasks[Estimate (h)],$V240)="","",INDEX(PlanTasks[Estimate (h)],$V240)))</f>
        <v/>
      </c>
      <c r="H240" s="41" t="str">
        <f t="array" ref="H240">IF($V240="","",IF(INDEX(PlanTasks[Actual (h)],$V240)="","",INDEX(PlanTasks[Actual (h)],$V240)))</f>
        <v/>
      </c>
      <c r="I240" s="43" t="str">
        <f t="array" ref="I240">IF($V240="","",IF(INDEX(PlanTasks[Due date],$V240)="","",INDEX(PlanTasks[Due date],$V240)))</f>
        <v/>
      </c>
      <c r="J240" s="29" t="str">
        <f t="array" ref="J240">IF($V240="","",IF(INDEX(PlanTasks[Completion check],$V240)="","",INDEX(PlanTasks[Completion check],$V240)))</f>
        <v/>
      </c>
      <c r="K240" s="29" t="str">
        <f t="array" ref="K240">IF($V240="","",IF(INDEX(PlanTasks[Next action / blocker],$V240)="","",INDEX(PlanTasks[Next action / blocker],$V240)))</f>
        <v/>
      </c>
      <c r="L240" s="29" t="str">
        <f t="array" ref="L240">IF($V240="","",IF(INDEX(PlanTasks[Done when],$V240)="","",INDEX(PlanTasks[Done when],$V240)))</f>
        <v/>
      </c>
      <c r="M240" s="29" t="str">
        <f t="array" ref="M240">IF($V240="","",IF(INDEX(PlanTasks[Exercise / interview prompt],$V240)="","",INDEX(PlanTasks[Exercise / interview prompt],$V240)))</f>
        <v/>
      </c>
      <c r="N240" s="29" t="str">
        <f t="array" ref="N240">IF($V240="","",IF(INDEX(PlanTasks[Prerequisite IDs],$V240)="","",INDEX(PlanTasks[Prerequisite IDs],$V240)))</f>
        <v/>
      </c>
      <c r="O240" s="29" t="str">
        <f t="array" ref="O240">IF($V240="","",IF(INDEX(PlanTasks[Plan section],$V240)="","",INDEX(PlanTasks[Plan section],$V240)))</f>
        <v/>
      </c>
      <c r="P240" s="29" t="str">
        <f t="array" ref="P240">IF($V240="","",IF(INDEX(PlanTasks[Category],$V240)="","",INDEX(PlanTasks[Category],$V240)))</f>
        <v/>
      </c>
      <c r="Q240" s="29" t="str">
        <f t="array" ref="Q240">IF($V240="","",IF(INDEX(PlanTasks[Evidence / result],$V240)="","",INDEX(PlanTasks[Evidence / result],$V240)))</f>
        <v/>
      </c>
      <c r="R240" s="43" t="str">
        <f t="array" ref="R240">IF($V240="","",IF(INDEX(PlanTasks[Completed on],$V240)="","",INDEX(PlanTasks[Completed on],$V240)))</f>
        <v/>
      </c>
      <c r="S240" s="43" t="str">
        <f t="array" ref="S240">IF($V240="","",IF(INDEX(PlanTasks[Review due],$V240)="","",INDEX(PlanTasks[Review due],$V240)))</f>
        <v/>
      </c>
      <c r="T240" s="29" t="str">
        <f t="array" ref="T240">IF($V240="","",IF(INDEX(PlanTasks[AI practice mode],$V240)="","",INDEX(PlanTasks[AI practice mode],$V240)))</f>
        <v/>
      </c>
      <c r="U240" s="29" t="str">
        <f t="array" ref="U240">IF($V240="","",IF(INDEX(PlanTasks[Source IDs],$V240)="","",INDEX(PlanTasks[Source IDs],$V240)))</f>
        <v/>
      </c>
      <c r="V240" s="55" t="str">
        <f>IF(ROW()-8&gt;$E$4,"",MATCH($C$4&amp;"|"&amp;(ROW()-8),PlanTasks[Category key],0))</f>
        <v/>
      </c>
    </row>
    <row r="241" ht="78.0" customHeight="1">
      <c r="A241" s="9" t="str">
        <f t="array" ref="A241">IF($V241="","",INDEX(PlanTasks[Task ID],$V241))</f>
        <v/>
      </c>
      <c r="B241" s="12" t="str">
        <f t="array" ref="B241">IF($V241="","",IF(INDEX(PlanTasks[Start week],$V241)="","",INDEX(PlanTasks[Start week],$V241)))</f>
        <v/>
      </c>
      <c r="C241" s="12" t="str">
        <f t="array" ref="C241">IF($V241="","",IF(INDEX(PlanTasks[Task / deliverable],$V241)="","",INDEX(PlanTasks[Task / deliverable],$V241)))</f>
        <v/>
      </c>
      <c r="D241" s="12" t="str">
        <f t="array" ref="D241">IF($V241="","",IF(INDEX(PlanTasks[Status],$V241)="","",INDEX(PlanTasks[Status],$V241)))</f>
        <v/>
      </c>
      <c r="E241" s="12" t="str">
        <f t="array" ref="E241">IF($V241="","",IF(INDEX(PlanTasks[Priority],$V241)="","",INDEX(PlanTasks[Priority],$V241)))</f>
        <v/>
      </c>
      <c r="F241" s="12" t="str">
        <f t="array" ref="F241">IF($V241="","",IF(INDEX(PlanTasks[Scope],$V241)="","",INDEX(PlanTasks[Scope],$V241)))</f>
        <v/>
      </c>
      <c r="G241" s="18" t="str">
        <f t="array" ref="G241">IF($V241="","",IF(INDEX(PlanTasks[Estimate (h)],$V241)="","",INDEX(PlanTasks[Estimate (h)],$V241)))</f>
        <v/>
      </c>
      <c r="H241" s="18" t="str">
        <f t="array" ref="H241">IF($V241="","",IF(INDEX(PlanTasks[Actual (h)],$V241)="","",INDEX(PlanTasks[Actual (h)],$V241)))</f>
        <v/>
      </c>
      <c r="I241" s="21" t="str">
        <f t="array" ref="I241">IF($V241="","",IF(INDEX(PlanTasks[Due date],$V241)="","",INDEX(PlanTasks[Due date],$V241)))</f>
        <v/>
      </c>
      <c r="J241" s="12" t="str">
        <f t="array" ref="J241">IF($V241="","",IF(INDEX(PlanTasks[Completion check],$V241)="","",INDEX(PlanTasks[Completion check],$V241)))</f>
        <v/>
      </c>
      <c r="K241" s="12" t="str">
        <f t="array" ref="K241">IF($V241="","",IF(INDEX(PlanTasks[Next action / blocker],$V241)="","",INDEX(PlanTasks[Next action / blocker],$V241)))</f>
        <v/>
      </c>
      <c r="L241" s="12" t="str">
        <f t="array" ref="L241">IF($V241="","",IF(INDEX(PlanTasks[Done when],$V241)="","",INDEX(PlanTasks[Done when],$V241)))</f>
        <v/>
      </c>
      <c r="M241" s="12" t="str">
        <f t="array" ref="M241">IF($V241="","",IF(INDEX(PlanTasks[Exercise / interview prompt],$V241)="","",INDEX(PlanTasks[Exercise / interview prompt],$V241)))</f>
        <v/>
      </c>
      <c r="N241" s="12" t="str">
        <f t="array" ref="N241">IF($V241="","",IF(INDEX(PlanTasks[Prerequisite IDs],$V241)="","",INDEX(PlanTasks[Prerequisite IDs],$V241)))</f>
        <v/>
      </c>
      <c r="O241" s="12" t="str">
        <f t="array" ref="O241">IF($V241="","",IF(INDEX(PlanTasks[Plan section],$V241)="","",INDEX(PlanTasks[Plan section],$V241)))</f>
        <v/>
      </c>
      <c r="P241" s="12" t="str">
        <f t="array" ref="P241">IF($V241="","",IF(INDEX(PlanTasks[Category],$V241)="","",INDEX(PlanTasks[Category],$V241)))</f>
        <v/>
      </c>
      <c r="Q241" s="12" t="str">
        <f t="array" ref="Q241">IF($V241="","",IF(INDEX(PlanTasks[Evidence / result],$V241)="","",INDEX(PlanTasks[Evidence / result],$V241)))</f>
        <v/>
      </c>
      <c r="R241" s="21" t="str">
        <f t="array" ref="R241">IF($V241="","",IF(INDEX(PlanTasks[Completed on],$V241)="","",INDEX(PlanTasks[Completed on],$V241)))</f>
        <v/>
      </c>
      <c r="S241" s="21" t="str">
        <f t="array" ref="S241">IF($V241="","",IF(INDEX(PlanTasks[Review due],$V241)="","",INDEX(PlanTasks[Review due],$V241)))</f>
        <v/>
      </c>
      <c r="T241" s="12" t="str">
        <f t="array" ref="T241">IF($V241="","",IF(INDEX(PlanTasks[AI practice mode],$V241)="","",INDEX(PlanTasks[AI practice mode],$V241)))</f>
        <v/>
      </c>
      <c r="U241" s="12" t="str">
        <f t="array" ref="U241">IF($V241="","",IF(INDEX(PlanTasks[Source IDs],$V241)="","",INDEX(PlanTasks[Source IDs],$V241)))</f>
        <v/>
      </c>
      <c r="V241" s="27" t="str">
        <f>IF(ROW()-8&gt;$E$4,"",MATCH($C$4&amp;"|"&amp;(ROW()-8),PlanTasks[Category key],0))</f>
        <v/>
      </c>
    </row>
    <row r="242" ht="78.0" customHeight="1">
      <c r="A242" s="28" t="str">
        <f t="array" ref="A242">IF($V242="","",INDEX(PlanTasks[Task ID],$V242))</f>
        <v/>
      </c>
      <c r="B242" s="29" t="str">
        <f t="array" ref="B242">IF($V242="","",IF(INDEX(PlanTasks[Start week],$V242)="","",INDEX(PlanTasks[Start week],$V242)))</f>
        <v/>
      </c>
      <c r="C242" s="29" t="str">
        <f t="array" ref="C242">IF($V242="","",IF(INDEX(PlanTasks[Task / deliverable],$V242)="","",INDEX(PlanTasks[Task / deliverable],$V242)))</f>
        <v/>
      </c>
      <c r="D242" s="29" t="str">
        <f t="array" ref="D242">IF($V242="","",IF(INDEX(PlanTasks[Status],$V242)="","",INDEX(PlanTasks[Status],$V242)))</f>
        <v/>
      </c>
      <c r="E242" s="29" t="str">
        <f t="array" ref="E242">IF($V242="","",IF(INDEX(PlanTasks[Priority],$V242)="","",INDEX(PlanTasks[Priority],$V242)))</f>
        <v/>
      </c>
      <c r="F242" s="29" t="str">
        <f t="array" ref="F242">IF($V242="","",IF(INDEX(PlanTasks[Scope],$V242)="","",INDEX(PlanTasks[Scope],$V242)))</f>
        <v/>
      </c>
      <c r="G242" s="41" t="str">
        <f t="array" ref="G242">IF($V242="","",IF(INDEX(PlanTasks[Estimate (h)],$V242)="","",INDEX(PlanTasks[Estimate (h)],$V242)))</f>
        <v/>
      </c>
      <c r="H242" s="41" t="str">
        <f t="array" ref="H242">IF($V242="","",IF(INDEX(PlanTasks[Actual (h)],$V242)="","",INDEX(PlanTasks[Actual (h)],$V242)))</f>
        <v/>
      </c>
      <c r="I242" s="43" t="str">
        <f t="array" ref="I242">IF($V242="","",IF(INDEX(PlanTasks[Due date],$V242)="","",INDEX(PlanTasks[Due date],$V242)))</f>
        <v/>
      </c>
      <c r="J242" s="29" t="str">
        <f t="array" ref="J242">IF($V242="","",IF(INDEX(PlanTasks[Completion check],$V242)="","",INDEX(PlanTasks[Completion check],$V242)))</f>
        <v/>
      </c>
      <c r="K242" s="29" t="str">
        <f t="array" ref="K242">IF($V242="","",IF(INDEX(PlanTasks[Next action / blocker],$V242)="","",INDEX(PlanTasks[Next action / blocker],$V242)))</f>
        <v/>
      </c>
      <c r="L242" s="29" t="str">
        <f t="array" ref="L242">IF($V242="","",IF(INDEX(PlanTasks[Done when],$V242)="","",INDEX(PlanTasks[Done when],$V242)))</f>
        <v/>
      </c>
      <c r="M242" s="29" t="str">
        <f t="array" ref="M242">IF($V242="","",IF(INDEX(PlanTasks[Exercise / interview prompt],$V242)="","",INDEX(PlanTasks[Exercise / interview prompt],$V242)))</f>
        <v/>
      </c>
      <c r="N242" s="29" t="str">
        <f t="array" ref="N242">IF($V242="","",IF(INDEX(PlanTasks[Prerequisite IDs],$V242)="","",INDEX(PlanTasks[Prerequisite IDs],$V242)))</f>
        <v/>
      </c>
      <c r="O242" s="29" t="str">
        <f t="array" ref="O242">IF($V242="","",IF(INDEX(PlanTasks[Plan section],$V242)="","",INDEX(PlanTasks[Plan section],$V242)))</f>
        <v/>
      </c>
      <c r="P242" s="29" t="str">
        <f t="array" ref="P242">IF($V242="","",IF(INDEX(PlanTasks[Category],$V242)="","",INDEX(PlanTasks[Category],$V242)))</f>
        <v/>
      </c>
      <c r="Q242" s="29" t="str">
        <f t="array" ref="Q242">IF($V242="","",IF(INDEX(PlanTasks[Evidence / result],$V242)="","",INDEX(PlanTasks[Evidence / result],$V242)))</f>
        <v/>
      </c>
      <c r="R242" s="43" t="str">
        <f t="array" ref="R242">IF($V242="","",IF(INDEX(PlanTasks[Completed on],$V242)="","",INDEX(PlanTasks[Completed on],$V242)))</f>
        <v/>
      </c>
      <c r="S242" s="43" t="str">
        <f t="array" ref="S242">IF($V242="","",IF(INDEX(PlanTasks[Review due],$V242)="","",INDEX(PlanTasks[Review due],$V242)))</f>
        <v/>
      </c>
      <c r="T242" s="29" t="str">
        <f t="array" ref="T242">IF($V242="","",IF(INDEX(PlanTasks[AI practice mode],$V242)="","",INDEX(PlanTasks[AI practice mode],$V242)))</f>
        <v/>
      </c>
      <c r="U242" s="29" t="str">
        <f t="array" ref="U242">IF($V242="","",IF(INDEX(PlanTasks[Source IDs],$V242)="","",INDEX(PlanTasks[Source IDs],$V242)))</f>
        <v/>
      </c>
      <c r="V242" s="55" t="str">
        <f>IF(ROW()-8&gt;$E$4,"",MATCH($C$4&amp;"|"&amp;(ROW()-8),PlanTasks[Category key],0))</f>
        <v/>
      </c>
    </row>
    <row r="243" ht="78.0" customHeight="1">
      <c r="A243" s="9" t="str">
        <f t="array" ref="A243">IF($V243="","",INDEX(PlanTasks[Task ID],$V243))</f>
        <v/>
      </c>
      <c r="B243" s="12" t="str">
        <f t="array" ref="B243">IF($V243="","",IF(INDEX(PlanTasks[Start week],$V243)="","",INDEX(PlanTasks[Start week],$V243)))</f>
        <v/>
      </c>
      <c r="C243" s="12" t="str">
        <f t="array" ref="C243">IF($V243="","",IF(INDEX(PlanTasks[Task / deliverable],$V243)="","",INDEX(PlanTasks[Task / deliverable],$V243)))</f>
        <v/>
      </c>
      <c r="D243" s="12" t="str">
        <f t="array" ref="D243">IF($V243="","",IF(INDEX(PlanTasks[Status],$V243)="","",INDEX(PlanTasks[Status],$V243)))</f>
        <v/>
      </c>
      <c r="E243" s="12" t="str">
        <f t="array" ref="E243">IF($V243="","",IF(INDEX(PlanTasks[Priority],$V243)="","",INDEX(PlanTasks[Priority],$V243)))</f>
        <v/>
      </c>
      <c r="F243" s="12" t="str">
        <f t="array" ref="F243">IF($V243="","",IF(INDEX(PlanTasks[Scope],$V243)="","",INDEX(PlanTasks[Scope],$V243)))</f>
        <v/>
      </c>
      <c r="G243" s="18" t="str">
        <f t="array" ref="G243">IF($V243="","",IF(INDEX(PlanTasks[Estimate (h)],$V243)="","",INDEX(PlanTasks[Estimate (h)],$V243)))</f>
        <v/>
      </c>
      <c r="H243" s="18" t="str">
        <f t="array" ref="H243">IF($V243="","",IF(INDEX(PlanTasks[Actual (h)],$V243)="","",INDEX(PlanTasks[Actual (h)],$V243)))</f>
        <v/>
      </c>
      <c r="I243" s="21" t="str">
        <f t="array" ref="I243">IF($V243="","",IF(INDEX(PlanTasks[Due date],$V243)="","",INDEX(PlanTasks[Due date],$V243)))</f>
        <v/>
      </c>
      <c r="J243" s="12" t="str">
        <f t="array" ref="J243">IF($V243="","",IF(INDEX(PlanTasks[Completion check],$V243)="","",INDEX(PlanTasks[Completion check],$V243)))</f>
        <v/>
      </c>
      <c r="K243" s="12" t="str">
        <f t="array" ref="K243">IF($V243="","",IF(INDEX(PlanTasks[Next action / blocker],$V243)="","",INDEX(PlanTasks[Next action / blocker],$V243)))</f>
        <v/>
      </c>
      <c r="L243" s="12" t="str">
        <f t="array" ref="L243">IF($V243="","",IF(INDEX(PlanTasks[Done when],$V243)="","",INDEX(PlanTasks[Done when],$V243)))</f>
        <v/>
      </c>
      <c r="M243" s="12" t="str">
        <f t="array" ref="M243">IF($V243="","",IF(INDEX(PlanTasks[Exercise / interview prompt],$V243)="","",INDEX(PlanTasks[Exercise / interview prompt],$V243)))</f>
        <v/>
      </c>
      <c r="N243" s="12" t="str">
        <f t="array" ref="N243">IF($V243="","",IF(INDEX(PlanTasks[Prerequisite IDs],$V243)="","",INDEX(PlanTasks[Prerequisite IDs],$V243)))</f>
        <v/>
      </c>
      <c r="O243" s="12" t="str">
        <f t="array" ref="O243">IF($V243="","",IF(INDEX(PlanTasks[Plan section],$V243)="","",INDEX(PlanTasks[Plan section],$V243)))</f>
        <v/>
      </c>
      <c r="P243" s="12" t="str">
        <f t="array" ref="P243">IF($V243="","",IF(INDEX(PlanTasks[Category],$V243)="","",INDEX(PlanTasks[Category],$V243)))</f>
        <v/>
      </c>
      <c r="Q243" s="12" t="str">
        <f t="array" ref="Q243">IF($V243="","",IF(INDEX(PlanTasks[Evidence / result],$V243)="","",INDEX(PlanTasks[Evidence / result],$V243)))</f>
        <v/>
      </c>
      <c r="R243" s="21" t="str">
        <f t="array" ref="R243">IF($V243="","",IF(INDEX(PlanTasks[Completed on],$V243)="","",INDEX(PlanTasks[Completed on],$V243)))</f>
        <v/>
      </c>
      <c r="S243" s="21" t="str">
        <f t="array" ref="S243">IF($V243="","",IF(INDEX(PlanTasks[Review due],$V243)="","",INDEX(PlanTasks[Review due],$V243)))</f>
        <v/>
      </c>
      <c r="T243" s="12" t="str">
        <f t="array" ref="T243">IF($V243="","",IF(INDEX(PlanTasks[AI practice mode],$V243)="","",INDEX(PlanTasks[AI practice mode],$V243)))</f>
        <v/>
      </c>
      <c r="U243" s="12" t="str">
        <f t="array" ref="U243">IF($V243="","",IF(INDEX(PlanTasks[Source IDs],$V243)="","",INDEX(PlanTasks[Source IDs],$V243)))</f>
        <v/>
      </c>
      <c r="V243" s="27" t="str">
        <f>IF(ROW()-8&gt;$E$4,"",MATCH($C$4&amp;"|"&amp;(ROW()-8),PlanTasks[Category key],0))</f>
        <v/>
      </c>
    </row>
    <row r="244" ht="78.0" customHeight="1">
      <c r="A244" s="28" t="str">
        <f t="array" ref="A244">IF($V244="","",INDEX(PlanTasks[Task ID],$V244))</f>
        <v/>
      </c>
      <c r="B244" s="29" t="str">
        <f t="array" ref="B244">IF($V244="","",IF(INDEX(PlanTasks[Start week],$V244)="","",INDEX(PlanTasks[Start week],$V244)))</f>
        <v/>
      </c>
      <c r="C244" s="29" t="str">
        <f t="array" ref="C244">IF($V244="","",IF(INDEX(PlanTasks[Task / deliverable],$V244)="","",INDEX(PlanTasks[Task / deliverable],$V244)))</f>
        <v/>
      </c>
      <c r="D244" s="29" t="str">
        <f t="array" ref="D244">IF($V244="","",IF(INDEX(PlanTasks[Status],$V244)="","",INDEX(PlanTasks[Status],$V244)))</f>
        <v/>
      </c>
      <c r="E244" s="29" t="str">
        <f t="array" ref="E244">IF($V244="","",IF(INDEX(PlanTasks[Priority],$V244)="","",INDEX(PlanTasks[Priority],$V244)))</f>
        <v/>
      </c>
      <c r="F244" s="29" t="str">
        <f t="array" ref="F244">IF($V244="","",IF(INDEX(PlanTasks[Scope],$V244)="","",INDEX(PlanTasks[Scope],$V244)))</f>
        <v/>
      </c>
      <c r="G244" s="41" t="str">
        <f t="array" ref="G244">IF($V244="","",IF(INDEX(PlanTasks[Estimate (h)],$V244)="","",INDEX(PlanTasks[Estimate (h)],$V244)))</f>
        <v/>
      </c>
      <c r="H244" s="41" t="str">
        <f t="array" ref="H244">IF($V244="","",IF(INDEX(PlanTasks[Actual (h)],$V244)="","",INDEX(PlanTasks[Actual (h)],$V244)))</f>
        <v/>
      </c>
      <c r="I244" s="43" t="str">
        <f t="array" ref="I244">IF($V244="","",IF(INDEX(PlanTasks[Due date],$V244)="","",INDEX(PlanTasks[Due date],$V244)))</f>
        <v/>
      </c>
      <c r="J244" s="29" t="str">
        <f t="array" ref="J244">IF($V244="","",IF(INDEX(PlanTasks[Completion check],$V244)="","",INDEX(PlanTasks[Completion check],$V244)))</f>
        <v/>
      </c>
      <c r="K244" s="29" t="str">
        <f t="array" ref="K244">IF($V244="","",IF(INDEX(PlanTasks[Next action / blocker],$V244)="","",INDEX(PlanTasks[Next action / blocker],$V244)))</f>
        <v/>
      </c>
      <c r="L244" s="29" t="str">
        <f t="array" ref="L244">IF($V244="","",IF(INDEX(PlanTasks[Done when],$V244)="","",INDEX(PlanTasks[Done when],$V244)))</f>
        <v/>
      </c>
      <c r="M244" s="29" t="str">
        <f t="array" ref="M244">IF($V244="","",IF(INDEX(PlanTasks[Exercise / interview prompt],$V244)="","",INDEX(PlanTasks[Exercise / interview prompt],$V244)))</f>
        <v/>
      </c>
      <c r="N244" s="29" t="str">
        <f t="array" ref="N244">IF($V244="","",IF(INDEX(PlanTasks[Prerequisite IDs],$V244)="","",INDEX(PlanTasks[Prerequisite IDs],$V244)))</f>
        <v/>
      </c>
      <c r="O244" s="29" t="str">
        <f t="array" ref="O244">IF($V244="","",IF(INDEX(PlanTasks[Plan section],$V244)="","",INDEX(PlanTasks[Plan section],$V244)))</f>
        <v/>
      </c>
      <c r="P244" s="29" t="str">
        <f t="array" ref="P244">IF($V244="","",IF(INDEX(PlanTasks[Category],$V244)="","",INDEX(PlanTasks[Category],$V244)))</f>
        <v/>
      </c>
      <c r="Q244" s="29" t="str">
        <f t="array" ref="Q244">IF($V244="","",IF(INDEX(PlanTasks[Evidence / result],$V244)="","",INDEX(PlanTasks[Evidence / result],$V244)))</f>
        <v/>
      </c>
      <c r="R244" s="43" t="str">
        <f t="array" ref="R244">IF($V244="","",IF(INDEX(PlanTasks[Completed on],$V244)="","",INDEX(PlanTasks[Completed on],$V244)))</f>
        <v/>
      </c>
      <c r="S244" s="43" t="str">
        <f t="array" ref="S244">IF($V244="","",IF(INDEX(PlanTasks[Review due],$V244)="","",INDEX(PlanTasks[Review due],$V244)))</f>
        <v/>
      </c>
      <c r="T244" s="29" t="str">
        <f t="array" ref="T244">IF($V244="","",IF(INDEX(PlanTasks[AI practice mode],$V244)="","",INDEX(PlanTasks[AI practice mode],$V244)))</f>
        <v/>
      </c>
      <c r="U244" s="29" t="str">
        <f t="array" ref="U244">IF($V244="","",IF(INDEX(PlanTasks[Source IDs],$V244)="","",INDEX(PlanTasks[Source IDs],$V244)))</f>
        <v/>
      </c>
      <c r="V244" s="55" t="str">
        <f>IF(ROW()-8&gt;$E$4,"",MATCH($C$4&amp;"|"&amp;(ROW()-8),PlanTasks[Category key],0))</f>
        <v/>
      </c>
    </row>
    <row r="245" ht="78.0" customHeight="1">
      <c r="A245" s="9" t="str">
        <f t="array" ref="A245">IF($V245="","",INDEX(PlanTasks[Task ID],$V245))</f>
        <v/>
      </c>
      <c r="B245" s="12" t="str">
        <f t="array" ref="B245">IF($V245="","",IF(INDEX(PlanTasks[Start week],$V245)="","",INDEX(PlanTasks[Start week],$V245)))</f>
        <v/>
      </c>
      <c r="C245" s="12" t="str">
        <f t="array" ref="C245">IF($V245="","",IF(INDEX(PlanTasks[Task / deliverable],$V245)="","",INDEX(PlanTasks[Task / deliverable],$V245)))</f>
        <v/>
      </c>
      <c r="D245" s="12" t="str">
        <f t="array" ref="D245">IF($V245="","",IF(INDEX(PlanTasks[Status],$V245)="","",INDEX(PlanTasks[Status],$V245)))</f>
        <v/>
      </c>
      <c r="E245" s="12" t="str">
        <f t="array" ref="E245">IF($V245="","",IF(INDEX(PlanTasks[Priority],$V245)="","",INDEX(PlanTasks[Priority],$V245)))</f>
        <v/>
      </c>
      <c r="F245" s="12" t="str">
        <f t="array" ref="F245">IF($V245="","",IF(INDEX(PlanTasks[Scope],$V245)="","",INDEX(PlanTasks[Scope],$V245)))</f>
        <v/>
      </c>
      <c r="G245" s="18" t="str">
        <f t="array" ref="G245">IF($V245="","",IF(INDEX(PlanTasks[Estimate (h)],$V245)="","",INDEX(PlanTasks[Estimate (h)],$V245)))</f>
        <v/>
      </c>
      <c r="H245" s="18" t="str">
        <f t="array" ref="H245">IF($V245="","",IF(INDEX(PlanTasks[Actual (h)],$V245)="","",INDEX(PlanTasks[Actual (h)],$V245)))</f>
        <v/>
      </c>
      <c r="I245" s="21" t="str">
        <f t="array" ref="I245">IF($V245="","",IF(INDEX(PlanTasks[Due date],$V245)="","",INDEX(PlanTasks[Due date],$V245)))</f>
        <v/>
      </c>
      <c r="J245" s="12" t="str">
        <f t="array" ref="J245">IF($V245="","",IF(INDEX(PlanTasks[Completion check],$V245)="","",INDEX(PlanTasks[Completion check],$V245)))</f>
        <v/>
      </c>
      <c r="K245" s="12" t="str">
        <f t="array" ref="K245">IF($V245="","",IF(INDEX(PlanTasks[Next action / blocker],$V245)="","",INDEX(PlanTasks[Next action / blocker],$V245)))</f>
        <v/>
      </c>
      <c r="L245" s="12" t="str">
        <f t="array" ref="L245">IF($V245="","",IF(INDEX(PlanTasks[Done when],$V245)="","",INDEX(PlanTasks[Done when],$V245)))</f>
        <v/>
      </c>
      <c r="M245" s="12" t="str">
        <f t="array" ref="M245">IF($V245="","",IF(INDEX(PlanTasks[Exercise / interview prompt],$V245)="","",INDEX(PlanTasks[Exercise / interview prompt],$V245)))</f>
        <v/>
      </c>
      <c r="N245" s="12" t="str">
        <f t="array" ref="N245">IF($V245="","",IF(INDEX(PlanTasks[Prerequisite IDs],$V245)="","",INDEX(PlanTasks[Prerequisite IDs],$V245)))</f>
        <v/>
      </c>
      <c r="O245" s="12" t="str">
        <f t="array" ref="O245">IF($V245="","",IF(INDEX(PlanTasks[Plan section],$V245)="","",INDEX(PlanTasks[Plan section],$V245)))</f>
        <v/>
      </c>
      <c r="P245" s="12" t="str">
        <f t="array" ref="P245">IF($V245="","",IF(INDEX(PlanTasks[Category],$V245)="","",INDEX(PlanTasks[Category],$V245)))</f>
        <v/>
      </c>
      <c r="Q245" s="12" t="str">
        <f t="array" ref="Q245">IF($V245="","",IF(INDEX(PlanTasks[Evidence / result],$V245)="","",INDEX(PlanTasks[Evidence / result],$V245)))</f>
        <v/>
      </c>
      <c r="R245" s="21" t="str">
        <f t="array" ref="R245">IF($V245="","",IF(INDEX(PlanTasks[Completed on],$V245)="","",INDEX(PlanTasks[Completed on],$V245)))</f>
        <v/>
      </c>
      <c r="S245" s="21" t="str">
        <f t="array" ref="S245">IF($V245="","",IF(INDEX(PlanTasks[Review due],$V245)="","",INDEX(PlanTasks[Review due],$V245)))</f>
        <v/>
      </c>
      <c r="T245" s="12" t="str">
        <f t="array" ref="T245">IF($V245="","",IF(INDEX(PlanTasks[AI practice mode],$V245)="","",INDEX(PlanTasks[AI practice mode],$V245)))</f>
        <v/>
      </c>
      <c r="U245" s="12" t="str">
        <f t="array" ref="U245">IF($V245="","",IF(INDEX(PlanTasks[Source IDs],$V245)="","",INDEX(PlanTasks[Source IDs],$V245)))</f>
        <v/>
      </c>
      <c r="V245" s="27" t="str">
        <f>IF(ROW()-8&gt;$E$4,"",MATCH($C$4&amp;"|"&amp;(ROW()-8),PlanTasks[Category key],0))</f>
        <v/>
      </c>
    </row>
    <row r="246" ht="78.0" customHeight="1">
      <c r="A246" s="28" t="str">
        <f t="array" ref="A246">IF($V246="","",INDEX(PlanTasks[Task ID],$V246))</f>
        <v/>
      </c>
      <c r="B246" s="29" t="str">
        <f t="array" ref="B246">IF($V246="","",IF(INDEX(PlanTasks[Start week],$V246)="","",INDEX(PlanTasks[Start week],$V246)))</f>
        <v/>
      </c>
      <c r="C246" s="29" t="str">
        <f t="array" ref="C246">IF($V246="","",IF(INDEX(PlanTasks[Task / deliverable],$V246)="","",INDEX(PlanTasks[Task / deliverable],$V246)))</f>
        <v/>
      </c>
      <c r="D246" s="29" t="str">
        <f t="array" ref="D246">IF($V246="","",IF(INDEX(PlanTasks[Status],$V246)="","",INDEX(PlanTasks[Status],$V246)))</f>
        <v/>
      </c>
      <c r="E246" s="29" t="str">
        <f t="array" ref="E246">IF($V246="","",IF(INDEX(PlanTasks[Priority],$V246)="","",INDEX(PlanTasks[Priority],$V246)))</f>
        <v/>
      </c>
      <c r="F246" s="29" t="str">
        <f t="array" ref="F246">IF($V246="","",IF(INDEX(PlanTasks[Scope],$V246)="","",INDEX(PlanTasks[Scope],$V246)))</f>
        <v/>
      </c>
      <c r="G246" s="41" t="str">
        <f t="array" ref="G246">IF($V246="","",IF(INDEX(PlanTasks[Estimate (h)],$V246)="","",INDEX(PlanTasks[Estimate (h)],$V246)))</f>
        <v/>
      </c>
      <c r="H246" s="41" t="str">
        <f t="array" ref="H246">IF($V246="","",IF(INDEX(PlanTasks[Actual (h)],$V246)="","",INDEX(PlanTasks[Actual (h)],$V246)))</f>
        <v/>
      </c>
      <c r="I246" s="43" t="str">
        <f t="array" ref="I246">IF($V246="","",IF(INDEX(PlanTasks[Due date],$V246)="","",INDEX(PlanTasks[Due date],$V246)))</f>
        <v/>
      </c>
      <c r="J246" s="29" t="str">
        <f t="array" ref="J246">IF($V246="","",IF(INDEX(PlanTasks[Completion check],$V246)="","",INDEX(PlanTasks[Completion check],$V246)))</f>
        <v/>
      </c>
      <c r="K246" s="29" t="str">
        <f t="array" ref="K246">IF($V246="","",IF(INDEX(PlanTasks[Next action / blocker],$V246)="","",INDEX(PlanTasks[Next action / blocker],$V246)))</f>
        <v/>
      </c>
      <c r="L246" s="29" t="str">
        <f t="array" ref="L246">IF($V246="","",IF(INDEX(PlanTasks[Done when],$V246)="","",INDEX(PlanTasks[Done when],$V246)))</f>
        <v/>
      </c>
      <c r="M246" s="29" t="str">
        <f t="array" ref="M246">IF($V246="","",IF(INDEX(PlanTasks[Exercise / interview prompt],$V246)="","",INDEX(PlanTasks[Exercise / interview prompt],$V246)))</f>
        <v/>
      </c>
      <c r="N246" s="29" t="str">
        <f t="array" ref="N246">IF($V246="","",IF(INDEX(PlanTasks[Prerequisite IDs],$V246)="","",INDEX(PlanTasks[Prerequisite IDs],$V246)))</f>
        <v/>
      </c>
      <c r="O246" s="29" t="str">
        <f t="array" ref="O246">IF($V246="","",IF(INDEX(PlanTasks[Plan section],$V246)="","",INDEX(PlanTasks[Plan section],$V246)))</f>
        <v/>
      </c>
      <c r="P246" s="29" t="str">
        <f t="array" ref="P246">IF($V246="","",IF(INDEX(PlanTasks[Category],$V246)="","",INDEX(PlanTasks[Category],$V246)))</f>
        <v/>
      </c>
      <c r="Q246" s="29" t="str">
        <f t="array" ref="Q246">IF($V246="","",IF(INDEX(PlanTasks[Evidence / result],$V246)="","",INDEX(PlanTasks[Evidence / result],$V246)))</f>
        <v/>
      </c>
      <c r="R246" s="43" t="str">
        <f t="array" ref="R246">IF($V246="","",IF(INDEX(PlanTasks[Completed on],$V246)="","",INDEX(PlanTasks[Completed on],$V246)))</f>
        <v/>
      </c>
      <c r="S246" s="43" t="str">
        <f t="array" ref="S246">IF($V246="","",IF(INDEX(PlanTasks[Review due],$V246)="","",INDEX(PlanTasks[Review due],$V246)))</f>
        <v/>
      </c>
      <c r="T246" s="29" t="str">
        <f t="array" ref="T246">IF($V246="","",IF(INDEX(PlanTasks[AI practice mode],$V246)="","",INDEX(PlanTasks[AI practice mode],$V246)))</f>
        <v/>
      </c>
      <c r="U246" s="29" t="str">
        <f t="array" ref="U246">IF($V246="","",IF(INDEX(PlanTasks[Source IDs],$V246)="","",INDEX(PlanTasks[Source IDs],$V246)))</f>
        <v/>
      </c>
      <c r="V246" s="55" t="str">
        <f>IF(ROW()-8&gt;$E$4,"",MATCH($C$4&amp;"|"&amp;(ROW()-8),PlanTasks[Category key],0))</f>
        <v/>
      </c>
    </row>
    <row r="247" ht="78.0" customHeight="1">
      <c r="A247" s="9" t="str">
        <f t="array" ref="A247">IF($V247="","",INDEX(PlanTasks[Task ID],$V247))</f>
        <v/>
      </c>
      <c r="B247" s="12" t="str">
        <f t="array" ref="B247">IF($V247="","",IF(INDEX(PlanTasks[Start week],$V247)="","",INDEX(PlanTasks[Start week],$V247)))</f>
        <v/>
      </c>
      <c r="C247" s="12" t="str">
        <f t="array" ref="C247">IF($V247="","",IF(INDEX(PlanTasks[Task / deliverable],$V247)="","",INDEX(PlanTasks[Task / deliverable],$V247)))</f>
        <v/>
      </c>
      <c r="D247" s="12" t="str">
        <f t="array" ref="D247">IF($V247="","",IF(INDEX(PlanTasks[Status],$V247)="","",INDEX(PlanTasks[Status],$V247)))</f>
        <v/>
      </c>
      <c r="E247" s="12" t="str">
        <f t="array" ref="E247">IF($V247="","",IF(INDEX(PlanTasks[Priority],$V247)="","",INDEX(PlanTasks[Priority],$V247)))</f>
        <v/>
      </c>
      <c r="F247" s="12" t="str">
        <f t="array" ref="F247">IF($V247="","",IF(INDEX(PlanTasks[Scope],$V247)="","",INDEX(PlanTasks[Scope],$V247)))</f>
        <v/>
      </c>
      <c r="G247" s="18" t="str">
        <f t="array" ref="G247">IF($V247="","",IF(INDEX(PlanTasks[Estimate (h)],$V247)="","",INDEX(PlanTasks[Estimate (h)],$V247)))</f>
        <v/>
      </c>
      <c r="H247" s="18" t="str">
        <f t="array" ref="H247">IF($V247="","",IF(INDEX(PlanTasks[Actual (h)],$V247)="","",INDEX(PlanTasks[Actual (h)],$V247)))</f>
        <v/>
      </c>
      <c r="I247" s="21" t="str">
        <f t="array" ref="I247">IF($V247="","",IF(INDEX(PlanTasks[Due date],$V247)="","",INDEX(PlanTasks[Due date],$V247)))</f>
        <v/>
      </c>
      <c r="J247" s="12" t="str">
        <f t="array" ref="J247">IF($V247="","",IF(INDEX(PlanTasks[Completion check],$V247)="","",INDEX(PlanTasks[Completion check],$V247)))</f>
        <v/>
      </c>
      <c r="K247" s="12" t="str">
        <f t="array" ref="K247">IF($V247="","",IF(INDEX(PlanTasks[Next action / blocker],$V247)="","",INDEX(PlanTasks[Next action / blocker],$V247)))</f>
        <v/>
      </c>
      <c r="L247" s="12" t="str">
        <f t="array" ref="L247">IF($V247="","",IF(INDEX(PlanTasks[Done when],$V247)="","",INDEX(PlanTasks[Done when],$V247)))</f>
        <v/>
      </c>
      <c r="M247" s="12" t="str">
        <f t="array" ref="M247">IF($V247="","",IF(INDEX(PlanTasks[Exercise / interview prompt],$V247)="","",INDEX(PlanTasks[Exercise / interview prompt],$V247)))</f>
        <v/>
      </c>
      <c r="N247" s="12" t="str">
        <f t="array" ref="N247">IF($V247="","",IF(INDEX(PlanTasks[Prerequisite IDs],$V247)="","",INDEX(PlanTasks[Prerequisite IDs],$V247)))</f>
        <v/>
      </c>
      <c r="O247" s="12" t="str">
        <f t="array" ref="O247">IF($V247="","",IF(INDEX(PlanTasks[Plan section],$V247)="","",INDEX(PlanTasks[Plan section],$V247)))</f>
        <v/>
      </c>
      <c r="P247" s="12" t="str">
        <f t="array" ref="P247">IF($V247="","",IF(INDEX(PlanTasks[Category],$V247)="","",INDEX(PlanTasks[Category],$V247)))</f>
        <v/>
      </c>
      <c r="Q247" s="12" t="str">
        <f t="array" ref="Q247">IF($V247="","",IF(INDEX(PlanTasks[Evidence / result],$V247)="","",INDEX(PlanTasks[Evidence / result],$V247)))</f>
        <v/>
      </c>
      <c r="R247" s="21" t="str">
        <f t="array" ref="R247">IF($V247="","",IF(INDEX(PlanTasks[Completed on],$V247)="","",INDEX(PlanTasks[Completed on],$V247)))</f>
        <v/>
      </c>
      <c r="S247" s="21" t="str">
        <f t="array" ref="S247">IF($V247="","",IF(INDEX(PlanTasks[Review due],$V247)="","",INDEX(PlanTasks[Review due],$V247)))</f>
        <v/>
      </c>
      <c r="T247" s="12" t="str">
        <f t="array" ref="T247">IF($V247="","",IF(INDEX(PlanTasks[AI practice mode],$V247)="","",INDEX(PlanTasks[AI practice mode],$V247)))</f>
        <v/>
      </c>
      <c r="U247" s="12" t="str">
        <f t="array" ref="U247">IF($V247="","",IF(INDEX(PlanTasks[Source IDs],$V247)="","",INDEX(PlanTasks[Source IDs],$V247)))</f>
        <v/>
      </c>
      <c r="V247" s="27" t="str">
        <f>IF(ROW()-8&gt;$E$4,"",MATCH($C$4&amp;"|"&amp;(ROW()-8),PlanTasks[Category key],0))</f>
        <v/>
      </c>
    </row>
    <row r="248" ht="78.0" customHeight="1">
      <c r="A248" s="28" t="str">
        <f t="array" ref="A248">IF($V248="","",INDEX(PlanTasks[Task ID],$V248))</f>
        <v/>
      </c>
      <c r="B248" s="29" t="str">
        <f t="array" ref="B248">IF($V248="","",IF(INDEX(PlanTasks[Start week],$V248)="","",INDEX(PlanTasks[Start week],$V248)))</f>
        <v/>
      </c>
      <c r="C248" s="29" t="str">
        <f t="array" ref="C248">IF($V248="","",IF(INDEX(PlanTasks[Task / deliverable],$V248)="","",INDEX(PlanTasks[Task / deliverable],$V248)))</f>
        <v/>
      </c>
      <c r="D248" s="29" t="str">
        <f t="array" ref="D248">IF($V248="","",IF(INDEX(PlanTasks[Status],$V248)="","",INDEX(PlanTasks[Status],$V248)))</f>
        <v/>
      </c>
      <c r="E248" s="29" t="str">
        <f t="array" ref="E248">IF($V248="","",IF(INDEX(PlanTasks[Priority],$V248)="","",INDEX(PlanTasks[Priority],$V248)))</f>
        <v/>
      </c>
      <c r="F248" s="29" t="str">
        <f t="array" ref="F248">IF($V248="","",IF(INDEX(PlanTasks[Scope],$V248)="","",INDEX(PlanTasks[Scope],$V248)))</f>
        <v/>
      </c>
      <c r="G248" s="41" t="str">
        <f t="array" ref="G248">IF($V248="","",IF(INDEX(PlanTasks[Estimate (h)],$V248)="","",INDEX(PlanTasks[Estimate (h)],$V248)))</f>
        <v/>
      </c>
      <c r="H248" s="41" t="str">
        <f t="array" ref="H248">IF($V248="","",IF(INDEX(PlanTasks[Actual (h)],$V248)="","",INDEX(PlanTasks[Actual (h)],$V248)))</f>
        <v/>
      </c>
      <c r="I248" s="43" t="str">
        <f t="array" ref="I248">IF($V248="","",IF(INDEX(PlanTasks[Due date],$V248)="","",INDEX(PlanTasks[Due date],$V248)))</f>
        <v/>
      </c>
      <c r="J248" s="29" t="str">
        <f t="array" ref="J248">IF($V248="","",IF(INDEX(PlanTasks[Completion check],$V248)="","",INDEX(PlanTasks[Completion check],$V248)))</f>
        <v/>
      </c>
      <c r="K248" s="29" t="str">
        <f t="array" ref="K248">IF($V248="","",IF(INDEX(PlanTasks[Next action / blocker],$V248)="","",INDEX(PlanTasks[Next action / blocker],$V248)))</f>
        <v/>
      </c>
      <c r="L248" s="29" t="str">
        <f t="array" ref="L248">IF($V248="","",IF(INDEX(PlanTasks[Done when],$V248)="","",INDEX(PlanTasks[Done when],$V248)))</f>
        <v/>
      </c>
      <c r="M248" s="29" t="str">
        <f t="array" ref="M248">IF($V248="","",IF(INDEX(PlanTasks[Exercise / interview prompt],$V248)="","",INDEX(PlanTasks[Exercise / interview prompt],$V248)))</f>
        <v/>
      </c>
      <c r="N248" s="29" t="str">
        <f t="array" ref="N248">IF($V248="","",IF(INDEX(PlanTasks[Prerequisite IDs],$V248)="","",INDEX(PlanTasks[Prerequisite IDs],$V248)))</f>
        <v/>
      </c>
      <c r="O248" s="29" t="str">
        <f t="array" ref="O248">IF($V248="","",IF(INDEX(PlanTasks[Plan section],$V248)="","",INDEX(PlanTasks[Plan section],$V248)))</f>
        <v/>
      </c>
      <c r="P248" s="29" t="str">
        <f t="array" ref="P248">IF($V248="","",IF(INDEX(PlanTasks[Category],$V248)="","",INDEX(PlanTasks[Category],$V248)))</f>
        <v/>
      </c>
      <c r="Q248" s="29" t="str">
        <f t="array" ref="Q248">IF($V248="","",IF(INDEX(PlanTasks[Evidence / result],$V248)="","",INDEX(PlanTasks[Evidence / result],$V248)))</f>
        <v/>
      </c>
      <c r="R248" s="43" t="str">
        <f t="array" ref="R248">IF($V248="","",IF(INDEX(PlanTasks[Completed on],$V248)="","",INDEX(PlanTasks[Completed on],$V248)))</f>
        <v/>
      </c>
      <c r="S248" s="43" t="str">
        <f t="array" ref="S248">IF($V248="","",IF(INDEX(PlanTasks[Review due],$V248)="","",INDEX(PlanTasks[Review due],$V248)))</f>
        <v/>
      </c>
      <c r="T248" s="29" t="str">
        <f t="array" ref="T248">IF($V248="","",IF(INDEX(PlanTasks[AI practice mode],$V248)="","",INDEX(PlanTasks[AI practice mode],$V248)))</f>
        <v/>
      </c>
      <c r="U248" s="29" t="str">
        <f t="array" ref="U248">IF($V248="","",IF(INDEX(PlanTasks[Source IDs],$V248)="","",INDEX(PlanTasks[Source IDs],$V248)))</f>
        <v/>
      </c>
      <c r="V248" s="55" t="str">
        <f>IF(ROW()-8&gt;$E$4,"",MATCH($C$4&amp;"|"&amp;(ROW()-8),PlanTasks[Category key],0))</f>
        <v/>
      </c>
    </row>
    <row r="249" ht="78.0" customHeight="1">
      <c r="A249" s="9" t="str">
        <f t="array" ref="A249">IF($V249="","",INDEX(PlanTasks[Task ID],$V249))</f>
        <v/>
      </c>
      <c r="B249" s="12" t="str">
        <f t="array" ref="B249">IF($V249="","",IF(INDEX(PlanTasks[Start week],$V249)="","",INDEX(PlanTasks[Start week],$V249)))</f>
        <v/>
      </c>
      <c r="C249" s="12" t="str">
        <f t="array" ref="C249">IF($V249="","",IF(INDEX(PlanTasks[Task / deliverable],$V249)="","",INDEX(PlanTasks[Task / deliverable],$V249)))</f>
        <v/>
      </c>
      <c r="D249" s="12" t="str">
        <f t="array" ref="D249">IF($V249="","",IF(INDEX(PlanTasks[Status],$V249)="","",INDEX(PlanTasks[Status],$V249)))</f>
        <v/>
      </c>
      <c r="E249" s="12" t="str">
        <f t="array" ref="E249">IF($V249="","",IF(INDEX(PlanTasks[Priority],$V249)="","",INDEX(PlanTasks[Priority],$V249)))</f>
        <v/>
      </c>
      <c r="F249" s="12" t="str">
        <f t="array" ref="F249">IF($V249="","",IF(INDEX(PlanTasks[Scope],$V249)="","",INDEX(PlanTasks[Scope],$V249)))</f>
        <v/>
      </c>
      <c r="G249" s="18" t="str">
        <f t="array" ref="G249">IF($V249="","",IF(INDEX(PlanTasks[Estimate (h)],$V249)="","",INDEX(PlanTasks[Estimate (h)],$V249)))</f>
        <v/>
      </c>
      <c r="H249" s="18" t="str">
        <f t="array" ref="H249">IF($V249="","",IF(INDEX(PlanTasks[Actual (h)],$V249)="","",INDEX(PlanTasks[Actual (h)],$V249)))</f>
        <v/>
      </c>
      <c r="I249" s="21" t="str">
        <f t="array" ref="I249">IF($V249="","",IF(INDEX(PlanTasks[Due date],$V249)="","",INDEX(PlanTasks[Due date],$V249)))</f>
        <v/>
      </c>
      <c r="J249" s="12" t="str">
        <f t="array" ref="J249">IF($V249="","",IF(INDEX(PlanTasks[Completion check],$V249)="","",INDEX(PlanTasks[Completion check],$V249)))</f>
        <v/>
      </c>
      <c r="K249" s="12" t="str">
        <f t="array" ref="K249">IF($V249="","",IF(INDEX(PlanTasks[Next action / blocker],$V249)="","",INDEX(PlanTasks[Next action / blocker],$V249)))</f>
        <v/>
      </c>
      <c r="L249" s="12" t="str">
        <f t="array" ref="L249">IF($V249="","",IF(INDEX(PlanTasks[Done when],$V249)="","",INDEX(PlanTasks[Done when],$V249)))</f>
        <v/>
      </c>
      <c r="M249" s="12" t="str">
        <f t="array" ref="M249">IF($V249="","",IF(INDEX(PlanTasks[Exercise / interview prompt],$V249)="","",INDEX(PlanTasks[Exercise / interview prompt],$V249)))</f>
        <v/>
      </c>
      <c r="N249" s="12" t="str">
        <f t="array" ref="N249">IF($V249="","",IF(INDEX(PlanTasks[Prerequisite IDs],$V249)="","",INDEX(PlanTasks[Prerequisite IDs],$V249)))</f>
        <v/>
      </c>
      <c r="O249" s="12" t="str">
        <f t="array" ref="O249">IF($V249="","",IF(INDEX(PlanTasks[Plan section],$V249)="","",INDEX(PlanTasks[Plan section],$V249)))</f>
        <v/>
      </c>
      <c r="P249" s="12" t="str">
        <f t="array" ref="P249">IF($V249="","",IF(INDEX(PlanTasks[Category],$V249)="","",INDEX(PlanTasks[Category],$V249)))</f>
        <v/>
      </c>
      <c r="Q249" s="12" t="str">
        <f t="array" ref="Q249">IF($V249="","",IF(INDEX(PlanTasks[Evidence / result],$V249)="","",INDEX(PlanTasks[Evidence / result],$V249)))</f>
        <v/>
      </c>
      <c r="R249" s="21" t="str">
        <f t="array" ref="R249">IF($V249="","",IF(INDEX(PlanTasks[Completed on],$V249)="","",INDEX(PlanTasks[Completed on],$V249)))</f>
        <v/>
      </c>
      <c r="S249" s="21" t="str">
        <f t="array" ref="S249">IF($V249="","",IF(INDEX(PlanTasks[Review due],$V249)="","",INDEX(PlanTasks[Review due],$V249)))</f>
        <v/>
      </c>
      <c r="T249" s="12" t="str">
        <f t="array" ref="T249">IF($V249="","",IF(INDEX(PlanTasks[AI practice mode],$V249)="","",INDEX(PlanTasks[AI practice mode],$V249)))</f>
        <v/>
      </c>
      <c r="U249" s="12" t="str">
        <f t="array" ref="U249">IF($V249="","",IF(INDEX(PlanTasks[Source IDs],$V249)="","",INDEX(PlanTasks[Source IDs],$V249)))</f>
        <v/>
      </c>
      <c r="V249" s="27" t="str">
        <f>IF(ROW()-8&gt;$E$4,"",MATCH($C$4&amp;"|"&amp;(ROW()-8),PlanTasks[Category key],0))</f>
        <v/>
      </c>
    </row>
    <row r="250" ht="78.0" customHeight="1">
      <c r="A250" s="28" t="str">
        <f t="array" ref="A250">IF($V250="","",INDEX(PlanTasks[Task ID],$V250))</f>
        <v/>
      </c>
      <c r="B250" s="29" t="str">
        <f t="array" ref="B250">IF($V250="","",IF(INDEX(PlanTasks[Start week],$V250)="","",INDEX(PlanTasks[Start week],$V250)))</f>
        <v/>
      </c>
      <c r="C250" s="29" t="str">
        <f t="array" ref="C250">IF($V250="","",IF(INDEX(PlanTasks[Task / deliverable],$V250)="","",INDEX(PlanTasks[Task / deliverable],$V250)))</f>
        <v/>
      </c>
      <c r="D250" s="29" t="str">
        <f t="array" ref="D250">IF($V250="","",IF(INDEX(PlanTasks[Status],$V250)="","",INDEX(PlanTasks[Status],$V250)))</f>
        <v/>
      </c>
      <c r="E250" s="29" t="str">
        <f t="array" ref="E250">IF($V250="","",IF(INDEX(PlanTasks[Priority],$V250)="","",INDEX(PlanTasks[Priority],$V250)))</f>
        <v/>
      </c>
      <c r="F250" s="29" t="str">
        <f t="array" ref="F250">IF($V250="","",IF(INDEX(PlanTasks[Scope],$V250)="","",INDEX(PlanTasks[Scope],$V250)))</f>
        <v/>
      </c>
      <c r="G250" s="41" t="str">
        <f t="array" ref="G250">IF($V250="","",IF(INDEX(PlanTasks[Estimate (h)],$V250)="","",INDEX(PlanTasks[Estimate (h)],$V250)))</f>
        <v/>
      </c>
      <c r="H250" s="41" t="str">
        <f t="array" ref="H250">IF($V250="","",IF(INDEX(PlanTasks[Actual (h)],$V250)="","",INDEX(PlanTasks[Actual (h)],$V250)))</f>
        <v/>
      </c>
      <c r="I250" s="43" t="str">
        <f t="array" ref="I250">IF($V250="","",IF(INDEX(PlanTasks[Due date],$V250)="","",INDEX(PlanTasks[Due date],$V250)))</f>
        <v/>
      </c>
      <c r="J250" s="29" t="str">
        <f t="array" ref="J250">IF($V250="","",IF(INDEX(PlanTasks[Completion check],$V250)="","",INDEX(PlanTasks[Completion check],$V250)))</f>
        <v/>
      </c>
      <c r="K250" s="29" t="str">
        <f t="array" ref="K250">IF($V250="","",IF(INDEX(PlanTasks[Next action / blocker],$V250)="","",INDEX(PlanTasks[Next action / blocker],$V250)))</f>
        <v/>
      </c>
      <c r="L250" s="29" t="str">
        <f t="array" ref="L250">IF($V250="","",IF(INDEX(PlanTasks[Done when],$V250)="","",INDEX(PlanTasks[Done when],$V250)))</f>
        <v/>
      </c>
      <c r="M250" s="29" t="str">
        <f t="array" ref="M250">IF($V250="","",IF(INDEX(PlanTasks[Exercise / interview prompt],$V250)="","",INDEX(PlanTasks[Exercise / interview prompt],$V250)))</f>
        <v/>
      </c>
      <c r="N250" s="29" t="str">
        <f t="array" ref="N250">IF($V250="","",IF(INDEX(PlanTasks[Prerequisite IDs],$V250)="","",INDEX(PlanTasks[Prerequisite IDs],$V250)))</f>
        <v/>
      </c>
      <c r="O250" s="29" t="str">
        <f t="array" ref="O250">IF($V250="","",IF(INDEX(PlanTasks[Plan section],$V250)="","",INDEX(PlanTasks[Plan section],$V250)))</f>
        <v/>
      </c>
      <c r="P250" s="29" t="str">
        <f t="array" ref="P250">IF($V250="","",IF(INDEX(PlanTasks[Category],$V250)="","",INDEX(PlanTasks[Category],$V250)))</f>
        <v/>
      </c>
      <c r="Q250" s="29" t="str">
        <f t="array" ref="Q250">IF($V250="","",IF(INDEX(PlanTasks[Evidence / result],$V250)="","",INDEX(PlanTasks[Evidence / result],$V250)))</f>
        <v/>
      </c>
      <c r="R250" s="43" t="str">
        <f t="array" ref="R250">IF($V250="","",IF(INDEX(PlanTasks[Completed on],$V250)="","",INDEX(PlanTasks[Completed on],$V250)))</f>
        <v/>
      </c>
      <c r="S250" s="43" t="str">
        <f t="array" ref="S250">IF($V250="","",IF(INDEX(PlanTasks[Review due],$V250)="","",INDEX(PlanTasks[Review due],$V250)))</f>
        <v/>
      </c>
      <c r="T250" s="29" t="str">
        <f t="array" ref="T250">IF($V250="","",IF(INDEX(PlanTasks[AI practice mode],$V250)="","",INDEX(PlanTasks[AI practice mode],$V250)))</f>
        <v/>
      </c>
      <c r="U250" s="29" t="str">
        <f t="array" ref="U250">IF($V250="","",IF(INDEX(PlanTasks[Source IDs],$V250)="","",INDEX(PlanTasks[Source IDs],$V250)))</f>
        <v/>
      </c>
      <c r="V250" s="55" t="str">
        <f>IF(ROW()-8&gt;$E$4,"",MATCH($C$4&amp;"|"&amp;(ROW()-8),PlanTasks[Category key],0))</f>
        <v/>
      </c>
    </row>
    <row r="251" ht="78.0" customHeight="1">
      <c r="A251" s="9" t="str">
        <f t="array" ref="A251">IF($V251="","",INDEX(PlanTasks[Task ID],$V251))</f>
        <v/>
      </c>
      <c r="B251" s="12" t="str">
        <f t="array" ref="B251">IF($V251="","",IF(INDEX(PlanTasks[Start week],$V251)="","",INDEX(PlanTasks[Start week],$V251)))</f>
        <v/>
      </c>
      <c r="C251" s="12" t="str">
        <f t="array" ref="C251">IF($V251="","",IF(INDEX(PlanTasks[Task / deliverable],$V251)="","",INDEX(PlanTasks[Task / deliverable],$V251)))</f>
        <v/>
      </c>
      <c r="D251" s="12" t="str">
        <f t="array" ref="D251">IF($V251="","",IF(INDEX(PlanTasks[Status],$V251)="","",INDEX(PlanTasks[Status],$V251)))</f>
        <v/>
      </c>
      <c r="E251" s="12" t="str">
        <f t="array" ref="E251">IF($V251="","",IF(INDEX(PlanTasks[Priority],$V251)="","",INDEX(PlanTasks[Priority],$V251)))</f>
        <v/>
      </c>
      <c r="F251" s="12" t="str">
        <f t="array" ref="F251">IF($V251="","",IF(INDEX(PlanTasks[Scope],$V251)="","",INDEX(PlanTasks[Scope],$V251)))</f>
        <v/>
      </c>
      <c r="G251" s="18" t="str">
        <f t="array" ref="G251">IF($V251="","",IF(INDEX(PlanTasks[Estimate (h)],$V251)="","",INDEX(PlanTasks[Estimate (h)],$V251)))</f>
        <v/>
      </c>
      <c r="H251" s="18" t="str">
        <f t="array" ref="H251">IF($V251="","",IF(INDEX(PlanTasks[Actual (h)],$V251)="","",INDEX(PlanTasks[Actual (h)],$V251)))</f>
        <v/>
      </c>
      <c r="I251" s="21" t="str">
        <f t="array" ref="I251">IF($V251="","",IF(INDEX(PlanTasks[Due date],$V251)="","",INDEX(PlanTasks[Due date],$V251)))</f>
        <v/>
      </c>
      <c r="J251" s="12" t="str">
        <f t="array" ref="J251">IF($V251="","",IF(INDEX(PlanTasks[Completion check],$V251)="","",INDEX(PlanTasks[Completion check],$V251)))</f>
        <v/>
      </c>
      <c r="K251" s="12" t="str">
        <f t="array" ref="K251">IF($V251="","",IF(INDEX(PlanTasks[Next action / blocker],$V251)="","",INDEX(PlanTasks[Next action / blocker],$V251)))</f>
        <v/>
      </c>
      <c r="L251" s="12" t="str">
        <f t="array" ref="L251">IF($V251="","",IF(INDEX(PlanTasks[Done when],$V251)="","",INDEX(PlanTasks[Done when],$V251)))</f>
        <v/>
      </c>
      <c r="M251" s="12" t="str">
        <f t="array" ref="M251">IF($V251="","",IF(INDEX(PlanTasks[Exercise / interview prompt],$V251)="","",INDEX(PlanTasks[Exercise / interview prompt],$V251)))</f>
        <v/>
      </c>
      <c r="N251" s="12" t="str">
        <f t="array" ref="N251">IF($V251="","",IF(INDEX(PlanTasks[Prerequisite IDs],$V251)="","",INDEX(PlanTasks[Prerequisite IDs],$V251)))</f>
        <v/>
      </c>
      <c r="O251" s="12" t="str">
        <f t="array" ref="O251">IF($V251="","",IF(INDEX(PlanTasks[Plan section],$V251)="","",INDEX(PlanTasks[Plan section],$V251)))</f>
        <v/>
      </c>
      <c r="P251" s="12" t="str">
        <f t="array" ref="P251">IF($V251="","",IF(INDEX(PlanTasks[Category],$V251)="","",INDEX(PlanTasks[Category],$V251)))</f>
        <v/>
      </c>
      <c r="Q251" s="12" t="str">
        <f t="array" ref="Q251">IF($V251="","",IF(INDEX(PlanTasks[Evidence / result],$V251)="","",INDEX(PlanTasks[Evidence / result],$V251)))</f>
        <v/>
      </c>
      <c r="R251" s="21" t="str">
        <f t="array" ref="R251">IF($V251="","",IF(INDEX(PlanTasks[Completed on],$V251)="","",INDEX(PlanTasks[Completed on],$V251)))</f>
        <v/>
      </c>
      <c r="S251" s="21" t="str">
        <f t="array" ref="S251">IF($V251="","",IF(INDEX(PlanTasks[Review due],$V251)="","",INDEX(PlanTasks[Review due],$V251)))</f>
        <v/>
      </c>
      <c r="T251" s="12" t="str">
        <f t="array" ref="T251">IF($V251="","",IF(INDEX(PlanTasks[AI practice mode],$V251)="","",INDEX(PlanTasks[AI practice mode],$V251)))</f>
        <v/>
      </c>
      <c r="U251" s="12" t="str">
        <f t="array" ref="U251">IF($V251="","",IF(INDEX(PlanTasks[Source IDs],$V251)="","",INDEX(PlanTasks[Source IDs],$V251)))</f>
        <v/>
      </c>
      <c r="V251" s="27" t="str">
        <f>IF(ROW()-8&gt;$E$4,"",MATCH($C$4&amp;"|"&amp;(ROW()-8),PlanTasks[Category key],0))</f>
        <v/>
      </c>
    </row>
    <row r="252" ht="78.0" customHeight="1">
      <c r="A252" s="28" t="str">
        <f t="array" ref="A252">IF($V252="","",INDEX(PlanTasks[Task ID],$V252))</f>
        <v/>
      </c>
      <c r="B252" s="29" t="str">
        <f t="array" ref="B252">IF($V252="","",IF(INDEX(PlanTasks[Start week],$V252)="","",INDEX(PlanTasks[Start week],$V252)))</f>
        <v/>
      </c>
      <c r="C252" s="29" t="str">
        <f t="array" ref="C252">IF($V252="","",IF(INDEX(PlanTasks[Task / deliverable],$V252)="","",INDEX(PlanTasks[Task / deliverable],$V252)))</f>
        <v/>
      </c>
      <c r="D252" s="29" t="str">
        <f t="array" ref="D252">IF($V252="","",IF(INDEX(PlanTasks[Status],$V252)="","",INDEX(PlanTasks[Status],$V252)))</f>
        <v/>
      </c>
      <c r="E252" s="29" t="str">
        <f t="array" ref="E252">IF($V252="","",IF(INDEX(PlanTasks[Priority],$V252)="","",INDEX(PlanTasks[Priority],$V252)))</f>
        <v/>
      </c>
      <c r="F252" s="29" t="str">
        <f t="array" ref="F252">IF($V252="","",IF(INDEX(PlanTasks[Scope],$V252)="","",INDEX(PlanTasks[Scope],$V252)))</f>
        <v/>
      </c>
      <c r="G252" s="41" t="str">
        <f t="array" ref="G252">IF($V252="","",IF(INDEX(PlanTasks[Estimate (h)],$V252)="","",INDEX(PlanTasks[Estimate (h)],$V252)))</f>
        <v/>
      </c>
      <c r="H252" s="41" t="str">
        <f t="array" ref="H252">IF($V252="","",IF(INDEX(PlanTasks[Actual (h)],$V252)="","",INDEX(PlanTasks[Actual (h)],$V252)))</f>
        <v/>
      </c>
      <c r="I252" s="43" t="str">
        <f t="array" ref="I252">IF($V252="","",IF(INDEX(PlanTasks[Due date],$V252)="","",INDEX(PlanTasks[Due date],$V252)))</f>
        <v/>
      </c>
      <c r="J252" s="29" t="str">
        <f t="array" ref="J252">IF($V252="","",IF(INDEX(PlanTasks[Completion check],$V252)="","",INDEX(PlanTasks[Completion check],$V252)))</f>
        <v/>
      </c>
      <c r="K252" s="29" t="str">
        <f t="array" ref="K252">IF($V252="","",IF(INDEX(PlanTasks[Next action / blocker],$V252)="","",INDEX(PlanTasks[Next action / blocker],$V252)))</f>
        <v/>
      </c>
      <c r="L252" s="29" t="str">
        <f t="array" ref="L252">IF($V252="","",IF(INDEX(PlanTasks[Done when],$V252)="","",INDEX(PlanTasks[Done when],$V252)))</f>
        <v/>
      </c>
      <c r="M252" s="29" t="str">
        <f t="array" ref="M252">IF($V252="","",IF(INDEX(PlanTasks[Exercise / interview prompt],$V252)="","",INDEX(PlanTasks[Exercise / interview prompt],$V252)))</f>
        <v/>
      </c>
      <c r="N252" s="29" t="str">
        <f t="array" ref="N252">IF($V252="","",IF(INDEX(PlanTasks[Prerequisite IDs],$V252)="","",INDEX(PlanTasks[Prerequisite IDs],$V252)))</f>
        <v/>
      </c>
      <c r="O252" s="29" t="str">
        <f t="array" ref="O252">IF($V252="","",IF(INDEX(PlanTasks[Plan section],$V252)="","",INDEX(PlanTasks[Plan section],$V252)))</f>
        <v/>
      </c>
      <c r="P252" s="29" t="str">
        <f t="array" ref="P252">IF($V252="","",IF(INDEX(PlanTasks[Category],$V252)="","",INDEX(PlanTasks[Category],$V252)))</f>
        <v/>
      </c>
      <c r="Q252" s="29" t="str">
        <f t="array" ref="Q252">IF($V252="","",IF(INDEX(PlanTasks[Evidence / result],$V252)="","",INDEX(PlanTasks[Evidence / result],$V252)))</f>
        <v/>
      </c>
      <c r="R252" s="43" t="str">
        <f t="array" ref="R252">IF($V252="","",IF(INDEX(PlanTasks[Completed on],$V252)="","",INDEX(PlanTasks[Completed on],$V252)))</f>
        <v/>
      </c>
      <c r="S252" s="43" t="str">
        <f t="array" ref="S252">IF($V252="","",IF(INDEX(PlanTasks[Review due],$V252)="","",INDEX(PlanTasks[Review due],$V252)))</f>
        <v/>
      </c>
      <c r="T252" s="29" t="str">
        <f t="array" ref="T252">IF($V252="","",IF(INDEX(PlanTasks[AI practice mode],$V252)="","",INDEX(PlanTasks[AI practice mode],$V252)))</f>
        <v/>
      </c>
      <c r="U252" s="29" t="str">
        <f t="array" ref="U252">IF($V252="","",IF(INDEX(PlanTasks[Source IDs],$V252)="","",INDEX(PlanTasks[Source IDs],$V252)))</f>
        <v/>
      </c>
      <c r="V252" s="55" t="str">
        <f>IF(ROW()-8&gt;$E$4,"",MATCH($C$4&amp;"|"&amp;(ROW()-8),PlanTasks[Category key],0))</f>
        <v/>
      </c>
    </row>
    <row r="253" ht="78.0" customHeight="1">
      <c r="A253" s="9" t="str">
        <f t="array" ref="A253">IF($V253="","",INDEX(PlanTasks[Task ID],$V253))</f>
        <v/>
      </c>
      <c r="B253" s="12" t="str">
        <f t="array" ref="B253">IF($V253="","",IF(INDEX(PlanTasks[Start week],$V253)="","",INDEX(PlanTasks[Start week],$V253)))</f>
        <v/>
      </c>
      <c r="C253" s="12" t="str">
        <f t="array" ref="C253">IF($V253="","",IF(INDEX(PlanTasks[Task / deliverable],$V253)="","",INDEX(PlanTasks[Task / deliverable],$V253)))</f>
        <v/>
      </c>
      <c r="D253" s="12" t="str">
        <f t="array" ref="D253">IF($V253="","",IF(INDEX(PlanTasks[Status],$V253)="","",INDEX(PlanTasks[Status],$V253)))</f>
        <v/>
      </c>
      <c r="E253" s="12" t="str">
        <f t="array" ref="E253">IF($V253="","",IF(INDEX(PlanTasks[Priority],$V253)="","",INDEX(PlanTasks[Priority],$V253)))</f>
        <v/>
      </c>
      <c r="F253" s="12" t="str">
        <f t="array" ref="F253">IF($V253="","",IF(INDEX(PlanTasks[Scope],$V253)="","",INDEX(PlanTasks[Scope],$V253)))</f>
        <v/>
      </c>
      <c r="G253" s="18" t="str">
        <f t="array" ref="G253">IF($V253="","",IF(INDEX(PlanTasks[Estimate (h)],$V253)="","",INDEX(PlanTasks[Estimate (h)],$V253)))</f>
        <v/>
      </c>
      <c r="H253" s="18" t="str">
        <f t="array" ref="H253">IF($V253="","",IF(INDEX(PlanTasks[Actual (h)],$V253)="","",INDEX(PlanTasks[Actual (h)],$V253)))</f>
        <v/>
      </c>
      <c r="I253" s="21" t="str">
        <f t="array" ref="I253">IF($V253="","",IF(INDEX(PlanTasks[Due date],$V253)="","",INDEX(PlanTasks[Due date],$V253)))</f>
        <v/>
      </c>
      <c r="J253" s="12" t="str">
        <f t="array" ref="J253">IF($V253="","",IF(INDEX(PlanTasks[Completion check],$V253)="","",INDEX(PlanTasks[Completion check],$V253)))</f>
        <v/>
      </c>
      <c r="K253" s="12" t="str">
        <f t="array" ref="K253">IF($V253="","",IF(INDEX(PlanTasks[Next action / blocker],$V253)="","",INDEX(PlanTasks[Next action / blocker],$V253)))</f>
        <v/>
      </c>
      <c r="L253" s="12" t="str">
        <f t="array" ref="L253">IF($V253="","",IF(INDEX(PlanTasks[Done when],$V253)="","",INDEX(PlanTasks[Done when],$V253)))</f>
        <v/>
      </c>
      <c r="M253" s="12" t="str">
        <f t="array" ref="M253">IF($V253="","",IF(INDEX(PlanTasks[Exercise / interview prompt],$V253)="","",INDEX(PlanTasks[Exercise / interview prompt],$V253)))</f>
        <v/>
      </c>
      <c r="N253" s="12" t="str">
        <f t="array" ref="N253">IF($V253="","",IF(INDEX(PlanTasks[Prerequisite IDs],$V253)="","",INDEX(PlanTasks[Prerequisite IDs],$V253)))</f>
        <v/>
      </c>
      <c r="O253" s="12" t="str">
        <f t="array" ref="O253">IF($V253="","",IF(INDEX(PlanTasks[Plan section],$V253)="","",INDEX(PlanTasks[Plan section],$V253)))</f>
        <v/>
      </c>
      <c r="P253" s="12" t="str">
        <f t="array" ref="P253">IF($V253="","",IF(INDEX(PlanTasks[Category],$V253)="","",INDEX(PlanTasks[Category],$V253)))</f>
        <v/>
      </c>
      <c r="Q253" s="12" t="str">
        <f t="array" ref="Q253">IF($V253="","",IF(INDEX(PlanTasks[Evidence / result],$V253)="","",INDEX(PlanTasks[Evidence / result],$V253)))</f>
        <v/>
      </c>
      <c r="R253" s="21" t="str">
        <f t="array" ref="R253">IF($V253="","",IF(INDEX(PlanTasks[Completed on],$V253)="","",INDEX(PlanTasks[Completed on],$V253)))</f>
        <v/>
      </c>
      <c r="S253" s="21" t="str">
        <f t="array" ref="S253">IF($V253="","",IF(INDEX(PlanTasks[Review due],$V253)="","",INDEX(PlanTasks[Review due],$V253)))</f>
        <v/>
      </c>
      <c r="T253" s="12" t="str">
        <f t="array" ref="T253">IF($V253="","",IF(INDEX(PlanTasks[AI practice mode],$V253)="","",INDEX(PlanTasks[AI practice mode],$V253)))</f>
        <v/>
      </c>
      <c r="U253" s="12" t="str">
        <f t="array" ref="U253">IF($V253="","",IF(INDEX(PlanTasks[Source IDs],$V253)="","",INDEX(PlanTasks[Source IDs],$V253)))</f>
        <v/>
      </c>
      <c r="V253" s="27" t="str">
        <f>IF(ROW()-8&gt;$E$4,"",MATCH($C$4&amp;"|"&amp;(ROW()-8),PlanTasks[Category key],0))</f>
        <v/>
      </c>
    </row>
    <row r="254" ht="78.0" customHeight="1">
      <c r="A254" s="28" t="str">
        <f t="array" ref="A254">IF($V254="","",INDEX(PlanTasks[Task ID],$V254))</f>
        <v/>
      </c>
      <c r="B254" s="29" t="str">
        <f t="array" ref="B254">IF($V254="","",IF(INDEX(PlanTasks[Start week],$V254)="","",INDEX(PlanTasks[Start week],$V254)))</f>
        <v/>
      </c>
      <c r="C254" s="29" t="str">
        <f t="array" ref="C254">IF($V254="","",IF(INDEX(PlanTasks[Task / deliverable],$V254)="","",INDEX(PlanTasks[Task / deliverable],$V254)))</f>
        <v/>
      </c>
      <c r="D254" s="29" t="str">
        <f t="array" ref="D254">IF($V254="","",IF(INDEX(PlanTasks[Status],$V254)="","",INDEX(PlanTasks[Status],$V254)))</f>
        <v/>
      </c>
      <c r="E254" s="29" t="str">
        <f t="array" ref="E254">IF($V254="","",IF(INDEX(PlanTasks[Priority],$V254)="","",INDEX(PlanTasks[Priority],$V254)))</f>
        <v/>
      </c>
      <c r="F254" s="29" t="str">
        <f t="array" ref="F254">IF($V254="","",IF(INDEX(PlanTasks[Scope],$V254)="","",INDEX(PlanTasks[Scope],$V254)))</f>
        <v/>
      </c>
      <c r="G254" s="41" t="str">
        <f t="array" ref="G254">IF($V254="","",IF(INDEX(PlanTasks[Estimate (h)],$V254)="","",INDEX(PlanTasks[Estimate (h)],$V254)))</f>
        <v/>
      </c>
      <c r="H254" s="41" t="str">
        <f t="array" ref="H254">IF($V254="","",IF(INDEX(PlanTasks[Actual (h)],$V254)="","",INDEX(PlanTasks[Actual (h)],$V254)))</f>
        <v/>
      </c>
      <c r="I254" s="43" t="str">
        <f t="array" ref="I254">IF($V254="","",IF(INDEX(PlanTasks[Due date],$V254)="","",INDEX(PlanTasks[Due date],$V254)))</f>
        <v/>
      </c>
      <c r="J254" s="29" t="str">
        <f t="array" ref="J254">IF($V254="","",IF(INDEX(PlanTasks[Completion check],$V254)="","",INDEX(PlanTasks[Completion check],$V254)))</f>
        <v/>
      </c>
      <c r="K254" s="29" t="str">
        <f t="array" ref="K254">IF($V254="","",IF(INDEX(PlanTasks[Next action / blocker],$V254)="","",INDEX(PlanTasks[Next action / blocker],$V254)))</f>
        <v/>
      </c>
      <c r="L254" s="29" t="str">
        <f t="array" ref="L254">IF($V254="","",IF(INDEX(PlanTasks[Done when],$V254)="","",INDEX(PlanTasks[Done when],$V254)))</f>
        <v/>
      </c>
      <c r="M254" s="29" t="str">
        <f t="array" ref="M254">IF($V254="","",IF(INDEX(PlanTasks[Exercise / interview prompt],$V254)="","",INDEX(PlanTasks[Exercise / interview prompt],$V254)))</f>
        <v/>
      </c>
      <c r="N254" s="29" t="str">
        <f t="array" ref="N254">IF($V254="","",IF(INDEX(PlanTasks[Prerequisite IDs],$V254)="","",INDEX(PlanTasks[Prerequisite IDs],$V254)))</f>
        <v/>
      </c>
      <c r="O254" s="29" t="str">
        <f t="array" ref="O254">IF($V254="","",IF(INDEX(PlanTasks[Plan section],$V254)="","",INDEX(PlanTasks[Plan section],$V254)))</f>
        <v/>
      </c>
      <c r="P254" s="29" t="str">
        <f t="array" ref="P254">IF($V254="","",IF(INDEX(PlanTasks[Category],$V254)="","",INDEX(PlanTasks[Category],$V254)))</f>
        <v/>
      </c>
      <c r="Q254" s="29" t="str">
        <f t="array" ref="Q254">IF($V254="","",IF(INDEX(PlanTasks[Evidence / result],$V254)="","",INDEX(PlanTasks[Evidence / result],$V254)))</f>
        <v/>
      </c>
      <c r="R254" s="43" t="str">
        <f t="array" ref="R254">IF($V254="","",IF(INDEX(PlanTasks[Completed on],$V254)="","",INDEX(PlanTasks[Completed on],$V254)))</f>
        <v/>
      </c>
      <c r="S254" s="43" t="str">
        <f t="array" ref="S254">IF($V254="","",IF(INDEX(PlanTasks[Review due],$V254)="","",INDEX(PlanTasks[Review due],$V254)))</f>
        <v/>
      </c>
      <c r="T254" s="29" t="str">
        <f t="array" ref="T254">IF($V254="","",IF(INDEX(PlanTasks[AI practice mode],$V254)="","",INDEX(PlanTasks[AI practice mode],$V254)))</f>
        <v/>
      </c>
      <c r="U254" s="29" t="str">
        <f t="array" ref="U254">IF($V254="","",IF(INDEX(PlanTasks[Source IDs],$V254)="","",INDEX(PlanTasks[Source IDs],$V254)))</f>
        <v/>
      </c>
      <c r="V254" s="55" t="str">
        <f>IF(ROW()-8&gt;$E$4,"",MATCH($C$4&amp;"|"&amp;(ROW()-8),PlanTasks[Category key],0))</f>
        <v/>
      </c>
    </row>
    <row r="255" ht="78.0" customHeight="1">
      <c r="A255" s="9" t="str">
        <f t="array" ref="A255">IF($V255="","",INDEX(PlanTasks[Task ID],$V255))</f>
        <v/>
      </c>
      <c r="B255" s="12" t="str">
        <f t="array" ref="B255">IF($V255="","",IF(INDEX(PlanTasks[Start week],$V255)="","",INDEX(PlanTasks[Start week],$V255)))</f>
        <v/>
      </c>
      <c r="C255" s="12" t="str">
        <f t="array" ref="C255">IF($V255="","",IF(INDEX(PlanTasks[Task / deliverable],$V255)="","",INDEX(PlanTasks[Task / deliverable],$V255)))</f>
        <v/>
      </c>
      <c r="D255" s="12" t="str">
        <f t="array" ref="D255">IF($V255="","",IF(INDEX(PlanTasks[Status],$V255)="","",INDEX(PlanTasks[Status],$V255)))</f>
        <v/>
      </c>
      <c r="E255" s="12" t="str">
        <f t="array" ref="E255">IF($V255="","",IF(INDEX(PlanTasks[Priority],$V255)="","",INDEX(PlanTasks[Priority],$V255)))</f>
        <v/>
      </c>
      <c r="F255" s="12" t="str">
        <f t="array" ref="F255">IF($V255="","",IF(INDEX(PlanTasks[Scope],$V255)="","",INDEX(PlanTasks[Scope],$V255)))</f>
        <v/>
      </c>
      <c r="G255" s="18" t="str">
        <f t="array" ref="G255">IF($V255="","",IF(INDEX(PlanTasks[Estimate (h)],$V255)="","",INDEX(PlanTasks[Estimate (h)],$V255)))</f>
        <v/>
      </c>
      <c r="H255" s="18" t="str">
        <f t="array" ref="H255">IF($V255="","",IF(INDEX(PlanTasks[Actual (h)],$V255)="","",INDEX(PlanTasks[Actual (h)],$V255)))</f>
        <v/>
      </c>
      <c r="I255" s="21" t="str">
        <f t="array" ref="I255">IF($V255="","",IF(INDEX(PlanTasks[Due date],$V255)="","",INDEX(PlanTasks[Due date],$V255)))</f>
        <v/>
      </c>
      <c r="J255" s="12" t="str">
        <f t="array" ref="J255">IF($V255="","",IF(INDEX(PlanTasks[Completion check],$V255)="","",INDEX(PlanTasks[Completion check],$V255)))</f>
        <v/>
      </c>
      <c r="K255" s="12" t="str">
        <f t="array" ref="K255">IF($V255="","",IF(INDEX(PlanTasks[Next action / blocker],$V255)="","",INDEX(PlanTasks[Next action / blocker],$V255)))</f>
        <v/>
      </c>
      <c r="L255" s="12" t="str">
        <f t="array" ref="L255">IF($V255="","",IF(INDEX(PlanTasks[Done when],$V255)="","",INDEX(PlanTasks[Done when],$V255)))</f>
        <v/>
      </c>
      <c r="M255" s="12" t="str">
        <f t="array" ref="M255">IF($V255="","",IF(INDEX(PlanTasks[Exercise / interview prompt],$V255)="","",INDEX(PlanTasks[Exercise / interview prompt],$V255)))</f>
        <v/>
      </c>
      <c r="N255" s="12" t="str">
        <f t="array" ref="N255">IF($V255="","",IF(INDEX(PlanTasks[Prerequisite IDs],$V255)="","",INDEX(PlanTasks[Prerequisite IDs],$V255)))</f>
        <v/>
      </c>
      <c r="O255" s="12" t="str">
        <f t="array" ref="O255">IF($V255="","",IF(INDEX(PlanTasks[Plan section],$V255)="","",INDEX(PlanTasks[Plan section],$V255)))</f>
        <v/>
      </c>
      <c r="P255" s="12" t="str">
        <f t="array" ref="P255">IF($V255="","",IF(INDEX(PlanTasks[Category],$V255)="","",INDEX(PlanTasks[Category],$V255)))</f>
        <v/>
      </c>
      <c r="Q255" s="12" t="str">
        <f t="array" ref="Q255">IF($V255="","",IF(INDEX(PlanTasks[Evidence / result],$V255)="","",INDEX(PlanTasks[Evidence / result],$V255)))</f>
        <v/>
      </c>
      <c r="R255" s="21" t="str">
        <f t="array" ref="R255">IF($V255="","",IF(INDEX(PlanTasks[Completed on],$V255)="","",INDEX(PlanTasks[Completed on],$V255)))</f>
        <v/>
      </c>
      <c r="S255" s="21" t="str">
        <f t="array" ref="S255">IF($V255="","",IF(INDEX(PlanTasks[Review due],$V255)="","",INDEX(PlanTasks[Review due],$V255)))</f>
        <v/>
      </c>
      <c r="T255" s="12" t="str">
        <f t="array" ref="T255">IF($V255="","",IF(INDEX(PlanTasks[AI practice mode],$V255)="","",INDEX(PlanTasks[AI practice mode],$V255)))</f>
        <v/>
      </c>
      <c r="U255" s="12" t="str">
        <f t="array" ref="U255">IF($V255="","",IF(INDEX(PlanTasks[Source IDs],$V255)="","",INDEX(PlanTasks[Source IDs],$V255)))</f>
        <v/>
      </c>
      <c r="V255" s="27" t="str">
        <f>IF(ROW()-8&gt;$E$4,"",MATCH($C$4&amp;"|"&amp;(ROW()-8),PlanTasks[Category key],0))</f>
        <v/>
      </c>
    </row>
    <row r="256" ht="78.0" customHeight="1">
      <c r="A256" s="28" t="str">
        <f t="array" ref="A256">IF($V256="","",INDEX(PlanTasks[Task ID],$V256))</f>
        <v/>
      </c>
      <c r="B256" s="29" t="str">
        <f t="array" ref="B256">IF($V256="","",IF(INDEX(PlanTasks[Start week],$V256)="","",INDEX(PlanTasks[Start week],$V256)))</f>
        <v/>
      </c>
      <c r="C256" s="29" t="str">
        <f t="array" ref="C256">IF($V256="","",IF(INDEX(PlanTasks[Task / deliverable],$V256)="","",INDEX(PlanTasks[Task / deliverable],$V256)))</f>
        <v/>
      </c>
      <c r="D256" s="29" t="str">
        <f t="array" ref="D256">IF($V256="","",IF(INDEX(PlanTasks[Status],$V256)="","",INDEX(PlanTasks[Status],$V256)))</f>
        <v/>
      </c>
      <c r="E256" s="29" t="str">
        <f t="array" ref="E256">IF($V256="","",IF(INDEX(PlanTasks[Priority],$V256)="","",INDEX(PlanTasks[Priority],$V256)))</f>
        <v/>
      </c>
      <c r="F256" s="29" t="str">
        <f t="array" ref="F256">IF($V256="","",IF(INDEX(PlanTasks[Scope],$V256)="","",INDEX(PlanTasks[Scope],$V256)))</f>
        <v/>
      </c>
      <c r="G256" s="41" t="str">
        <f t="array" ref="G256">IF($V256="","",IF(INDEX(PlanTasks[Estimate (h)],$V256)="","",INDEX(PlanTasks[Estimate (h)],$V256)))</f>
        <v/>
      </c>
      <c r="H256" s="41" t="str">
        <f t="array" ref="H256">IF($V256="","",IF(INDEX(PlanTasks[Actual (h)],$V256)="","",INDEX(PlanTasks[Actual (h)],$V256)))</f>
        <v/>
      </c>
      <c r="I256" s="43" t="str">
        <f t="array" ref="I256">IF($V256="","",IF(INDEX(PlanTasks[Due date],$V256)="","",INDEX(PlanTasks[Due date],$V256)))</f>
        <v/>
      </c>
      <c r="J256" s="29" t="str">
        <f t="array" ref="J256">IF($V256="","",IF(INDEX(PlanTasks[Completion check],$V256)="","",INDEX(PlanTasks[Completion check],$V256)))</f>
        <v/>
      </c>
      <c r="K256" s="29" t="str">
        <f t="array" ref="K256">IF($V256="","",IF(INDEX(PlanTasks[Next action / blocker],$V256)="","",INDEX(PlanTasks[Next action / blocker],$V256)))</f>
        <v/>
      </c>
      <c r="L256" s="29" t="str">
        <f t="array" ref="L256">IF($V256="","",IF(INDEX(PlanTasks[Done when],$V256)="","",INDEX(PlanTasks[Done when],$V256)))</f>
        <v/>
      </c>
      <c r="M256" s="29" t="str">
        <f t="array" ref="M256">IF($V256="","",IF(INDEX(PlanTasks[Exercise / interview prompt],$V256)="","",INDEX(PlanTasks[Exercise / interview prompt],$V256)))</f>
        <v/>
      </c>
      <c r="N256" s="29" t="str">
        <f t="array" ref="N256">IF($V256="","",IF(INDEX(PlanTasks[Prerequisite IDs],$V256)="","",INDEX(PlanTasks[Prerequisite IDs],$V256)))</f>
        <v/>
      </c>
      <c r="O256" s="29" t="str">
        <f t="array" ref="O256">IF($V256="","",IF(INDEX(PlanTasks[Plan section],$V256)="","",INDEX(PlanTasks[Plan section],$V256)))</f>
        <v/>
      </c>
      <c r="P256" s="29" t="str">
        <f t="array" ref="P256">IF($V256="","",IF(INDEX(PlanTasks[Category],$V256)="","",INDEX(PlanTasks[Category],$V256)))</f>
        <v/>
      </c>
      <c r="Q256" s="29" t="str">
        <f t="array" ref="Q256">IF($V256="","",IF(INDEX(PlanTasks[Evidence / result],$V256)="","",INDEX(PlanTasks[Evidence / result],$V256)))</f>
        <v/>
      </c>
      <c r="R256" s="43" t="str">
        <f t="array" ref="R256">IF($V256="","",IF(INDEX(PlanTasks[Completed on],$V256)="","",INDEX(PlanTasks[Completed on],$V256)))</f>
        <v/>
      </c>
      <c r="S256" s="43" t="str">
        <f t="array" ref="S256">IF($V256="","",IF(INDEX(PlanTasks[Review due],$V256)="","",INDEX(PlanTasks[Review due],$V256)))</f>
        <v/>
      </c>
      <c r="T256" s="29" t="str">
        <f t="array" ref="T256">IF($V256="","",IF(INDEX(PlanTasks[AI practice mode],$V256)="","",INDEX(PlanTasks[AI practice mode],$V256)))</f>
        <v/>
      </c>
      <c r="U256" s="29" t="str">
        <f t="array" ref="U256">IF($V256="","",IF(INDEX(PlanTasks[Source IDs],$V256)="","",INDEX(PlanTasks[Source IDs],$V256)))</f>
        <v/>
      </c>
      <c r="V256" s="55" t="str">
        <f>IF(ROW()-8&gt;$E$4,"",MATCH($C$4&amp;"|"&amp;(ROW()-8),PlanTasks[Category key],0))</f>
        <v/>
      </c>
    </row>
    <row r="257" ht="78.0" customHeight="1">
      <c r="A257" s="9" t="str">
        <f t="array" ref="A257">IF($V257="","",INDEX(PlanTasks[Task ID],$V257))</f>
        <v/>
      </c>
      <c r="B257" s="12" t="str">
        <f t="array" ref="B257">IF($V257="","",IF(INDEX(PlanTasks[Start week],$V257)="","",INDEX(PlanTasks[Start week],$V257)))</f>
        <v/>
      </c>
      <c r="C257" s="12" t="str">
        <f t="array" ref="C257">IF($V257="","",IF(INDEX(PlanTasks[Task / deliverable],$V257)="","",INDEX(PlanTasks[Task / deliverable],$V257)))</f>
        <v/>
      </c>
      <c r="D257" s="12" t="str">
        <f t="array" ref="D257">IF($V257="","",IF(INDEX(PlanTasks[Status],$V257)="","",INDEX(PlanTasks[Status],$V257)))</f>
        <v/>
      </c>
      <c r="E257" s="12" t="str">
        <f t="array" ref="E257">IF($V257="","",IF(INDEX(PlanTasks[Priority],$V257)="","",INDEX(PlanTasks[Priority],$V257)))</f>
        <v/>
      </c>
      <c r="F257" s="12" t="str">
        <f t="array" ref="F257">IF($V257="","",IF(INDEX(PlanTasks[Scope],$V257)="","",INDEX(PlanTasks[Scope],$V257)))</f>
        <v/>
      </c>
      <c r="G257" s="18" t="str">
        <f t="array" ref="G257">IF($V257="","",IF(INDEX(PlanTasks[Estimate (h)],$V257)="","",INDEX(PlanTasks[Estimate (h)],$V257)))</f>
        <v/>
      </c>
      <c r="H257" s="18" t="str">
        <f t="array" ref="H257">IF($V257="","",IF(INDEX(PlanTasks[Actual (h)],$V257)="","",INDEX(PlanTasks[Actual (h)],$V257)))</f>
        <v/>
      </c>
      <c r="I257" s="21" t="str">
        <f t="array" ref="I257">IF($V257="","",IF(INDEX(PlanTasks[Due date],$V257)="","",INDEX(PlanTasks[Due date],$V257)))</f>
        <v/>
      </c>
      <c r="J257" s="12" t="str">
        <f t="array" ref="J257">IF($V257="","",IF(INDEX(PlanTasks[Completion check],$V257)="","",INDEX(PlanTasks[Completion check],$V257)))</f>
        <v/>
      </c>
      <c r="K257" s="12" t="str">
        <f t="array" ref="K257">IF($V257="","",IF(INDEX(PlanTasks[Next action / blocker],$V257)="","",INDEX(PlanTasks[Next action / blocker],$V257)))</f>
        <v/>
      </c>
      <c r="L257" s="12" t="str">
        <f t="array" ref="L257">IF($V257="","",IF(INDEX(PlanTasks[Done when],$V257)="","",INDEX(PlanTasks[Done when],$V257)))</f>
        <v/>
      </c>
      <c r="M257" s="12" t="str">
        <f t="array" ref="M257">IF($V257="","",IF(INDEX(PlanTasks[Exercise / interview prompt],$V257)="","",INDEX(PlanTasks[Exercise / interview prompt],$V257)))</f>
        <v/>
      </c>
      <c r="N257" s="12" t="str">
        <f t="array" ref="N257">IF($V257="","",IF(INDEX(PlanTasks[Prerequisite IDs],$V257)="","",INDEX(PlanTasks[Prerequisite IDs],$V257)))</f>
        <v/>
      </c>
      <c r="O257" s="12" t="str">
        <f t="array" ref="O257">IF($V257="","",IF(INDEX(PlanTasks[Plan section],$V257)="","",INDEX(PlanTasks[Plan section],$V257)))</f>
        <v/>
      </c>
      <c r="P257" s="12" t="str">
        <f t="array" ref="P257">IF($V257="","",IF(INDEX(PlanTasks[Category],$V257)="","",INDEX(PlanTasks[Category],$V257)))</f>
        <v/>
      </c>
      <c r="Q257" s="12" t="str">
        <f t="array" ref="Q257">IF($V257="","",IF(INDEX(PlanTasks[Evidence / result],$V257)="","",INDEX(PlanTasks[Evidence / result],$V257)))</f>
        <v/>
      </c>
      <c r="R257" s="21" t="str">
        <f t="array" ref="R257">IF($V257="","",IF(INDEX(PlanTasks[Completed on],$V257)="","",INDEX(PlanTasks[Completed on],$V257)))</f>
        <v/>
      </c>
      <c r="S257" s="21" t="str">
        <f t="array" ref="S257">IF($V257="","",IF(INDEX(PlanTasks[Review due],$V257)="","",INDEX(PlanTasks[Review due],$V257)))</f>
        <v/>
      </c>
      <c r="T257" s="12" t="str">
        <f t="array" ref="T257">IF($V257="","",IF(INDEX(PlanTasks[AI practice mode],$V257)="","",INDEX(PlanTasks[AI practice mode],$V257)))</f>
        <v/>
      </c>
      <c r="U257" s="12" t="str">
        <f t="array" ref="U257">IF($V257="","",IF(INDEX(PlanTasks[Source IDs],$V257)="","",INDEX(PlanTasks[Source IDs],$V257)))</f>
        <v/>
      </c>
      <c r="V257" s="27" t="str">
        <f>IF(ROW()-8&gt;$E$4,"",MATCH($C$4&amp;"|"&amp;(ROW()-8),PlanTasks[Category key],0))</f>
        <v/>
      </c>
    </row>
    <row r="258" ht="78.0" customHeight="1">
      <c r="A258" s="28" t="str">
        <f t="array" ref="A258">IF($V258="","",INDEX(PlanTasks[Task ID],$V258))</f>
        <v/>
      </c>
      <c r="B258" s="29" t="str">
        <f t="array" ref="B258">IF($V258="","",IF(INDEX(PlanTasks[Start week],$V258)="","",INDEX(PlanTasks[Start week],$V258)))</f>
        <v/>
      </c>
      <c r="C258" s="29" t="str">
        <f t="array" ref="C258">IF($V258="","",IF(INDEX(PlanTasks[Task / deliverable],$V258)="","",INDEX(PlanTasks[Task / deliverable],$V258)))</f>
        <v/>
      </c>
      <c r="D258" s="29" t="str">
        <f t="array" ref="D258">IF($V258="","",IF(INDEX(PlanTasks[Status],$V258)="","",INDEX(PlanTasks[Status],$V258)))</f>
        <v/>
      </c>
      <c r="E258" s="29" t="str">
        <f t="array" ref="E258">IF($V258="","",IF(INDEX(PlanTasks[Priority],$V258)="","",INDEX(PlanTasks[Priority],$V258)))</f>
        <v/>
      </c>
      <c r="F258" s="29" t="str">
        <f t="array" ref="F258">IF($V258="","",IF(INDEX(PlanTasks[Scope],$V258)="","",INDEX(PlanTasks[Scope],$V258)))</f>
        <v/>
      </c>
      <c r="G258" s="41" t="str">
        <f t="array" ref="G258">IF($V258="","",IF(INDEX(PlanTasks[Estimate (h)],$V258)="","",INDEX(PlanTasks[Estimate (h)],$V258)))</f>
        <v/>
      </c>
      <c r="H258" s="41" t="str">
        <f t="array" ref="H258">IF($V258="","",IF(INDEX(PlanTasks[Actual (h)],$V258)="","",INDEX(PlanTasks[Actual (h)],$V258)))</f>
        <v/>
      </c>
      <c r="I258" s="43" t="str">
        <f t="array" ref="I258">IF($V258="","",IF(INDEX(PlanTasks[Due date],$V258)="","",INDEX(PlanTasks[Due date],$V258)))</f>
        <v/>
      </c>
      <c r="J258" s="29" t="str">
        <f t="array" ref="J258">IF($V258="","",IF(INDEX(PlanTasks[Completion check],$V258)="","",INDEX(PlanTasks[Completion check],$V258)))</f>
        <v/>
      </c>
      <c r="K258" s="29" t="str">
        <f t="array" ref="K258">IF($V258="","",IF(INDEX(PlanTasks[Next action / blocker],$V258)="","",INDEX(PlanTasks[Next action / blocker],$V258)))</f>
        <v/>
      </c>
      <c r="L258" s="29" t="str">
        <f t="array" ref="L258">IF($V258="","",IF(INDEX(PlanTasks[Done when],$V258)="","",INDEX(PlanTasks[Done when],$V258)))</f>
        <v/>
      </c>
      <c r="M258" s="29" t="str">
        <f t="array" ref="M258">IF($V258="","",IF(INDEX(PlanTasks[Exercise / interview prompt],$V258)="","",INDEX(PlanTasks[Exercise / interview prompt],$V258)))</f>
        <v/>
      </c>
      <c r="N258" s="29" t="str">
        <f t="array" ref="N258">IF($V258="","",IF(INDEX(PlanTasks[Prerequisite IDs],$V258)="","",INDEX(PlanTasks[Prerequisite IDs],$V258)))</f>
        <v/>
      </c>
      <c r="O258" s="29" t="str">
        <f t="array" ref="O258">IF($V258="","",IF(INDEX(PlanTasks[Plan section],$V258)="","",INDEX(PlanTasks[Plan section],$V258)))</f>
        <v/>
      </c>
      <c r="P258" s="29" t="str">
        <f t="array" ref="P258">IF($V258="","",IF(INDEX(PlanTasks[Category],$V258)="","",INDEX(PlanTasks[Category],$V258)))</f>
        <v/>
      </c>
      <c r="Q258" s="29" t="str">
        <f t="array" ref="Q258">IF($V258="","",IF(INDEX(PlanTasks[Evidence / result],$V258)="","",INDEX(PlanTasks[Evidence / result],$V258)))</f>
        <v/>
      </c>
      <c r="R258" s="43" t="str">
        <f t="array" ref="R258">IF($V258="","",IF(INDEX(PlanTasks[Completed on],$V258)="","",INDEX(PlanTasks[Completed on],$V258)))</f>
        <v/>
      </c>
      <c r="S258" s="43" t="str">
        <f t="array" ref="S258">IF($V258="","",IF(INDEX(PlanTasks[Review due],$V258)="","",INDEX(PlanTasks[Review due],$V258)))</f>
        <v/>
      </c>
      <c r="T258" s="29" t="str">
        <f t="array" ref="T258">IF($V258="","",IF(INDEX(PlanTasks[AI practice mode],$V258)="","",INDEX(PlanTasks[AI practice mode],$V258)))</f>
        <v/>
      </c>
      <c r="U258" s="29" t="str">
        <f t="array" ref="U258">IF($V258="","",IF(INDEX(PlanTasks[Source IDs],$V258)="","",INDEX(PlanTasks[Source IDs],$V258)))</f>
        <v/>
      </c>
      <c r="V258" s="55" t="str">
        <f>IF(ROW()-8&gt;$E$4,"",MATCH($C$4&amp;"|"&amp;(ROW()-8),PlanTasks[Category key],0))</f>
        <v/>
      </c>
    </row>
    <row r="259" ht="78.0" customHeight="1">
      <c r="A259" s="9" t="str">
        <f t="array" ref="A259">IF($V259="","",INDEX(PlanTasks[Task ID],$V259))</f>
        <v/>
      </c>
      <c r="B259" s="12" t="str">
        <f t="array" ref="B259">IF($V259="","",IF(INDEX(PlanTasks[Start week],$V259)="","",INDEX(PlanTasks[Start week],$V259)))</f>
        <v/>
      </c>
      <c r="C259" s="12" t="str">
        <f t="array" ref="C259">IF($V259="","",IF(INDEX(PlanTasks[Task / deliverable],$V259)="","",INDEX(PlanTasks[Task / deliverable],$V259)))</f>
        <v/>
      </c>
      <c r="D259" s="12" t="str">
        <f t="array" ref="D259">IF($V259="","",IF(INDEX(PlanTasks[Status],$V259)="","",INDEX(PlanTasks[Status],$V259)))</f>
        <v/>
      </c>
      <c r="E259" s="12" t="str">
        <f t="array" ref="E259">IF($V259="","",IF(INDEX(PlanTasks[Priority],$V259)="","",INDEX(PlanTasks[Priority],$V259)))</f>
        <v/>
      </c>
      <c r="F259" s="12" t="str">
        <f t="array" ref="F259">IF($V259="","",IF(INDEX(PlanTasks[Scope],$V259)="","",INDEX(PlanTasks[Scope],$V259)))</f>
        <v/>
      </c>
      <c r="G259" s="18" t="str">
        <f t="array" ref="G259">IF($V259="","",IF(INDEX(PlanTasks[Estimate (h)],$V259)="","",INDEX(PlanTasks[Estimate (h)],$V259)))</f>
        <v/>
      </c>
      <c r="H259" s="18" t="str">
        <f t="array" ref="H259">IF($V259="","",IF(INDEX(PlanTasks[Actual (h)],$V259)="","",INDEX(PlanTasks[Actual (h)],$V259)))</f>
        <v/>
      </c>
      <c r="I259" s="21" t="str">
        <f t="array" ref="I259">IF($V259="","",IF(INDEX(PlanTasks[Due date],$V259)="","",INDEX(PlanTasks[Due date],$V259)))</f>
        <v/>
      </c>
      <c r="J259" s="12" t="str">
        <f t="array" ref="J259">IF($V259="","",IF(INDEX(PlanTasks[Completion check],$V259)="","",INDEX(PlanTasks[Completion check],$V259)))</f>
        <v/>
      </c>
      <c r="K259" s="12" t="str">
        <f t="array" ref="K259">IF($V259="","",IF(INDEX(PlanTasks[Next action / blocker],$V259)="","",INDEX(PlanTasks[Next action / blocker],$V259)))</f>
        <v/>
      </c>
      <c r="L259" s="12" t="str">
        <f t="array" ref="L259">IF($V259="","",IF(INDEX(PlanTasks[Done when],$V259)="","",INDEX(PlanTasks[Done when],$V259)))</f>
        <v/>
      </c>
      <c r="M259" s="12" t="str">
        <f t="array" ref="M259">IF($V259="","",IF(INDEX(PlanTasks[Exercise / interview prompt],$V259)="","",INDEX(PlanTasks[Exercise / interview prompt],$V259)))</f>
        <v/>
      </c>
      <c r="N259" s="12" t="str">
        <f t="array" ref="N259">IF($V259="","",IF(INDEX(PlanTasks[Prerequisite IDs],$V259)="","",INDEX(PlanTasks[Prerequisite IDs],$V259)))</f>
        <v/>
      </c>
      <c r="O259" s="12" t="str">
        <f t="array" ref="O259">IF($V259="","",IF(INDEX(PlanTasks[Plan section],$V259)="","",INDEX(PlanTasks[Plan section],$V259)))</f>
        <v/>
      </c>
      <c r="P259" s="12" t="str">
        <f t="array" ref="P259">IF($V259="","",IF(INDEX(PlanTasks[Category],$V259)="","",INDEX(PlanTasks[Category],$V259)))</f>
        <v/>
      </c>
      <c r="Q259" s="12" t="str">
        <f t="array" ref="Q259">IF($V259="","",IF(INDEX(PlanTasks[Evidence / result],$V259)="","",INDEX(PlanTasks[Evidence / result],$V259)))</f>
        <v/>
      </c>
      <c r="R259" s="21" t="str">
        <f t="array" ref="R259">IF($V259="","",IF(INDEX(PlanTasks[Completed on],$V259)="","",INDEX(PlanTasks[Completed on],$V259)))</f>
        <v/>
      </c>
      <c r="S259" s="21" t="str">
        <f t="array" ref="S259">IF($V259="","",IF(INDEX(PlanTasks[Review due],$V259)="","",INDEX(PlanTasks[Review due],$V259)))</f>
        <v/>
      </c>
      <c r="T259" s="12" t="str">
        <f t="array" ref="T259">IF($V259="","",IF(INDEX(PlanTasks[AI practice mode],$V259)="","",INDEX(PlanTasks[AI practice mode],$V259)))</f>
        <v/>
      </c>
      <c r="U259" s="12" t="str">
        <f t="array" ref="U259">IF($V259="","",IF(INDEX(PlanTasks[Source IDs],$V259)="","",INDEX(PlanTasks[Source IDs],$V259)))</f>
        <v/>
      </c>
      <c r="V259" s="27" t="str">
        <f>IF(ROW()-8&gt;$E$4,"",MATCH($C$4&amp;"|"&amp;(ROW()-8),PlanTasks[Category key],0))</f>
        <v/>
      </c>
    </row>
    <row r="260" ht="78.0" customHeight="1">
      <c r="A260" s="28" t="str">
        <f t="array" ref="A260">IF($V260="","",INDEX(PlanTasks[Task ID],$V260))</f>
        <v/>
      </c>
      <c r="B260" s="29" t="str">
        <f t="array" ref="B260">IF($V260="","",IF(INDEX(PlanTasks[Start week],$V260)="","",INDEX(PlanTasks[Start week],$V260)))</f>
        <v/>
      </c>
      <c r="C260" s="29" t="str">
        <f t="array" ref="C260">IF($V260="","",IF(INDEX(PlanTasks[Task / deliverable],$V260)="","",INDEX(PlanTasks[Task / deliverable],$V260)))</f>
        <v/>
      </c>
      <c r="D260" s="29" t="str">
        <f t="array" ref="D260">IF($V260="","",IF(INDEX(PlanTasks[Status],$V260)="","",INDEX(PlanTasks[Status],$V260)))</f>
        <v/>
      </c>
      <c r="E260" s="29" t="str">
        <f t="array" ref="E260">IF($V260="","",IF(INDEX(PlanTasks[Priority],$V260)="","",INDEX(PlanTasks[Priority],$V260)))</f>
        <v/>
      </c>
      <c r="F260" s="29" t="str">
        <f t="array" ref="F260">IF($V260="","",IF(INDEX(PlanTasks[Scope],$V260)="","",INDEX(PlanTasks[Scope],$V260)))</f>
        <v/>
      </c>
      <c r="G260" s="41" t="str">
        <f t="array" ref="G260">IF($V260="","",IF(INDEX(PlanTasks[Estimate (h)],$V260)="","",INDEX(PlanTasks[Estimate (h)],$V260)))</f>
        <v/>
      </c>
      <c r="H260" s="41" t="str">
        <f t="array" ref="H260">IF($V260="","",IF(INDEX(PlanTasks[Actual (h)],$V260)="","",INDEX(PlanTasks[Actual (h)],$V260)))</f>
        <v/>
      </c>
      <c r="I260" s="43" t="str">
        <f t="array" ref="I260">IF($V260="","",IF(INDEX(PlanTasks[Due date],$V260)="","",INDEX(PlanTasks[Due date],$V260)))</f>
        <v/>
      </c>
      <c r="J260" s="29" t="str">
        <f t="array" ref="J260">IF($V260="","",IF(INDEX(PlanTasks[Completion check],$V260)="","",INDEX(PlanTasks[Completion check],$V260)))</f>
        <v/>
      </c>
      <c r="K260" s="29" t="str">
        <f t="array" ref="K260">IF($V260="","",IF(INDEX(PlanTasks[Next action / blocker],$V260)="","",INDEX(PlanTasks[Next action / blocker],$V260)))</f>
        <v/>
      </c>
      <c r="L260" s="29" t="str">
        <f t="array" ref="L260">IF($V260="","",IF(INDEX(PlanTasks[Done when],$V260)="","",INDEX(PlanTasks[Done when],$V260)))</f>
        <v/>
      </c>
      <c r="M260" s="29" t="str">
        <f t="array" ref="M260">IF($V260="","",IF(INDEX(PlanTasks[Exercise / interview prompt],$V260)="","",INDEX(PlanTasks[Exercise / interview prompt],$V260)))</f>
        <v/>
      </c>
      <c r="N260" s="29" t="str">
        <f t="array" ref="N260">IF($V260="","",IF(INDEX(PlanTasks[Prerequisite IDs],$V260)="","",INDEX(PlanTasks[Prerequisite IDs],$V260)))</f>
        <v/>
      </c>
      <c r="O260" s="29" t="str">
        <f t="array" ref="O260">IF($V260="","",IF(INDEX(PlanTasks[Plan section],$V260)="","",INDEX(PlanTasks[Plan section],$V260)))</f>
        <v/>
      </c>
      <c r="P260" s="29" t="str">
        <f t="array" ref="P260">IF($V260="","",IF(INDEX(PlanTasks[Category],$V260)="","",INDEX(PlanTasks[Category],$V260)))</f>
        <v/>
      </c>
      <c r="Q260" s="29" t="str">
        <f t="array" ref="Q260">IF($V260="","",IF(INDEX(PlanTasks[Evidence / result],$V260)="","",INDEX(PlanTasks[Evidence / result],$V260)))</f>
        <v/>
      </c>
      <c r="R260" s="43" t="str">
        <f t="array" ref="R260">IF($V260="","",IF(INDEX(PlanTasks[Completed on],$V260)="","",INDEX(PlanTasks[Completed on],$V260)))</f>
        <v/>
      </c>
      <c r="S260" s="43" t="str">
        <f t="array" ref="S260">IF($V260="","",IF(INDEX(PlanTasks[Review due],$V260)="","",INDEX(PlanTasks[Review due],$V260)))</f>
        <v/>
      </c>
      <c r="T260" s="29" t="str">
        <f t="array" ref="T260">IF($V260="","",IF(INDEX(PlanTasks[AI practice mode],$V260)="","",INDEX(PlanTasks[AI practice mode],$V260)))</f>
        <v/>
      </c>
      <c r="U260" s="29" t="str">
        <f t="array" ref="U260">IF($V260="","",IF(INDEX(PlanTasks[Source IDs],$V260)="","",INDEX(PlanTasks[Source IDs],$V260)))</f>
        <v/>
      </c>
      <c r="V260" s="55" t="str">
        <f>IF(ROW()-8&gt;$E$4,"",MATCH($C$4&amp;"|"&amp;(ROW()-8),PlanTasks[Category key],0))</f>
        <v/>
      </c>
    </row>
    <row r="261" ht="78.0" customHeight="1">
      <c r="A261" s="9" t="str">
        <f t="array" ref="A261">IF($V261="","",INDEX(PlanTasks[Task ID],$V261))</f>
        <v/>
      </c>
      <c r="B261" s="12" t="str">
        <f t="array" ref="B261">IF($V261="","",IF(INDEX(PlanTasks[Start week],$V261)="","",INDEX(PlanTasks[Start week],$V261)))</f>
        <v/>
      </c>
      <c r="C261" s="12" t="str">
        <f t="array" ref="C261">IF($V261="","",IF(INDEX(PlanTasks[Task / deliverable],$V261)="","",INDEX(PlanTasks[Task / deliverable],$V261)))</f>
        <v/>
      </c>
      <c r="D261" s="12" t="str">
        <f t="array" ref="D261">IF($V261="","",IF(INDEX(PlanTasks[Status],$V261)="","",INDEX(PlanTasks[Status],$V261)))</f>
        <v/>
      </c>
      <c r="E261" s="12" t="str">
        <f t="array" ref="E261">IF($V261="","",IF(INDEX(PlanTasks[Priority],$V261)="","",INDEX(PlanTasks[Priority],$V261)))</f>
        <v/>
      </c>
      <c r="F261" s="12" t="str">
        <f t="array" ref="F261">IF($V261="","",IF(INDEX(PlanTasks[Scope],$V261)="","",INDEX(PlanTasks[Scope],$V261)))</f>
        <v/>
      </c>
      <c r="G261" s="18" t="str">
        <f t="array" ref="G261">IF($V261="","",IF(INDEX(PlanTasks[Estimate (h)],$V261)="","",INDEX(PlanTasks[Estimate (h)],$V261)))</f>
        <v/>
      </c>
      <c r="H261" s="18" t="str">
        <f t="array" ref="H261">IF($V261="","",IF(INDEX(PlanTasks[Actual (h)],$V261)="","",INDEX(PlanTasks[Actual (h)],$V261)))</f>
        <v/>
      </c>
      <c r="I261" s="21" t="str">
        <f t="array" ref="I261">IF($V261="","",IF(INDEX(PlanTasks[Due date],$V261)="","",INDEX(PlanTasks[Due date],$V261)))</f>
        <v/>
      </c>
      <c r="J261" s="12" t="str">
        <f t="array" ref="J261">IF($V261="","",IF(INDEX(PlanTasks[Completion check],$V261)="","",INDEX(PlanTasks[Completion check],$V261)))</f>
        <v/>
      </c>
      <c r="K261" s="12" t="str">
        <f t="array" ref="K261">IF($V261="","",IF(INDEX(PlanTasks[Next action / blocker],$V261)="","",INDEX(PlanTasks[Next action / blocker],$V261)))</f>
        <v/>
      </c>
      <c r="L261" s="12" t="str">
        <f t="array" ref="L261">IF($V261="","",IF(INDEX(PlanTasks[Done when],$V261)="","",INDEX(PlanTasks[Done when],$V261)))</f>
        <v/>
      </c>
      <c r="M261" s="12" t="str">
        <f t="array" ref="M261">IF($V261="","",IF(INDEX(PlanTasks[Exercise / interview prompt],$V261)="","",INDEX(PlanTasks[Exercise / interview prompt],$V261)))</f>
        <v/>
      </c>
      <c r="N261" s="12" t="str">
        <f t="array" ref="N261">IF($V261="","",IF(INDEX(PlanTasks[Prerequisite IDs],$V261)="","",INDEX(PlanTasks[Prerequisite IDs],$V261)))</f>
        <v/>
      </c>
      <c r="O261" s="12" t="str">
        <f t="array" ref="O261">IF($V261="","",IF(INDEX(PlanTasks[Plan section],$V261)="","",INDEX(PlanTasks[Plan section],$V261)))</f>
        <v/>
      </c>
      <c r="P261" s="12" t="str">
        <f t="array" ref="P261">IF($V261="","",IF(INDEX(PlanTasks[Category],$V261)="","",INDEX(PlanTasks[Category],$V261)))</f>
        <v/>
      </c>
      <c r="Q261" s="12" t="str">
        <f t="array" ref="Q261">IF($V261="","",IF(INDEX(PlanTasks[Evidence / result],$V261)="","",INDEX(PlanTasks[Evidence / result],$V261)))</f>
        <v/>
      </c>
      <c r="R261" s="21" t="str">
        <f t="array" ref="R261">IF($V261="","",IF(INDEX(PlanTasks[Completed on],$V261)="","",INDEX(PlanTasks[Completed on],$V261)))</f>
        <v/>
      </c>
      <c r="S261" s="21" t="str">
        <f t="array" ref="S261">IF($V261="","",IF(INDEX(PlanTasks[Review due],$V261)="","",INDEX(PlanTasks[Review due],$V261)))</f>
        <v/>
      </c>
      <c r="T261" s="12" t="str">
        <f t="array" ref="T261">IF($V261="","",IF(INDEX(PlanTasks[AI practice mode],$V261)="","",INDEX(PlanTasks[AI practice mode],$V261)))</f>
        <v/>
      </c>
      <c r="U261" s="12" t="str">
        <f t="array" ref="U261">IF($V261="","",IF(INDEX(PlanTasks[Source IDs],$V261)="","",INDEX(PlanTasks[Source IDs],$V261)))</f>
        <v/>
      </c>
      <c r="V261" s="27" t="str">
        <f>IF(ROW()-8&gt;$E$4,"",MATCH($C$4&amp;"|"&amp;(ROW()-8),PlanTasks[Category key],0))</f>
        <v/>
      </c>
    </row>
    <row r="262" ht="78.0" customHeight="1">
      <c r="A262" s="28" t="str">
        <f t="array" ref="A262">IF($V262="","",INDEX(PlanTasks[Task ID],$V262))</f>
        <v/>
      </c>
      <c r="B262" s="29" t="str">
        <f t="array" ref="B262">IF($V262="","",IF(INDEX(PlanTasks[Start week],$V262)="","",INDEX(PlanTasks[Start week],$V262)))</f>
        <v/>
      </c>
      <c r="C262" s="29" t="str">
        <f t="array" ref="C262">IF($V262="","",IF(INDEX(PlanTasks[Task / deliverable],$V262)="","",INDEX(PlanTasks[Task / deliverable],$V262)))</f>
        <v/>
      </c>
      <c r="D262" s="29" t="str">
        <f t="array" ref="D262">IF($V262="","",IF(INDEX(PlanTasks[Status],$V262)="","",INDEX(PlanTasks[Status],$V262)))</f>
        <v/>
      </c>
      <c r="E262" s="29" t="str">
        <f t="array" ref="E262">IF($V262="","",IF(INDEX(PlanTasks[Priority],$V262)="","",INDEX(PlanTasks[Priority],$V262)))</f>
        <v/>
      </c>
      <c r="F262" s="29" t="str">
        <f t="array" ref="F262">IF($V262="","",IF(INDEX(PlanTasks[Scope],$V262)="","",INDEX(PlanTasks[Scope],$V262)))</f>
        <v/>
      </c>
      <c r="G262" s="41" t="str">
        <f t="array" ref="G262">IF($V262="","",IF(INDEX(PlanTasks[Estimate (h)],$V262)="","",INDEX(PlanTasks[Estimate (h)],$V262)))</f>
        <v/>
      </c>
      <c r="H262" s="41" t="str">
        <f t="array" ref="H262">IF($V262="","",IF(INDEX(PlanTasks[Actual (h)],$V262)="","",INDEX(PlanTasks[Actual (h)],$V262)))</f>
        <v/>
      </c>
      <c r="I262" s="43" t="str">
        <f t="array" ref="I262">IF($V262="","",IF(INDEX(PlanTasks[Due date],$V262)="","",INDEX(PlanTasks[Due date],$V262)))</f>
        <v/>
      </c>
      <c r="J262" s="29" t="str">
        <f t="array" ref="J262">IF($V262="","",IF(INDEX(PlanTasks[Completion check],$V262)="","",INDEX(PlanTasks[Completion check],$V262)))</f>
        <v/>
      </c>
      <c r="K262" s="29" t="str">
        <f t="array" ref="K262">IF($V262="","",IF(INDEX(PlanTasks[Next action / blocker],$V262)="","",INDEX(PlanTasks[Next action / blocker],$V262)))</f>
        <v/>
      </c>
      <c r="L262" s="29" t="str">
        <f t="array" ref="L262">IF($V262="","",IF(INDEX(PlanTasks[Done when],$V262)="","",INDEX(PlanTasks[Done when],$V262)))</f>
        <v/>
      </c>
      <c r="M262" s="29" t="str">
        <f t="array" ref="M262">IF($V262="","",IF(INDEX(PlanTasks[Exercise / interview prompt],$V262)="","",INDEX(PlanTasks[Exercise / interview prompt],$V262)))</f>
        <v/>
      </c>
      <c r="N262" s="29" t="str">
        <f t="array" ref="N262">IF($V262="","",IF(INDEX(PlanTasks[Prerequisite IDs],$V262)="","",INDEX(PlanTasks[Prerequisite IDs],$V262)))</f>
        <v/>
      </c>
      <c r="O262" s="29" t="str">
        <f t="array" ref="O262">IF($V262="","",IF(INDEX(PlanTasks[Plan section],$V262)="","",INDEX(PlanTasks[Plan section],$V262)))</f>
        <v/>
      </c>
      <c r="P262" s="29" t="str">
        <f t="array" ref="P262">IF($V262="","",IF(INDEX(PlanTasks[Category],$V262)="","",INDEX(PlanTasks[Category],$V262)))</f>
        <v/>
      </c>
      <c r="Q262" s="29" t="str">
        <f t="array" ref="Q262">IF($V262="","",IF(INDEX(PlanTasks[Evidence / result],$V262)="","",INDEX(PlanTasks[Evidence / result],$V262)))</f>
        <v/>
      </c>
      <c r="R262" s="43" t="str">
        <f t="array" ref="R262">IF($V262="","",IF(INDEX(PlanTasks[Completed on],$V262)="","",INDEX(PlanTasks[Completed on],$V262)))</f>
        <v/>
      </c>
      <c r="S262" s="43" t="str">
        <f t="array" ref="S262">IF($V262="","",IF(INDEX(PlanTasks[Review due],$V262)="","",INDEX(PlanTasks[Review due],$V262)))</f>
        <v/>
      </c>
      <c r="T262" s="29" t="str">
        <f t="array" ref="T262">IF($V262="","",IF(INDEX(PlanTasks[AI practice mode],$V262)="","",INDEX(PlanTasks[AI practice mode],$V262)))</f>
        <v/>
      </c>
      <c r="U262" s="29" t="str">
        <f t="array" ref="U262">IF($V262="","",IF(INDEX(PlanTasks[Source IDs],$V262)="","",INDEX(PlanTasks[Source IDs],$V262)))</f>
        <v/>
      </c>
      <c r="V262" s="55" t="str">
        <f>IF(ROW()-8&gt;$E$4,"",MATCH($C$4&amp;"|"&amp;(ROW()-8),PlanTasks[Category key],0))</f>
        <v/>
      </c>
    </row>
    <row r="263" ht="78.0" customHeight="1">
      <c r="A263" s="9" t="str">
        <f t="array" ref="A263">IF($V263="","",INDEX(PlanTasks[Task ID],$V263))</f>
        <v/>
      </c>
      <c r="B263" s="12" t="str">
        <f t="array" ref="B263">IF($V263="","",IF(INDEX(PlanTasks[Start week],$V263)="","",INDEX(PlanTasks[Start week],$V263)))</f>
        <v/>
      </c>
      <c r="C263" s="12" t="str">
        <f t="array" ref="C263">IF($V263="","",IF(INDEX(PlanTasks[Task / deliverable],$V263)="","",INDEX(PlanTasks[Task / deliverable],$V263)))</f>
        <v/>
      </c>
      <c r="D263" s="12" t="str">
        <f t="array" ref="D263">IF($V263="","",IF(INDEX(PlanTasks[Status],$V263)="","",INDEX(PlanTasks[Status],$V263)))</f>
        <v/>
      </c>
      <c r="E263" s="12" t="str">
        <f t="array" ref="E263">IF($V263="","",IF(INDEX(PlanTasks[Priority],$V263)="","",INDEX(PlanTasks[Priority],$V263)))</f>
        <v/>
      </c>
      <c r="F263" s="12" t="str">
        <f t="array" ref="F263">IF($V263="","",IF(INDEX(PlanTasks[Scope],$V263)="","",INDEX(PlanTasks[Scope],$V263)))</f>
        <v/>
      </c>
      <c r="G263" s="18" t="str">
        <f t="array" ref="G263">IF($V263="","",IF(INDEX(PlanTasks[Estimate (h)],$V263)="","",INDEX(PlanTasks[Estimate (h)],$V263)))</f>
        <v/>
      </c>
      <c r="H263" s="18" t="str">
        <f t="array" ref="H263">IF($V263="","",IF(INDEX(PlanTasks[Actual (h)],$V263)="","",INDEX(PlanTasks[Actual (h)],$V263)))</f>
        <v/>
      </c>
      <c r="I263" s="21" t="str">
        <f t="array" ref="I263">IF($V263="","",IF(INDEX(PlanTasks[Due date],$V263)="","",INDEX(PlanTasks[Due date],$V263)))</f>
        <v/>
      </c>
      <c r="J263" s="12" t="str">
        <f t="array" ref="J263">IF($V263="","",IF(INDEX(PlanTasks[Completion check],$V263)="","",INDEX(PlanTasks[Completion check],$V263)))</f>
        <v/>
      </c>
      <c r="K263" s="12" t="str">
        <f t="array" ref="K263">IF($V263="","",IF(INDEX(PlanTasks[Next action / blocker],$V263)="","",INDEX(PlanTasks[Next action / blocker],$V263)))</f>
        <v/>
      </c>
      <c r="L263" s="12" t="str">
        <f t="array" ref="L263">IF($V263="","",IF(INDEX(PlanTasks[Done when],$V263)="","",INDEX(PlanTasks[Done when],$V263)))</f>
        <v/>
      </c>
      <c r="M263" s="12" t="str">
        <f t="array" ref="M263">IF($V263="","",IF(INDEX(PlanTasks[Exercise / interview prompt],$V263)="","",INDEX(PlanTasks[Exercise / interview prompt],$V263)))</f>
        <v/>
      </c>
      <c r="N263" s="12" t="str">
        <f t="array" ref="N263">IF($V263="","",IF(INDEX(PlanTasks[Prerequisite IDs],$V263)="","",INDEX(PlanTasks[Prerequisite IDs],$V263)))</f>
        <v/>
      </c>
      <c r="O263" s="12" t="str">
        <f t="array" ref="O263">IF($V263="","",IF(INDEX(PlanTasks[Plan section],$V263)="","",INDEX(PlanTasks[Plan section],$V263)))</f>
        <v/>
      </c>
      <c r="P263" s="12" t="str">
        <f t="array" ref="P263">IF($V263="","",IF(INDEX(PlanTasks[Category],$V263)="","",INDEX(PlanTasks[Category],$V263)))</f>
        <v/>
      </c>
      <c r="Q263" s="12" t="str">
        <f t="array" ref="Q263">IF($V263="","",IF(INDEX(PlanTasks[Evidence / result],$V263)="","",INDEX(PlanTasks[Evidence / result],$V263)))</f>
        <v/>
      </c>
      <c r="R263" s="21" t="str">
        <f t="array" ref="R263">IF($V263="","",IF(INDEX(PlanTasks[Completed on],$V263)="","",INDEX(PlanTasks[Completed on],$V263)))</f>
        <v/>
      </c>
      <c r="S263" s="21" t="str">
        <f t="array" ref="S263">IF($V263="","",IF(INDEX(PlanTasks[Review due],$V263)="","",INDEX(PlanTasks[Review due],$V263)))</f>
        <v/>
      </c>
      <c r="T263" s="12" t="str">
        <f t="array" ref="T263">IF($V263="","",IF(INDEX(PlanTasks[AI practice mode],$V263)="","",INDEX(PlanTasks[AI practice mode],$V263)))</f>
        <v/>
      </c>
      <c r="U263" s="12" t="str">
        <f t="array" ref="U263">IF($V263="","",IF(INDEX(PlanTasks[Source IDs],$V263)="","",INDEX(PlanTasks[Source IDs],$V263)))</f>
        <v/>
      </c>
      <c r="V263" s="27" t="str">
        <f>IF(ROW()-8&gt;$E$4,"",MATCH($C$4&amp;"|"&amp;(ROW()-8),PlanTasks[Category key],0))</f>
        <v/>
      </c>
    </row>
    <row r="264" ht="78.0" customHeight="1">
      <c r="A264" s="28" t="str">
        <f t="array" ref="A264">IF($V264="","",INDEX(PlanTasks[Task ID],$V264))</f>
        <v/>
      </c>
      <c r="B264" s="29" t="str">
        <f t="array" ref="B264">IF($V264="","",IF(INDEX(PlanTasks[Start week],$V264)="","",INDEX(PlanTasks[Start week],$V264)))</f>
        <v/>
      </c>
      <c r="C264" s="29" t="str">
        <f t="array" ref="C264">IF($V264="","",IF(INDEX(PlanTasks[Task / deliverable],$V264)="","",INDEX(PlanTasks[Task / deliverable],$V264)))</f>
        <v/>
      </c>
      <c r="D264" s="29" t="str">
        <f t="array" ref="D264">IF($V264="","",IF(INDEX(PlanTasks[Status],$V264)="","",INDEX(PlanTasks[Status],$V264)))</f>
        <v/>
      </c>
      <c r="E264" s="29" t="str">
        <f t="array" ref="E264">IF($V264="","",IF(INDEX(PlanTasks[Priority],$V264)="","",INDEX(PlanTasks[Priority],$V264)))</f>
        <v/>
      </c>
      <c r="F264" s="29" t="str">
        <f t="array" ref="F264">IF($V264="","",IF(INDEX(PlanTasks[Scope],$V264)="","",INDEX(PlanTasks[Scope],$V264)))</f>
        <v/>
      </c>
      <c r="G264" s="41" t="str">
        <f t="array" ref="G264">IF($V264="","",IF(INDEX(PlanTasks[Estimate (h)],$V264)="","",INDEX(PlanTasks[Estimate (h)],$V264)))</f>
        <v/>
      </c>
      <c r="H264" s="41" t="str">
        <f t="array" ref="H264">IF($V264="","",IF(INDEX(PlanTasks[Actual (h)],$V264)="","",INDEX(PlanTasks[Actual (h)],$V264)))</f>
        <v/>
      </c>
      <c r="I264" s="43" t="str">
        <f t="array" ref="I264">IF($V264="","",IF(INDEX(PlanTasks[Due date],$V264)="","",INDEX(PlanTasks[Due date],$V264)))</f>
        <v/>
      </c>
      <c r="J264" s="29" t="str">
        <f t="array" ref="J264">IF($V264="","",IF(INDEX(PlanTasks[Completion check],$V264)="","",INDEX(PlanTasks[Completion check],$V264)))</f>
        <v/>
      </c>
      <c r="K264" s="29" t="str">
        <f t="array" ref="K264">IF($V264="","",IF(INDEX(PlanTasks[Next action / blocker],$V264)="","",INDEX(PlanTasks[Next action / blocker],$V264)))</f>
        <v/>
      </c>
      <c r="L264" s="29" t="str">
        <f t="array" ref="L264">IF($V264="","",IF(INDEX(PlanTasks[Done when],$V264)="","",INDEX(PlanTasks[Done when],$V264)))</f>
        <v/>
      </c>
      <c r="M264" s="29" t="str">
        <f t="array" ref="M264">IF($V264="","",IF(INDEX(PlanTasks[Exercise / interview prompt],$V264)="","",INDEX(PlanTasks[Exercise / interview prompt],$V264)))</f>
        <v/>
      </c>
      <c r="N264" s="29" t="str">
        <f t="array" ref="N264">IF($V264="","",IF(INDEX(PlanTasks[Prerequisite IDs],$V264)="","",INDEX(PlanTasks[Prerequisite IDs],$V264)))</f>
        <v/>
      </c>
      <c r="O264" s="29" t="str">
        <f t="array" ref="O264">IF($V264="","",IF(INDEX(PlanTasks[Plan section],$V264)="","",INDEX(PlanTasks[Plan section],$V264)))</f>
        <v/>
      </c>
      <c r="P264" s="29" t="str">
        <f t="array" ref="P264">IF($V264="","",IF(INDEX(PlanTasks[Category],$V264)="","",INDEX(PlanTasks[Category],$V264)))</f>
        <v/>
      </c>
      <c r="Q264" s="29" t="str">
        <f t="array" ref="Q264">IF($V264="","",IF(INDEX(PlanTasks[Evidence / result],$V264)="","",INDEX(PlanTasks[Evidence / result],$V264)))</f>
        <v/>
      </c>
      <c r="R264" s="43" t="str">
        <f t="array" ref="R264">IF($V264="","",IF(INDEX(PlanTasks[Completed on],$V264)="","",INDEX(PlanTasks[Completed on],$V264)))</f>
        <v/>
      </c>
      <c r="S264" s="43" t="str">
        <f t="array" ref="S264">IF($V264="","",IF(INDEX(PlanTasks[Review due],$V264)="","",INDEX(PlanTasks[Review due],$V264)))</f>
        <v/>
      </c>
      <c r="T264" s="29" t="str">
        <f t="array" ref="T264">IF($V264="","",IF(INDEX(PlanTasks[AI practice mode],$V264)="","",INDEX(PlanTasks[AI practice mode],$V264)))</f>
        <v/>
      </c>
      <c r="U264" s="29" t="str">
        <f t="array" ref="U264">IF($V264="","",IF(INDEX(PlanTasks[Source IDs],$V264)="","",INDEX(PlanTasks[Source IDs],$V264)))</f>
        <v/>
      </c>
      <c r="V264" s="55" t="str">
        <f>IF(ROW()-8&gt;$E$4,"",MATCH($C$4&amp;"|"&amp;(ROW()-8),PlanTasks[Category key],0))</f>
        <v/>
      </c>
    </row>
    <row r="265" ht="78.0" customHeight="1">
      <c r="A265" s="9" t="str">
        <f t="array" ref="A265">IF($V265="","",INDEX(PlanTasks[Task ID],$V265))</f>
        <v/>
      </c>
      <c r="B265" s="12" t="str">
        <f t="array" ref="B265">IF($V265="","",IF(INDEX(PlanTasks[Start week],$V265)="","",INDEX(PlanTasks[Start week],$V265)))</f>
        <v/>
      </c>
      <c r="C265" s="12" t="str">
        <f t="array" ref="C265">IF($V265="","",IF(INDEX(PlanTasks[Task / deliverable],$V265)="","",INDEX(PlanTasks[Task / deliverable],$V265)))</f>
        <v/>
      </c>
      <c r="D265" s="12" t="str">
        <f t="array" ref="D265">IF($V265="","",IF(INDEX(PlanTasks[Status],$V265)="","",INDEX(PlanTasks[Status],$V265)))</f>
        <v/>
      </c>
      <c r="E265" s="12" t="str">
        <f t="array" ref="E265">IF($V265="","",IF(INDEX(PlanTasks[Priority],$V265)="","",INDEX(PlanTasks[Priority],$V265)))</f>
        <v/>
      </c>
      <c r="F265" s="12" t="str">
        <f t="array" ref="F265">IF($V265="","",IF(INDEX(PlanTasks[Scope],$V265)="","",INDEX(PlanTasks[Scope],$V265)))</f>
        <v/>
      </c>
      <c r="G265" s="18" t="str">
        <f t="array" ref="G265">IF($V265="","",IF(INDEX(PlanTasks[Estimate (h)],$V265)="","",INDEX(PlanTasks[Estimate (h)],$V265)))</f>
        <v/>
      </c>
      <c r="H265" s="18" t="str">
        <f t="array" ref="H265">IF($V265="","",IF(INDEX(PlanTasks[Actual (h)],$V265)="","",INDEX(PlanTasks[Actual (h)],$V265)))</f>
        <v/>
      </c>
      <c r="I265" s="21" t="str">
        <f t="array" ref="I265">IF($V265="","",IF(INDEX(PlanTasks[Due date],$V265)="","",INDEX(PlanTasks[Due date],$V265)))</f>
        <v/>
      </c>
      <c r="J265" s="12" t="str">
        <f t="array" ref="J265">IF($V265="","",IF(INDEX(PlanTasks[Completion check],$V265)="","",INDEX(PlanTasks[Completion check],$V265)))</f>
        <v/>
      </c>
      <c r="K265" s="12" t="str">
        <f t="array" ref="K265">IF($V265="","",IF(INDEX(PlanTasks[Next action / blocker],$V265)="","",INDEX(PlanTasks[Next action / blocker],$V265)))</f>
        <v/>
      </c>
      <c r="L265" s="12" t="str">
        <f t="array" ref="L265">IF($V265="","",IF(INDEX(PlanTasks[Done when],$V265)="","",INDEX(PlanTasks[Done when],$V265)))</f>
        <v/>
      </c>
      <c r="M265" s="12" t="str">
        <f t="array" ref="M265">IF($V265="","",IF(INDEX(PlanTasks[Exercise / interview prompt],$V265)="","",INDEX(PlanTasks[Exercise / interview prompt],$V265)))</f>
        <v/>
      </c>
      <c r="N265" s="12" t="str">
        <f t="array" ref="N265">IF($V265="","",IF(INDEX(PlanTasks[Prerequisite IDs],$V265)="","",INDEX(PlanTasks[Prerequisite IDs],$V265)))</f>
        <v/>
      </c>
      <c r="O265" s="12" t="str">
        <f t="array" ref="O265">IF($V265="","",IF(INDEX(PlanTasks[Plan section],$V265)="","",INDEX(PlanTasks[Plan section],$V265)))</f>
        <v/>
      </c>
      <c r="P265" s="12" t="str">
        <f t="array" ref="P265">IF($V265="","",IF(INDEX(PlanTasks[Category],$V265)="","",INDEX(PlanTasks[Category],$V265)))</f>
        <v/>
      </c>
      <c r="Q265" s="12" t="str">
        <f t="array" ref="Q265">IF($V265="","",IF(INDEX(PlanTasks[Evidence / result],$V265)="","",INDEX(PlanTasks[Evidence / result],$V265)))</f>
        <v/>
      </c>
      <c r="R265" s="21" t="str">
        <f t="array" ref="R265">IF($V265="","",IF(INDEX(PlanTasks[Completed on],$V265)="","",INDEX(PlanTasks[Completed on],$V265)))</f>
        <v/>
      </c>
      <c r="S265" s="21" t="str">
        <f t="array" ref="S265">IF($V265="","",IF(INDEX(PlanTasks[Review due],$V265)="","",INDEX(PlanTasks[Review due],$V265)))</f>
        <v/>
      </c>
      <c r="T265" s="12" t="str">
        <f t="array" ref="T265">IF($V265="","",IF(INDEX(PlanTasks[AI practice mode],$V265)="","",INDEX(PlanTasks[AI practice mode],$V265)))</f>
        <v/>
      </c>
      <c r="U265" s="12" t="str">
        <f t="array" ref="U265">IF($V265="","",IF(INDEX(PlanTasks[Source IDs],$V265)="","",INDEX(PlanTasks[Source IDs],$V265)))</f>
        <v/>
      </c>
      <c r="V265" s="27" t="str">
        <f>IF(ROW()-8&gt;$E$4,"",MATCH($C$4&amp;"|"&amp;(ROW()-8),PlanTasks[Category key],0))</f>
        <v/>
      </c>
    </row>
    <row r="266" ht="78.0" customHeight="1">
      <c r="A266" s="28" t="str">
        <f t="array" ref="A266">IF($V266="","",INDEX(PlanTasks[Task ID],$V266))</f>
        <v/>
      </c>
      <c r="B266" s="29" t="str">
        <f t="array" ref="B266">IF($V266="","",IF(INDEX(PlanTasks[Start week],$V266)="","",INDEX(PlanTasks[Start week],$V266)))</f>
        <v/>
      </c>
      <c r="C266" s="29" t="str">
        <f t="array" ref="C266">IF($V266="","",IF(INDEX(PlanTasks[Task / deliverable],$V266)="","",INDEX(PlanTasks[Task / deliverable],$V266)))</f>
        <v/>
      </c>
      <c r="D266" s="29" t="str">
        <f t="array" ref="D266">IF($V266="","",IF(INDEX(PlanTasks[Status],$V266)="","",INDEX(PlanTasks[Status],$V266)))</f>
        <v/>
      </c>
      <c r="E266" s="29" t="str">
        <f t="array" ref="E266">IF($V266="","",IF(INDEX(PlanTasks[Priority],$V266)="","",INDEX(PlanTasks[Priority],$V266)))</f>
        <v/>
      </c>
      <c r="F266" s="29" t="str">
        <f t="array" ref="F266">IF($V266="","",IF(INDEX(PlanTasks[Scope],$V266)="","",INDEX(PlanTasks[Scope],$V266)))</f>
        <v/>
      </c>
      <c r="G266" s="41" t="str">
        <f t="array" ref="G266">IF($V266="","",IF(INDEX(PlanTasks[Estimate (h)],$V266)="","",INDEX(PlanTasks[Estimate (h)],$V266)))</f>
        <v/>
      </c>
      <c r="H266" s="41" t="str">
        <f t="array" ref="H266">IF($V266="","",IF(INDEX(PlanTasks[Actual (h)],$V266)="","",INDEX(PlanTasks[Actual (h)],$V266)))</f>
        <v/>
      </c>
      <c r="I266" s="43" t="str">
        <f t="array" ref="I266">IF($V266="","",IF(INDEX(PlanTasks[Due date],$V266)="","",INDEX(PlanTasks[Due date],$V266)))</f>
        <v/>
      </c>
      <c r="J266" s="29" t="str">
        <f t="array" ref="J266">IF($V266="","",IF(INDEX(PlanTasks[Completion check],$V266)="","",INDEX(PlanTasks[Completion check],$V266)))</f>
        <v/>
      </c>
      <c r="K266" s="29" t="str">
        <f t="array" ref="K266">IF($V266="","",IF(INDEX(PlanTasks[Next action / blocker],$V266)="","",INDEX(PlanTasks[Next action / blocker],$V266)))</f>
        <v/>
      </c>
      <c r="L266" s="29" t="str">
        <f t="array" ref="L266">IF($V266="","",IF(INDEX(PlanTasks[Done when],$V266)="","",INDEX(PlanTasks[Done when],$V266)))</f>
        <v/>
      </c>
      <c r="M266" s="29" t="str">
        <f t="array" ref="M266">IF($V266="","",IF(INDEX(PlanTasks[Exercise / interview prompt],$V266)="","",INDEX(PlanTasks[Exercise / interview prompt],$V266)))</f>
        <v/>
      </c>
      <c r="N266" s="29" t="str">
        <f t="array" ref="N266">IF($V266="","",IF(INDEX(PlanTasks[Prerequisite IDs],$V266)="","",INDEX(PlanTasks[Prerequisite IDs],$V266)))</f>
        <v/>
      </c>
      <c r="O266" s="29" t="str">
        <f t="array" ref="O266">IF($V266="","",IF(INDEX(PlanTasks[Plan section],$V266)="","",INDEX(PlanTasks[Plan section],$V266)))</f>
        <v/>
      </c>
      <c r="P266" s="29" t="str">
        <f t="array" ref="P266">IF($V266="","",IF(INDEX(PlanTasks[Category],$V266)="","",INDEX(PlanTasks[Category],$V266)))</f>
        <v/>
      </c>
      <c r="Q266" s="29" t="str">
        <f t="array" ref="Q266">IF($V266="","",IF(INDEX(PlanTasks[Evidence / result],$V266)="","",INDEX(PlanTasks[Evidence / result],$V266)))</f>
        <v/>
      </c>
      <c r="R266" s="43" t="str">
        <f t="array" ref="R266">IF($V266="","",IF(INDEX(PlanTasks[Completed on],$V266)="","",INDEX(PlanTasks[Completed on],$V266)))</f>
        <v/>
      </c>
      <c r="S266" s="43" t="str">
        <f t="array" ref="S266">IF($V266="","",IF(INDEX(PlanTasks[Review due],$V266)="","",INDEX(PlanTasks[Review due],$V266)))</f>
        <v/>
      </c>
      <c r="T266" s="29" t="str">
        <f t="array" ref="T266">IF($V266="","",IF(INDEX(PlanTasks[AI practice mode],$V266)="","",INDEX(PlanTasks[AI practice mode],$V266)))</f>
        <v/>
      </c>
      <c r="U266" s="29" t="str">
        <f t="array" ref="U266">IF($V266="","",IF(INDEX(PlanTasks[Source IDs],$V266)="","",INDEX(PlanTasks[Source IDs],$V266)))</f>
        <v/>
      </c>
      <c r="V266" s="55" t="str">
        <f>IF(ROW()-8&gt;$E$4,"",MATCH($C$4&amp;"|"&amp;(ROW()-8),PlanTasks[Category key],0))</f>
        <v/>
      </c>
    </row>
    <row r="267" ht="78.0" customHeight="1">
      <c r="A267" s="9" t="str">
        <f t="array" ref="A267">IF($V267="","",INDEX(PlanTasks[Task ID],$V267))</f>
        <v/>
      </c>
      <c r="B267" s="12" t="str">
        <f t="array" ref="B267">IF($V267="","",IF(INDEX(PlanTasks[Start week],$V267)="","",INDEX(PlanTasks[Start week],$V267)))</f>
        <v/>
      </c>
      <c r="C267" s="12" t="str">
        <f t="array" ref="C267">IF($V267="","",IF(INDEX(PlanTasks[Task / deliverable],$V267)="","",INDEX(PlanTasks[Task / deliverable],$V267)))</f>
        <v/>
      </c>
      <c r="D267" s="12" t="str">
        <f t="array" ref="D267">IF($V267="","",IF(INDEX(PlanTasks[Status],$V267)="","",INDEX(PlanTasks[Status],$V267)))</f>
        <v/>
      </c>
      <c r="E267" s="12" t="str">
        <f t="array" ref="E267">IF($V267="","",IF(INDEX(PlanTasks[Priority],$V267)="","",INDEX(PlanTasks[Priority],$V267)))</f>
        <v/>
      </c>
      <c r="F267" s="12" t="str">
        <f t="array" ref="F267">IF($V267="","",IF(INDEX(PlanTasks[Scope],$V267)="","",INDEX(PlanTasks[Scope],$V267)))</f>
        <v/>
      </c>
      <c r="G267" s="18" t="str">
        <f t="array" ref="G267">IF($V267="","",IF(INDEX(PlanTasks[Estimate (h)],$V267)="","",INDEX(PlanTasks[Estimate (h)],$V267)))</f>
        <v/>
      </c>
      <c r="H267" s="18" t="str">
        <f t="array" ref="H267">IF($V267="","",IF(INDEX(PlanTasks[Actual (h)],$V267)="","",INDEX(PlanTasks[Actual (h)],$V267)))</f>
        <v/>
      </c>
      <c r="I267" s="21" t="str">
        <f t="array" ref="I267">IF($V267="","",IF(INDEX(PlanTasks[Due date],$V267)="","",INDEX(PlanTasks[Due date],$V267)))</f>
        <v/>
      </c>
      <c r="J267" s="12" t="str">
        <f t="array" ref="J267">IF($V267="","",IF(INDEX(PlanTasks[Completion check],$V267)="","",INDEX(PlanTasks[Completion check],$V267)))</f>
        <v/>
      </c>
      <c r="K267" s="12" t="str">
        <f t="array" ref="K267">IF($V267="","",IF(INDEX(PlanTasks[Next action / blocker],$V267)="","",INDEX(PlanTasks[Next action / blocker],$V267)))</f>
        <v/>
      </c>
      <c r="L267" s="12" t="str">
        <f t="array" ref="L267">IF($V267="","",IF(INDEX(PlanTasks[Done when],$V267)="","",INDEX(PlanTasks[Done when],$V267)))</f>
        <v/>
      </c>
      <c r="M267" s="12" t="str">
        <f t="array" ref="M267">IF($V267="","",IF(INDEX(PlanTasks[Exercise / interview prompt],$V267)="","",INDEX(PlanTasks[Exercise / interview prompt],$V267)))</f>
        <v/>
      </c>
      <c r="N267" s="12" t="str">
        <f t="array" ref="N267">IF($V267="","",IF(INDEX(PlanTasks[Prerequisite IDs],$V267)="","",INDEX(PlanTasks[Prerequisite IDs],$V267)))</f>
        <v/>
      </c>
      <c r="O267" s="12" t="str">
        <f t="array" ref="O267">IF($V267="","",IF(INDEX(PlanTasks[Plan section],$V267)="","",INDEX(PlanTasks[Plan section],$V267)))</f>
        <v/>
      </c>
      <c r="P267" s="12" t="str">
        <f t="array" ref="P267">IF($V267="","",IF(INDEX(PlanTasks[Category],$V267)="","",INDEX(PlanTasks[Category],$V267)))</f>
        <v/>
      </c>
      <c r="Q267" s="12" t="str">
        <f t="array" ref="Q267">IF($V267="","",IF(INDEX(PlanTasks[Evidence / result],$V267)="","",INDEX(PlanTasks[Evidence / result],$V267)))</f>
        <v/>
      </c>
      <c r="R267" s="21" t="str">
        <f t="array" ref="R267">IF($V267="","",IF(INDEX(PlanTasks[Completed on],$V267)="","",INDEX(PlanTasks[Completed on],$V267)))</f>
        <v/>
      </c>
      <c r="S267" s="21" t="str">
        <f t="array" ref="S267">IF($V267="","",IF(INDEX(PlanTasks[Review due],$V267)="","",INDEX(PlanTasks[Review due],$V267)))</f>
        <v/>
      </c>
      <c r="T267" s="12" t="str">
        <f t="array" ref="T267">IF($V267="","",IF(INDEX(PlanTasks[AI practice mode],$V267)="","",INDEX(PlanTasks[AI practice mode],$V267)))</f>
        <v/>
      </c>
      <c r="U267" s="12" t="str">
        <f t="array" ref="U267">IF($V267="","",IF(INDEX(PlanTasks[Source IDs],$V267)="","",INDEX(PlanTasks[Source IDs],$V267)))</f>
        <v/>
      </c>
      <c r="V267" s="27" t="str">
        <f>IF(ROW()-8&gt;$E$4,"",MATCH($C$4&amp;"|"&amp;(ROW()-8),PlanTasks[Category key],0))</f>
        <v/>
      </c>
    </row>
    <row r="268" ht="78.0" customHeight="1">
      <c r="A268" s="28" t="str">
        <f t="array" ref="A268">IF($V268="","",INDEX(PlanTasks[Task ID],$V268))</f>
        <v/>
      </c>
      <c r="B268" s="29" t="str">
        <f t="array" ref="B268">IF($V268="","",IF(INDEX(PlanTasks[Start week],$V268)="","",INDEX(PlanTasks[Start week],$V268)))</f>
        <v/>
      </c>
      <c r="C268" s="29" t="str">
        <f t="array" ref="C268">IF($V268="","",IF(INDEX(PlanTasks[Task / deliverable],$V268)="","",INDEX(PlanTasks[Task / deliverable],$V268)))</f>
        <v/>
      </c>
      <c r="D268" s="29" t="str">
        <f t="array" ref="D268">IF($V268="","",IF(INDEX(PlanTasks[Status],$V268)="","",INDEX(PlanTasks[Status],$V268)))</f>
        <v/>
      </c>
      <c r="E268" s="29" t="str">
        <f t="array" ref="E268">IF($V268="","",IF(INDEX(PlanTasks[Priority],$V268)="","",INDEX(PlanTasks[Priority],$V268)))</f>
        <v/>
      </c>
      <c r="F268" s="29" t="str">
        <f t="array" ref="F268">IF($V268="","",IF(INDEX(PlanTasks[Scope],$V268)="","",INDEX(PlanTasks[Scope],$V268)))</f>
        <v/>
      </c>
      <c r="G268" s="41" t="str">
        <f t="array" ref="G268">IF($V268="","",IF(INDEX(PlanTasks[Estimate (h)],$V268)="","",INDEX(PlanTasks[Estimate (h)],$V268)))</f>
        <v/>
      </c>
      <c r="H268" s="41" t="str">
        <f t="array" ref="H268">IF($V268="","",IF(INDEX(PlanTasks[Actual (h)],$V268)="","",INDEX(PlanTasks[Actual (h)],$V268)))</f>
        <v/>
      </c>
      <c r="I268" s="43" t="str">
        <f t="array" ref="I268">IF($V268="","",IF(INDEX(PlanTasks[Due date],$V268)="","",INDEX(PlanTasks[Due date],$V268)))</f>
        <v/>
      </c>
      <c r="J268" s="29" t="str">
        <f t="array" ref="J268">IF($V268="","",IF(INDEX(PlanTasks[Completion check],$V268)="","",INDEX(PlanTasks[Completion check],$V268)))</f>
        <v/>
      </c>
      <c r="K268" s="29" t="str">
        <f t="array" ref="K268">IF($V268="","",IF(INDEX(PlanTasks[Next action / blocker],$V268)="","",INDEX(PlanTasks[Next action / blocker],$V268)))</f>
        <v/>
      </c>
      <c r="L268" s="29" t="str">
        <f t="array" ref="L268">IF($V268="","",IF(INDEX(PlanTasks[Done when],$V268)="","",INDEX(PlanTasks[Done when],$V268)))</f>
        <v/>
      </c>
      <c r="M268" s="29" t="str">
        <f t="array" ref="M268">IF($V268="","",IF(INDEX(PlanTasks[Exercise / interview prompt],$V268)="","",INDEX(PlanTasks[Exercise / interview prompt],$V268)))</f>
        <v/>
      </c>
      <c r="N268" s="29" t="str">
        <f t="array" ref="N268">IF($V268="","",IF(INDEX(PlanTasks[Prerequisite IDs],$V268)="","",INDEX(PlanTasks[Prerequisite IDs],$V268)))</f>
        <v/>
      </c>
      <c r="O268" s="29" t="str">
        <f t="array" ref="O268">IF($V268="","",IF(INDEX(PlanTasks[Plan section],$V268)="","",INDEX(PlanTasks[Plan section],$V268)))</f>
        <v/>
      </c>
      <c r="P268" s="29" t="str">
        <f t="array" ref="P268">IF($V268="","",IF(INDEX(PlanTasks[Category],$V268)="","",INDEX(PlanTasks[Category],$V268)))</f>
        <v/>
      </c>
      <c r="Q268" s="29" t="str">
        <f t="array" ref="Q268">IF($V268="","",IF(INDEX(PlanTasks[Evidence / result],$V268)="","",INDEX(PlanTasks[Evidence / result],$V268)))</f>
        <v/>
      </c>
      <c r="R268" s="43" t="str">
        <f t="array" ref="R268">IF($V268="","",IF(INDEX(PlanTasks[Completed on],$V268)="","",INDEX(PlanTasks[Completed on],$V268)))</f>
        <v/>
      </c>
      <c r="S268" s="43" t="str">
        <f t="array" ref="S268">IF($V268="","",IF(INDEX(PlanTasks[Review due],$V268)="","",INDEX(PlanTasks[Review due],$V268)))</f>
        <v/>
      </c>
      <c r="T268" s="29" t="str">
        <f t="array" ref="T268">IF($V268="","",IF(INDEX(PlanTasks[AI practice mode],$V268)="","",INDEX(PlanTasks[AI practice mode],$V268)))</f>
        <v/>
      </c>
      <c r="U268" s="29" t="str">
        <f t="array" ref="U268">IF($V268="","",IF(INDEX(PlanTasks[Source IDs],$V268)="","",INDEX(PlanTasks[Source IDs],$V268)))</f>
        <v/>
      </c>
      <c r="V268" s="55" t="str">
        <f>IF(ROW()-8&gt;$E$4,"",MATCH($C$4&amp;"|"&amp;(ROW()-8),PlanTasks[Category key],0))</f>
        <v/>
      </c>
    </row>
    <row r="269" ht="78.0" customHeight="1">
      <c r="A269" s="9" t="str">
        <f t="array" ref="A269">IF($V269="","",INDEX(PlanTasks[Task ID],$V269))</f>
        <v/>
      </c>
      <c r="B269" s="12" t="str">
        <f t="array" ref="B269">IF($V269="","",IF(INDEX(PlanTasks[Start week],$V269)="","",INDEX(PlanTasks[Start week],$V269)))</f>
        <v/>
      </c>
      <c r="C269" s="12" t="str">
        <f t="array" ref="C269">IF($V269="","",IF(INDEX(PlanTasks[Task / deliverable],$V269)="","",INDEX(PlanTasks[Task / deliverable],$V269)))</f>
        <v/>
      </c>
      <c r="D269" s="12" t="str">
        <f t="array" ref="D269">IF($V269="","",IF(INDEX(PlanTasks[Status],$V269)="","",INDEX(PlanTasks[Status],$V269)))</f>
        <v/>
      </c>
      <c r="E269" s="12" t="str">
        <f t="array" ref="E269">IF($V269="","",IF(INDEX(PlanTasks[Priority],$V269)="","",INDEX(PlanTasks[Priority],$V269)))</f>
        <v/>
      </c>
      <c r="F269" s="12" t="str">
        <f t="array" ref="F269">IF($V269="","",IF(INDEX(PlanTasks[Scope],$V269)="","",INDEX(PlanTasks[Scope],$V269)))</f>
        <v/>
      </c>
      <c r="G269" s="18" t="str">
        <f t="array" ref="G269">IF($V269="","",IF(INDEX(PlanTasks[Estimate (h)],$V269)="","",INDEX(PlanTasks[Estimate (h)],$V269)))</f>
        <v/>
      </c>
      <c r="H269" s="18" t="str">
        <f t="array" ref="H269">IF($V269="","",IF(INDEX(PlanTasks[Actual (h)],$V269)="","",INDEX(PlanTasks[Actual (h)],$V269)))</f>
        <v/>
      </c>
      <c r="I269" s="21" t="str">
        <f t="array" ref="I269">IF($V269="","",IF(INDEX(PlanTasks[Due date],$V269)="","",INDEX(PlanTasks[Due date],$V269)))</f>
        <v/>
      </c>
      <c r="J269" s="12" t="str">
        <f t="array" ref="J269">IF($V269="","",IF(INDEX(PlanTasks[Completion check],$V269)="","",INDEX(PlanTasks[Completion check],$V269)))</f>
        <v/>
      </c>
      <c r="K269" s="12" t="str">
        <f t="array" ref="K269">IF($V269="","",IF(INDEX(PlanTasks[Next action / blocker],$V269)="","",INDEX(PlanTasks[Next action / blocker],$V269)))</f>
        <v/>
      </c>
      <c r="L269" s="12" t="str">
        <f t="array" ref="L269">IF($V269="","",IF(INDEX(PlanTasks[Done when],$V269)="","",INDEX(PlanTasks[Done when],$V269)))</f>
        <v/>
      </c>
      <c r="M269" s="12" t="str">
        <f t="array" ref="M269">IF($V269="","",IF(INDEX(PlanTasks[Exercise / interview prompt],$V269)="","",INDEX(PlanTasks[Exercise / interview prompt],$V269)))</f>
        <v/>
      </c>
      <c r="N269" s="12" t="str">
        <f t="array" ref="N269">IF($V269="","",IF(INDEX(PlanTasks[Prerequisite IDs],$V269)="","",INDEX(PlanTasks[Prerequisite IDs],$V269)))</f>
        <v/>
      </c>
      <c r="O269" s="12" t="str">
        <f t="array" ref="O269">IF($V269="","",IF(INDEX(PlanTasks[Plan section],$V269)="","",INDEX(PlanTasks[Plan section],$V269)))</f>
        <v/>
      </c>
      <c r="P269" s="12" t="str">
        <f t="array" ref="P269">IF($V269="","",IF(INDEX(PlanTasks[Category],$V269)="","",INDEX(PlanTasks[Category],$V269)))</f>
        <v/>
      </c>
      <c r="Q269" s="12" t="str">
        <f t="array" ref="Q269">IF($V269="","",IF(INDEX(PlanTasks[Evidence / result],$V269)="","",INDEX(PlanTasks[Evidence / result],$V269)))</f>
        <v/>
      </c>
      <c r="R269" s="21" t="str">
        <f t="array" ref="R269">IF($V269="","",IF(INDEX(PlanTasks[Completed on],$V269)="","",INDEX(PlanTasks[Completed on],$V269)))</f>
        <v/>
      </c>
      <c r="S269" s="21" t="str">
        <f t="array" ref="S269">IF($V269="","",IF(INDEX(PlanTasks[Review due],$V269)="","",INDEX(PlanTasks[Review due],$V269)))</f>
        <v/>
      </c>
      <c r="T269" s="12" t="str">
        <f t="array" ref="T269">IF($V269="","",IF(INDEX(PlanTasks[AI practice mode],$V269)="","",INDEX(PlanTasks[AI practice mode],$V269)))</f>
        <v/>
      </c>
      <c r="U269" s="12" t="str">
        <f t="array" ref="U269">IF($V269="","",IF(INDEX(PlanTasks[Source IDs],$V269)="","",INDEX(PlanTasks[Source IDs],$V269)))</f>
        <v/>
      </c>
      <c r="V269" s="27" t="str">
        <f>IF(ROW()-8&gt;$E$4,"",MATCH($C$4&amp;"|"&amp;(ROW()-8),PlanTasks[Category key],0))</f>
        <v/>
      </c>
    </row>
    <row r="270" ht="78.0" customHeight="1">
      <c r="A270" s="28" t="str">
        <f t="array" ref="A270">IF($V270="","",INDEX(PlanTasks[Task ID],$V270))</f>
        <v/>
      </c>
      <c r="B270" s="29" t="str">
        <f t="array" ref="B270">IF($V270="","",IF(INDEX(PlanTasks[Start week],$V270)="","",INDEX(PlanTasks[Start week],$V270)))</f>
        <v/>
      </c>
      <c r="C270" s="29" t="str">
        <f t="array" ref="C270">IF($V270="","",IF(INDEX(PlanTasks[Task / deliverable],$V270)="","",INDEX(PlanTasks[Task / deliverable],$V270)))</f>
        <v/>
      </c>
      <c r="D270" s="29" t="str">
        <f t="array" ref="D270">IF($V270="","",IF(INDEX(PlanTasks[Status],$V270)="","",INDEX(PlanTasks[Status],$V270)))</f>
        <v/>
      </c>
      <c r="E270" s="29" t="str">
        <f t="array" ref="E270">IF($V270="","",IF(INDEX(PlanTasks[Priority],$V270)="","",INDEX(PlanTasks[Priority],$V270)))</f>
        <v/>
      </c>
      <c r="F270" s="29" t="str">
        <f t="array" ref="F270">IF($V270="","",IF(INDEX(PlanTasks[Scope],$V270)="","",INDEX(PlanTasks[Scope],$V270)))</f>
        <v/>
      </c>
      <c r="G270" s="41" t="str">
        <f t="array" ref="G270">IF($V270="","",IF(INDEX(PlanTasks[Estimate (h)],$V270)="","",INDEX(PlanTasks[Estimate (h)],$V270)))</f>
        <v/>
      </c>
      <c r="H270" s="41" t="str">
        <f t="array" ref="H270">IF($V270="","",IF(INDEX(PlanTasks[Actual (h)],$V270)="","",INDEX(PlanTasks[Actual (h)],$V270)))</f>
        <v/>
      </c>
      <c r="I270" s="43" t="str">
        <f t="array" ref="I270">IF($V270="","",IF(INDEX(PlanTasks[Due date],$V270)="","",INDEX(PlanTasks[Due date],$V270)))</f>
        <v/>
      </c>
      <c r="J270" s="29" t="str">
        <f t="array" ref="J270">IF($V270="","",IF(INDEX(PlanTasks[Completion check],$V270)="","",INDEX(PlanTasks[Completion check],$V270)))</f>
        <v/>
      </c>
      <c r="K270" s="29" t="str">
        <f t="array" ref="K270">IF($V270="","",IF(INDEX(PlanTasks[Next action / blocker],$V270)="","",INDEX(PlanTasks[Next action / blocker],$V270)))</f>
        <v/>
      </c>
      <c r="L270" s="29" t="str">
        <f t="array" ref="L270">IF($V270="","",IF(INDEX(PlanTasks[Done when],$V270)="","",INDEX(PlanTasks[Done when],$V270)))</f>
        <v/>
      </c>
      <c r="M270" s="29" t="str">
        <f t="array" ref="M270">IF($V270="","",IF(INDEX(PlanTasks[Exercise / interview prompt],$V270)="","",INDEX(PlanTasks[Exercise / interview prompt],$V270)))</f>
        <v/>
      </c>
      <c r="N270" s="29" t="str">
        <f t="array" ref="N270">IF($V270="","",IF(INDEX(PlanTasks[Prerequisite IDs],$V270)="","",INDEX(PlanTasks[Prerequisite IDs],$V270)))</f>
        <v/>
      </c>
      <c r="O270" s="29" t="str">
        <f t="array" ref="O270">IF($V270="","",IF(INDEX(PlanTasks[Plan section],$V270)="","",INDEX(PlanTasks[Plan section],$V270)))</f>
        <v/>
      </c>
      <c r="P270" s="29" t="str">
        <f t="array" ref="P270">IF($V270="","",IF(INDEX(PlanTasks[Category],$V270)="","",INDEX(PlanTasks[Category],$V270)))</f>
        <v/>
      </c>
      <c r="Q270" s="29" t="str">
        <f t="array" ref="Q270">IF($V270="","",IF(INDEX(PlanTasks[Evidence / result],$V270)="","",INDEX(PlanTasks[Evidence / result],$V270)))</f>
        <v/>
      </c>
      <c r="R270" s="43" t="str">
        <f t="array" ref="R270">IF($V270="","",IF(INDEX(PlanTasks[Completed on],$V270)="","",INDEX(PlanTasks[Completed on],$V270)))</f>
        <v/>
      </c>
      <c r="S270" s="43" t="str">
        <f t="array" ref="S270">IF($V270="","",IF(INDEX(PlanTasks[Review due],$V270)="","",INDEX(PlanTasks[Review due],$V270)))</f>
        <v/>
      </c>
      <c r="T270" s="29" t="str">
        <f t="array" ref="T270">IF($V270="","",IF(INDEX(PlanTasks[AI practice mode],$V270)="","",INDEX(PlanTasks[AI practice mode],$V270)))</f>
        <v/>
      </c>
      <c r="U270" s="29" t="str">
        <f t="array" ref="U270">IF($V270="","",IF(INDEX(PlanTasks[Source IDs],$V270)="","",INDEX(PlanTasks[Source IDs],$V270)))</f>
        <v/>
      </c>
      <c r="V270" s="55" t="str">
        <f>IF(ROW()-8&gt;$E$4,"",MATCH($C$4&amp;"|"&amp;(ROW()-8),PlanTasks[Category key],0))</f>
        <v/>
      </c>
    </row>
    <row r="271" ht="78.0" customHeight="1">
      <c r="A271" s="9" t="str">
        <f t="array" ref="A271">IF($V271="","",INDEX(PlanTasks[Task ID],$V271))</f>
        <v/>
      </c>
      <c r="B271" s="12" t="str">
        <f t="array" ref="B271">IF($V271="","",IF(INDEX(PlanTasks[Start week],$V271)="","",INDEX(PlanTasks[Start week],$V271)))</f>
        <v/>
      </c>
      <c r="C271" s="12" t="str">
        <f t="array" ref="C271">IF($V271="","",IF(INDEX(PlanTasks[Task / deliverable],$V271)="","",INDEX(PlanTasks[Task / deliverable],$V271)))</f>
        <v/>
      </c>
      <c r="D271" s="12" t="str">
        <f t="array" ref="D271">IF($V271="","",IF(INDEX(PlanTasks[Status],$V271)="","",INDEX(PlanTasks[Status],$V271)))</f>
        <v/>
      </c>
      <c r="E271" s="12" t="str">
        <f t="array" ref="E271">IF($V271="","",IF(INDEX(PlanTasks[Priority],$V271)="","",INDEX(PlanTasks[Priority],$V271)))</f>
        <v/>
      </c>
      <c r="F271" s="12" t="str">
        <f t="array" ref="F271">IF($V271="","",IF(INDEX(PlanTasks[Scope],$V271)="","",INDEX(PlanTasks[Scope],$V271)))</f>
        <v/>
      </c>
      <c r="G271" s="18" t="str">
        <f t="array" ref="G271">IF($V271="","",IF(INDEX(PlanTasks[Estimate (h)],$V271)="","",INDEX(PlanTasks[Estimate (h)],$V271)))</f>
        <v/>
      </c>
      <c r="H271" s="18" t="str">
        <f t="array" ref="H271">IF($V271="","",IF(INDEX(PlanTasks[Actual (h)],$V271)="","",INDEX(PlanTasks[Actual (h)],$V271)))</f>
        <v/>
      </c>
      <c r="I271" s="21" t="str">
        <f t="array" ref="I271">IF($V271="","",IF(INDEX(PlanTasks[Due date],$V271)="","",INDEX(PlanTasks[Due date],$V271)))</f>
        <v/>
      </c>
      <c r="J271" s="12" t="str">
        <f t="array" ref="J271">IF($V271="","",IF(INDEX(PlanTasks[Completion check],$V271)="","",INDEX(PlanTasks[Completion check],$V271)))</f>
        <v/>
      </c>
      <c r="K271" s="12" t="str">
        <f t="array" ref="K271">IF($V271="","",IF(INDEX(PlanTasks[Next action / blocker],$V271)="","",INDEX(PlanTasks[Next action / blocker],$V271)))</f>
        <v/>
      </c>
      <c r="L271" s="12" t="str">
        <f t="array" ref="L271">IF($V271="","",IF(INDEX(PlanTasks[Done when],$V271)="","",INDEX(PlanTasks[Done when],$V271)))</f>
        <v/>
      </c>
      <c r="M271" s="12" t="str">
        <f t="array" ref="M271">IF($V271="","",IF(INDEX(PlanTasks[Exercise / interview prompt],$V271)="","",INDEX(PlanTasks[Exercise / interview prompt],$V271)))</f>
        <v/>
      </c>
      <c r="N271" s="12" t="str">
        <f t="array" ref="N271">IF($V271="","",IF(INDEX(PlanTasks[Prerequisite IDs],$V271)="","",INDEX(PlanTasks[Prerequisite IDs],$V271)))</f>
        <v/>
      </c>
      <c r="O271" s="12" t="str">
        <f t="array" ref="O271">IF($V271="","",IF(INDEX(PlanTasks[Plan section],$V271)="","",INDEX(PlanTasks[Plan section],$V271)))</f>
        <v/>
      </c>
      <c r="P271" s="12" t="str">
        <f t="array" ref="P271">IF($V271="","",IF(INDEX(PlanTasks[Category],$V271)="","",INDEX(PlanTasks[Category],$V271)))</f>
        <v/>
      </c>
      <c r="Q271" s="12" t="str">
        <f t="array" ref="Q271">IF($V271="","",IF(INDEX(PlanTasks[Evidence / result],$V271)="","",INDEX(PlanTasks[Evidence / result],$V271)))</f>
        <v/>
      </c>
      <c r="R271" s="21" t="str">
        <f t="array" ref="R271">IF($V271="","",IF(INDEX(PlanTasks[Completed on],$V271)="","",INDEX(PlanTasks[Completed on],$V271)))</f>
        <v/>
      </c>
      <c r="S271" s="21" t="str">
        <f t="array" ref="S271">IF($V271="","",IF(INDEX(PlanTasks[Review due],$V271)="","",INDEX(PlanTasks[Review due],$V271)))</f>
        <v/>
      </c>
      <c r="T271" s="12" t="str">
        <f t="array" ref="T271">IF($V271="","",IF(INDEX(PlanTasks[AI practice mode],$V271)="","",INDEX(PlanTasks[AI practice mode],$V271)))</f>
        <v/>
      </c>
      <c r="U271" s="12" t="str">
        <f t="array" ref="U271">IF($V271="","",IF(INDEX(PlanTasks[Source IDs],$V271)="","",INDEX(PlanTasks[Source IDs],$V271)))</f>
        <v/>
      </c>
      <c r="V271" s="27" t="str">
        <f>IF(ROW()-8&gt;$E$4,"",MATCH($C$4&amp;"|"&amp;(ROW()-8),PlanTasks[Category key],0))</f>
        <v/>
      </c>
    </row>
    <row r="272" ht="78.0" customHeight="1">
      <c r="A272" s="28" t="str">
        <f t="array" ref="A272">IF($V272="","",INDEX(PlanTasks[Task ID],$V272))</f>
        <v/>
      </c>
      <c r="B272" s="29" t="str">
        <f t="array" ref="B272">IF($V272="","",IF(INDEX(PlanTasks[Start week],$V272)="","",INDEX(PlanTasks[Start week],$V272)))</f>
        <v/>
      </c>
      <c r="C272" s="29" t="str">
        <f t="array" ref="C272">IF($V272="","",IF(INDEX(PlanTasks[Task / deliverable],$V272)="","",INDEX(PlanTasks[Task / deliverable],$V272)))</f>
        <v/>
      </c>
      <c r="D272" s="29" t="str">
        <f t="array" ref="D272">IF($V272="","",IF(INDEX(PlanTasks[Status],$V272)="","",INDEX(PlanTasks[Status],$V272)))</f>
        <v/>
      </c>
      <c r="E272" s="29" t="str">
        <f t="array" ref="E272">IF($V272="","",IF(INDEX(PlanTasks[Priority],$V272)="","",INDEX(PlanTasks[Priority],$V272)))</f>
        <v/>
      </c>
      <c r="F272" s="29" t="str">
        <f t="array" ref="F272">IF($V272="","",IF(INDEX(PlanTasks[Scope],$V272)="","",INDEX(PlanTasks[Scope],$V272)))</f>
        <v/>
      </c>
      <c r="G272" s="41" t="str">
        <f t="array" ref="G272">IF($V272="","",IF(INDEX(PlanTasks[Estimate (h)],$V272)="","",INDEX(PlanTasks[Estimate (h)],$V272)))</f>
        <v/>
      </c>
      <c r="H272" s="41" t="str">
        <f t="array" ref="H272">IF($V272="","",IF(INDEX(PlanTasks[Actual (h)],$V272)="","",INDEX(PlanTasks[Actual (h)],$V272)))</f>
        <v/>
      </c>
      <c r="I272" s="43" t="str">
        <f t="array" ref="I272">IF($V272="","",IF(INDEX(PlanTasks[Due date],$V272)="","",INDEX(PlanTasks[Due date],$V272)))</f>
        <v/>
      </c>
      <c r="J272" s="29" t="str">
        <f t="array" ref="J272">IF($V272="","",IF(INDEX(PlanTasks[Completion check],$V272)="","",INDEX(PlanTasks[Completion check],$V272)))</f>
        <v/>
      </c>
      <c r="K272" s="29" t="str">
        <f t="array" ref="K272">IF($V272="","",IF(INDEX(PlanTasks[Next action / blocker],$V272)="","",INDEX(PlanTasks[Next action / blocker],$V272)))</f>
        <v/>
      </c>
      <c r="L272" s="29" t="str">
        <f t="array" ref="L272">IF($V272="","",IF(INDEX(PlanTasks[Done when],$V272)="","",INDEX(PlanTasks[Done when],$V272)))</f>
        <v/>
      </c>
      <c r="M272" s="29" t="str">
        <f t="array" ref="M272">IF($V272="","",IF(INDEX(PlanTasks[Exercise / interview prompt],$V272)="","",INDEX(PlanTasks[Exercise / interview prompt],$V272)))</f>
        <v/>
      </c>
      <c r="N272" s="29" t="str">
        <f t="array" ref="N272">IF($V272="","",IF(INDEX(PlanTasks[Prerequisite IDs],$V272)="","",INDEX(PlanTasks[Prerequisite IDs],$V272)))</f>
        <v/>
      </c>
      <c r="O272" s="29" t="str">
        <f t="array" ref="O272">IF($V272="","",IF(INDEX(PlanTasks[Plan section],$V272)="","",INDEX(PlanTasks[Plan section],$V272)))</f>
        <v/>
      </c>
      <c r="P272" s="29" t="str">
        <f t="array" ref="P272">IF($V272="","",IF(INDEX(PlanTasks[Category],$V272)="","",INDEX(PlanTasks[Category],$V272)))</f>
        <v/>
      </c>
      <c r="Q272" s="29" t="str">
        <f t="array" ref="Q272">IF($V272="","",IF(INDEX(PlanTasks[Evidence / result],$V272)="","",INDEX(PlanTasks[Evidence / result],$V272)))</f>
        <v/>
      </c>
      <c r="R272" s="43" t="str">
        <f t="array" ref="R272">IF($V272="","",IF(INDEX(PlanTasks[Completed on],$V272)="","",INDEX(PlanTasks[Completed on],$V272)))</f>
        <v/>
      </c>
      <c r="S272" s="43" t="str">
        <f t="array" ref="S272">IF($V272="","",IF(INDEX(PlanTasks[Review due],$V272)="","",INDEX(PlanTasks[Review due],$V272)))</f>
        <v/>
      </c>
      <c r="T272" s="29" t="str">
        <f t="array" ref="T272">IF($V272="","",IF(INDEX(PlanTasks[AI practice mode],$V272)="","",INDEX(PlanTasks[AI practice mode],$V272)))</f>
        <v/>
      </c>
      <c r="U272" s="29" t="str">
        <f t="array" ref="U272">IF($V272="","",IF(INDEX(PlanTasks[Source IDs],$V272)="","",INDEX(PlanTasks[Source IDs],$V272)))</f>
        <v/>
      </c>
      <c r="V272" s="55" t="str">
        <f>IF(ROW()-8&gt;$E$4,"",MATCH($C$4&amp;"|"&amp;(ROW()-8),PlanTasks[Category key],0))</f>
        <v/>
      </c>
    </row>
    <row r="273" ht="78.0" customHeight="1">
      <c r="A273" s="9" t="str">
        <f t="array" ref="A273">IF($V273="","",INDEX(PlanTasks[Task ID],$V273))</f>
        <v/>
      </c>
      <c r="B273" s="12" t="str">
        <f t="array" ref="B273">IF($V273="","",IF(INDEX(PlanTasks[Start week],$V273)="","",INDEX(PlanTasks[Start week],$V273)))</f>
        <v/>
      </c>
      <c r="C273" s="12" t="str">
        <f t="array" ref="C273">IF($V273="","",IF(INDEX(PlanTasks[Task / deliverable],$V273)="","",INDEX(PlanTasks[Task / deliverable],$V273)))</f>
        <v/>
      </c>
      <c r="D273" s="12" t="str">
        <f t="array" ref="D273">IF($V273="","",IF(INDEX(PlanTasks[Status],$V273)="","",INDEX(PlanTasks[Status],$V273)))</f>
        <v/>
      </c>
      <c r="E273" s="12" t="str">
        <f t="array" ref="E273">IF($V273="","",IF(INDEX(PlanTasks[Priority],$V273)="","",INDEX(PlanTasks[Priority],$V273)))</f>
        <v/>
      </c>
      <c r="F273" s="12" t="str">
        <f t="array" ref="F273">IF($V273="","",IF(INDEX(PlanTasks[Scope],$V273)="","",INDEX(PlanTasks[Scope],$V273)))</f>
        <v/>
      </c>
      <c r="G273" s="18" t="str">
        <f t="array" ref="G273">IF($V273="","",IF(INDEX(PlanTasks[Estimate (h)],$V273)="","",INDEX(PlanTasks[Estimate (h)],$V273)))</f>
        <v/>
      </c>
      <c r="H273" s="18" t="str">
        <f t="array" ref="H273">IF($V273="","",IF(INDEX(PlanTasks[Actual (h)],$V273)="","",INDEX(PlanTasks[Actual (h)],$V273)))</f>
        <v/>
      </c>
      <c r="I273" s="21" t="str">
        <f t="array" ref="I273">IF($V273="","",IF(INDEX(PlanTasks[Due date],$V273)="","",INDEX(PlanTasks[Due date],$V273)))</f>
        <v/>
      </c>
      <c r="J273" s="12" t="str">
        <f t="array" ref="J273">IF($V273="","",IF(INDEX(PlanTasks[Completion check],$V273)="","",INDEX(PlanTasks[Completion check],$V273)))</f>
        <v/>
      </c>
      <c r="K273" s="12" t="str">
        <f t="array" ref="K273">IF($V273="","",IF(INDEX(PlanTasks[Next action / blocker],$V273)="","",INDEX(PlanTasks[Next action / blocker],$V273)))</f>
        <v/>
      </c>
      <c r="L273" s="12" t="str">
        <f t="array" ref="L273">IF($V273="","",IF(INDEX(PlanTasks[Done when],$V273)="","",INDEX(PlanTasks[Done when],$V273)))</f>
        <v/>
      </c>
      <c r="M273" s="12" t="str">
        <f t="array" ref="M273">IF($V273="","",IF(INDEX(PlanTasks[Exercise / interview prompt],$V273)="","",INDEX(PlanTasks[Exercise / interview prompt],$V273)))</f>
        <v/>
      </c>
      <c r="N273" s="12" t="str">
        <f t="array" ref="N273">IF($V273="","",IF(INDEX(PlanTasks[Prerequisite IDs],$V273)="","",INDEX(PlanTasks[Prerequisite IDs],$V273)))</f>
        <v/>
      </c>
      <c r="O273" s="12" t="str">
        <f t="array" ref="O273">IF($V273="","",IF(INDEX(PlanTasks[Plan section],$V273)="","",INDEX(PlanTasks[Plan section],$V273)))</f>
        <v/>
      </c>
      <c r="P273" s="12" t="str">
        <f t="array" ref="P273">IF($V273="","",IF(INDEX(PlanTasks[Category],$V273)="","",INDEX(PlanTasks[Category],$V273)))</f>
        <v/>
      </c>
      <c r="Q273" s="12" t="str">
        <f t="array" ref="Q273">IF($V273="","",IF(INDEX(PlanTasks[Evidence / result],$V273)="","",INDEX(PlanTasks[Evidence / result],$V273)))</f>
        <v/>
      </c>
      <c r="R273" s="21" t="str">
        <f t="array" ref="R273">IF($V273="","",IF(INDEX(PlanTasks[Completed on],$V273)="","",INDEX(PlanTasks[Completed on],$V273)))</f>
        <v/>
      </c>
      <c r="S273" s="21" t="str">
        <f t="array" ref="S273">IF($V273="","",IF(INDEX(PlanTasks[Review due],$V273)="","",INDEX(PlanTasks[Review due],$V273)))</f>
        <v/>
      </c>
      <c r="T273" s="12" t="str">
        <f t="array" ref="T273">IF($V273="","",IF(INDEX(PlanTasks[AI practice mode],$V273)="","",INDEX(PlanTasks[AI practice mode],$V273)))</f>
        <v/>
      </c>
      <c r="U273" s="12" t="str">
        <f t="array" ref="U273">IF($V273="","",IF(INDEX(PlanTasks[Source IDs],$V273)="","",INDEX(PlanTasks[Source IDs],$V273)))</f>
        <v/>
      </c>
      <c r="V273" s="27" t="str">
        <f>IF(ROW()-8&gt;$E$4,"",MATCH($C$4&amp;"|"&amp;(ROW()-8),PlanTasks[Category key],0))</f>
        <v/>
      </c>
    </row>
    <row r="274" ht="78.0" customHeight="1">
      <c r="A274" s="28" t="str">
        <f t="array" ref="A274">IF($V274="","",INDEX(PlanTasks[Task ID],$V274))</f>
        <v/>
      </c>
      <c r="B274" s="29" t="str">
        <f t="array" ref="B274">IF($V274="","",IF(INDEX(PlanTasks[Start week],$V274)="","",INDEX(PlanTasks[Start week],$V274)))</f>
        <v/>
      </c>
      <c r="C274" s="29" t="str">
        <f t="array" ref="C274">IF($V274="","",IF(INDEX(PlanTasks[Task / deliverable],$V274)="","",INDEX(PlanTasks[Task / deliverable],$V274)))</f>
        <v/>
      </c>
      <c r="D274" s="29" t="str">
        <f t="array" ref="D274">IF($V274="","",IF(INDEX(PlanTasks[Status],$V274)="","",INDEX(PlanTasks[Status],$V274)))</f>
        <v/>
      </c>
      <c r="E274" s="29" t="str">
        <f t="array" ref="E274">IF($V274="","",IF(INDEX(PlanTasks[Priority],$V274)="","",INDEX(PlanTasks[Priority],$V274)))</f>
        <v/>
      </c>
      <c r="F274" s="29" t="str">
        <f t="array" ref="F274">IF($V274="","",IF(INDEX(PlanTasks[Scope],$V274)="","",INDEX(PlanTasks[Scope],$V274)))</f>
        <v/>
      </c>
      <c r="G274" s="41" t="str">
        <f t="array" ref="G274">IF($V274="","",IF(INDEX(PlanTasks[Estimate (h)],$V274)="","",INDEX(PlanTasks[Estimate (h)],$V274)))</f>
        <v/>
      </c>
      <c r="H274" s="41" t="str">
        <f t="array" ref="H274">IF($V274="","",IF(INDEX(PlanTasks[Actual (h)],$V274)="","",INDEX(PlanTasks[Actual (h)],$V274)))</f>
        <v/>
      </c>
      <c r="I274" s="43" t="str">
        <f t="array" ref="I274">IF($V274="","",IF(INDEX(PlanTasks[Due date],$V274)="","",INDEX(PlanTasks[Due date],$V274)))</f>
        <v/>
      </c>
      <c r="J274" s="29" t="str">
        <f t="array" ref="J274">IF($V274="","",IF(INDEX(PlanTasks[Completion check],$V274)="","",INDEX(PlanTasks[Completion check],$V274)))</f>
        <v/>
      </c>
      <c r="K274" s="29" t="str">
        <f t="array" ref="K274">IF($V274="","",IF(INDEX(PlanTasks[Next action / blocker],$V274)="","",INDEX(PlanTasks[Next action / blocker],$V274)))</f>
        <v/>
      </c>
      <c r="L274" s="29" t="str">
        <f t="array" ref="L274">IF($V274="","",IF(INDEX(PlanTasks[Done when],$V274)="","",INDEX(PlanTasks[Done when],$V274)))</f>
        <v/>
      </c>
      <c r="M274" s="29" t="str">
        <f t="array" ref="M274">IF($V274="","",IF(INDEX(PlanTasks[Exercise / interview prompt],$V274)="","",INDEX(PlanTasks[Exercise / interview prompt],$V274)))</f>
        <v/>
      </c>
      <c r="N274" s="29" t="str">
        <f t="array" ref="N274">IF($V274="","",IF(INDEX(PlanTasks[Prerequisite IDs],$V274)="","",INDEX(PlanTasks[Prerequisite IDs],$V274)))</f>
        <v/>
      </c>
      <c r="O274" s="29" t="str">
        <f t="array" ref="O274">IF($V274="","",IF(INDEX(PlanTasks[Plan section],$V274)="","",INDEX(PlanTasks[Plan section],$V274)))</f>
        <v/>
      </c>
      <c r="P274" s="29" t="str">
        <f t="array" ref="P274">IF($V274="","",IF(INDEX(PlanTasks[Category],$V274)="","",INDEX(PlanTasks[Category],$V274)))</f>
        <v/>
      </c>
      <c r="Q274" s="29" t="str">
        <f t="array" ref="Q274">IF($V274="","",IF(INDEX(PlanTasks[Evidence / result],$V274)="","",INDEX(PlanTasks[Evidence / result],$V274)))</f>
        <v/>
      </c>
      <c r="R274" s="43" t="str">
        <f t="array" ref="R274">IF($V274="","",IF(INDEX(PlanTasks[Completed on],$V274)="","",INDEX(PlanTasks[Completed on],$V274)))</f>
        <v/>
      </c>
      <c r="S274" s="43" t="str">
        <f t="array" ref="S274">IF($V274="","",IF(INDEX(PlanTasks[Review due],$V274)="","",INDEX(PlanTasks[Review due],$V274)))</f>
        <v/>
      </c>
      <c r="T274" s="29" t="str">
        <f t="array" ref="T274">IF($V274="","",IF(INDEX(PlanTasks[AI practice mode],$V274)="","",INDEX(PlanTasks[AI practice mode],$V274)))</f>
        <v/>
      </c>
      <c r="U274" s="29" t="str">
        <f t="array" ref="U274">IF($V274="","",IF(INDEX(PlanTasks[Source IDs],$V274)="","",INDEX(PlanTasks[Source IDs],$V274)))</f>
        <v/>
      </c>
      <c r="V274" s="55" t="str">
        <f>IF(ROW()-8&gt;$E$4,"",MATCH($C$4&amp;"|"&amp;(ROW()-8),PlanTasks[Category key],0))</f>
        <v/>
      </c>
    </row>
    <row r="275" ht="78.0" customHeight="1">
      <c r="A275" s="9" t="str">
        <f t="array" ref="A275">IF($V275="","",INDEX(PlanTasks[Task ID],$V275))</f>
        <v/>
      </c>
      <c r="B275" s="12" t="str">
        <f t="array" ref="B275">IF($V275="","",IF(INDEX(PlanTasks[Start week],$V275)="","",INDEX(PlanTasks[Start week],$V275)))</f>
        <v/>
      </c>
      <c r="C275" s="12" t="str">
        <f t="array" ref="C275">IF($V275="","",IF(INDEX(PlanTasks[Task / deliverable],$V275)="","",INDEX(PlanTasks[Task / deliverable],$V275)))</f>
        <v/>
      </c>
      <c r="D275" s="12" t="str">
        <f t="array" ref="D275">IF($V275="","",IF(INDEX(PlanTasks[Status],$V275)="","",INDEX(PlanTasks[Status],$V275)))</f>
        <v/>
      </c>
      <c r="E275" s="12" t="str">
        <f t="array" ref="E275">IF($V275="","",IF(INDEX(PlanTasks[Priority],$V275)="","",INDEX(PlanTasks[Priority],$V275)))</f>
        <v/>
      </c>
      <c r="F275" s="12" t="str">
        <f t="array" ref="F275">IF($V275="","",IF(INDEX(PlanTasks[Scope],$V275)="","",INDEX(PlanTasks[Scope],$V275)))</f>
        <v/>
      </c>
      <c r="G275" s="18" t="str">
        <f t="array" ref="G275">IF($V275="","",IF(INDEX(PlanTasks[Estimate (h)],$V275)="","",INDEX(PlanTasks[Estimate (h)],$V275)))</f>
        <v/>
      </c>
      <c r="H275" s="18" t="str">
        <f t="array" ref="H275">IF($V275="","",IF(INDEX(PlanTasks[Actual (h)],$V275)="","",INDEX(PlanTasks[Actual (h)],$V275)))</f>
        <v/>
      </c>
      <c r="I275" s="21" t="str">
        <f t="array" ref="I275">IF($V275="","",IF(INDEX(PlanTasks[Due date],$V275)="","",INDEX(PlanTasks[Due date],$V275)))</f>
        <v/>
      </c>
      <c r="J275" s="12" t="str">
        <f t="array" ref="J275">IF($V275="","",IF(INDEX(PlanTasks[Completion check],$V275)="","",INDEX(PlanTasks[Completion check],$V275)))</f>
        <v/>
      </c>
      <c r="K275" s="12" t="str">
        <f t="array" ref="K275">IF($V275="","",IF(INDEX(PlanTasks[Next action / blocker],$V275)="","",INDEX(PlanTasks[Next action / blocker],$V275)))</f>
        <v/>
      </c>
      <c r="L275" s="12" t="str">
        <f t="array" ref="L275">IF($V275="","",IF(INDEX(PlanTasks[Done when],$V275)="","",INDEX(PlanTasks[Done when],$V275)))</f>
        <v/>
      </c>
      <c r="M275" s="12" t="str">
        <f t="array" ref="M275">IF($V275="","",IF(INDEX(PlanTasks[Exercise / interview prompt],$V275)="","",INDEX(PlanTasks[Exercise / interview prompt],$V275)))</f>
        <v/>
      </c>
      <c r="N275" s="12" t="str">
        <f t="array" ref="N275">IF($V275="","",IF(INDEX(PlanTasks[Prerequisite IDs],$V275)="","",INDEX(PlanTasks[Prerequisite IDs],$V275)))</f>
        <v/>
      </c>
      <c r="O275" s="12" t="str">
        <f t="array" ref="O275">IF($V275="","",IF(INDEX(PlanTasks[Plan section],$V275)="","",INDEX(PlanTasks[Plan section],$V275)))</f>
        <v/>
      </c>
      <c r="P275" s="12" t="str">
        <f t="array" ref="P275">IF($V275="","",IF(INDEX(PlanTasks[Category],$V275)="","",INDEX(PlanTasks[Category],$V275)))</f>
        <v/>
      </c>
      <c r="Q275" s="12" t="str">
        <f t="array" ref="Q275">IF($V275="","",IF(INDEX(PlanTasks[Evidence / result],$V275)="","",INDEX(PlanTasks[Evidence / result],$V275)))</f>
        <v/>
      </c>
      <c r="R275" s="21" t="str">
        <f t="array" ref="R275">IF($V275="","",IF(INDEX(PlanTasks[Completed on],$V275)="","",INDEX(PlanTasks[Completed on],$V275)))</f>
        <v/>
      </c>
      <c r="S275" s="21" t="str">
        <f t="array" ref="S275">IF($V275="","",IF(INDEX(PlanTasks[Review due],$V275)="","",INDEX(PlanTasks[Review due],$V275)))</f>
        <v/>
      </c>
      <c r="T275" s="12" t="str">
        <f t="array" ref="T275">IF($V275="","",IF(INDEX(PlanTasks[AI practice mode],$V275)="","",INDEX(PlanTasks[AI practice mode],$V275)))</f>
        <v/>
      </c>
      <c r="U275" s="12" t="str">
        <f t="array" ref="U275">IF($V275="","",IF(INDEX(PlanTasks[Source IDs],$V275)="","",INDEX(PlanTasks[Source IDs],$V275)))</f>
        <v/>
      </c>
      <c r="V275" s="27" t="str">
        <f>IF(ROW()-8&gt;$E$4,"",MATCH($C$4&amp;"|"&amp;(ROW()-8),PlanTasks[Category key],0))</f>
        <v/>
      </c>
    </row>
    <row r="276" ht="78.0" customHeight="1">
      <c r="A276" s="28" t="str">
        <f t="array" ref="A276">IF($V276="","",INDEX(PlanTasks[Task ID],$V276))</f>
        <v/>
      </c>
      <c r="B276" s="29" t="str">
        <f t="array" ref="B276">IF($V276="","",IF(INDEX(PlanTasks[Start week],$V276)="","",INDEX(PlanTasks[Start week],$V276)))</f>
        <v/>
      </c>
      <c r="C276" s="29" t="str">
        <f t="array" ref="C276">IF($V276="","",IF(INDEX(PlanTasks[Task / deliverable],$V276)="","",INDEX(PlanTasks[Task / deliverable],$V276)))</f>
        <v/>
      </c>
      <c r="D276" s="29" t="str">
        <f t="array" ref="D276">IF($V276="","",IF(INDEX(PlanTasks[Status],$V276)="","",INDEX(PlanTasks[Status],$V276)))</f>
        <v/>
      </c>
      <c r="E276" s="29" t="str">
        <f t="array" ref="E276">IF($V276="","",IF(INDEX(PlanTasks[Priority],$V276)="","",INDEX(PlanTasks[Priority],$V276)))</f>
        <v/>
      </c>
      <c r="F276" s="29" t="str">
        <f t="array" ref="F276">IF($V276="","",IF(INDEX(PlanTasks[Scope],$V276)="","",INDEX(PlanTasks[Scope],$V276)))</f>
        <v/>
      </c>
      <c r="G276" s="41" t="str">
        <f t="array" ref="G276">IF($V276="","",IF(INDEX(PlanTasks[Estimate (h)],$V276)="","",INDEX(PlanTasks[Estimate (h)],$V276)))</f>
        <v/>
      </c>
      <c r="H276" s="41" t="str">
        <f t="array" ref="H276">IF($V276="","",IF(INDEX(PlanTasks[Actual (h)],$V276)="","",INDEX(PlanTasks[Actual (h)],$V276)))</f>
        <v/>
      </c>
      <c r="I276" s="43" t="str">
        <f t="array" ref="I276">IF($V276="","",IF(INDEX(PlanTasks[Due date],$V276)="","",INDEX(PlanTasks[Due date],$V276)))</f>
        <v/>
      </c>
      <c r="J276" s="29" t="str">
        <f t="array" ref="J276">IF($V276="","",IF(INDEX(PlanTasks[Completion check],$V276)="","",INDEX(PlanTasks[Completion check],$V276)))</f>
        <v/>
      </c>
      <c r="K276" s="29" t="str">
        <f t="array" ref="K276">IF($V276="","",IF(INDEX(PlanTasks[Next action / blocker],$V276)="","",INDEX(PlanTasks[Next action / blocker],$V276)))</f>
        <v/>
      </c>
      <c r="L276" s="29" t="str">
        <f t="array" ref="L276">IF($V276="","",IF(INDEX(PlanTasks[Done when],$V276)="","",INDEX(PlanTasks[Done when],$V276)))</f>
        <v/>
      </c>
      <c r="M276" s="29" t="str">
        <f t="array" ref="M276">IF($V276="","",IF(INDEX(PlanTasks[Exercise / interview prompt],$V276)="","",INDEX(PlanTasks[Exercise / interview prompt],$V276)))</f>
        <v/>
      </c>
      <c r="N276" s="29" t="str">
        <f t="array" ref="N276">IF($V276="","",IF(INDEX(PlanTasks[Prerequisite IDs],$V276)="","",INDEX(PlanTasks[Prerequisite IDs],$V276)))</f>
        <v/>
      </c>
      <c r="O276" s="29" t="str">
        <f t="array" ref="O276">IF($V276="","",IF(INDEX(PlanTasks[Plan section],$V276)="","",INDEX(PlanTasks[Plan section],$V276)))</f>
        <v/>
      </c>
      <c r="P276" s="29" t="str">
        <f t="array" ref="P276">IF($V276="","",IF(INDEX(PlanTasks[Category],$V276)="","",INDEX(PlanTasks[Category],$V276)))</f>
        <v/>
      </c>
      <c r="Q276" s="29" t="str">
        <f t="array" ref="Q276">IF($V276="","",IF(INDEX(PlanTasks[Evidence / result],$V276)="","",INDEX(PlanTasks[Evidence / result],$V276)))</f>
        <v/>
      </c>
      <c r="R276" s="43" t="str">
        <f t="array" ref="R276">IF($V276="","",IF(INDEX(PlanTasks[Completed on],$V276)="","",INDEX(PlanTasks[Completed on],$V276)))</f>
        <v/>
      </c>
      <c r="S276" s="43" t="str">
        <f t="array" ref="S276">IF($V276="","",IF(INDEX(PlanTasks[Review due],$V276)="","",INDEX(PlanTasks[Review due],$V276)))</f>
        <v/>
      </c>
      <c r="T276" s="29" t="str">
        <f t="array" ref="T276">IF($V276="","",IF(INDEX(PlanTasks[AI practice mode],$V276)="","",INDEX(PlanTasks[AI practice mode],$V276)))</f>
        <v/>
      </c>
      <c r="U276" s="29" t="str">
        <f t="array" ref="U276">IF($V276="","",IF(INDEX(PlanTasks[Source IDs],$V276)="","",INDEX(PlanTasks[Source IDs],$V276)))</f>
        <v/>
      </c>
      <c r="V276" s="55" t="str">
        <f>IF(ROW()-8&gt;$E$4,"",MATCH($C$4&amp;"|"&amp;(ROW()-8),PlanTasks[Category key],0))</f>
        <v/>
      </c>
    </row>
    <row r="277" ht="78.0" customHeight="1">
      <c r="A277" s="9" t="str">
        <f t="array" ref="A277">IF($V277="","",INDEX(PlanTasks[Task ID],$V277))</f>
        <v/>
      </c>
      <c r="B277" s="12" t="str">
        <f t="array" ref="B277">IF($V277="","",IF(INDEX(PlanTasks[Start week],$V277)="","",INDEX(PlanTasks[Start week],$V277)))</f>
        <v/>
      </c>
      <c r="C277" s="12" t="str">
        <f t="array" ref="C277">IF($V277="","",IF(INDEX(PlanTasks[Task / deliverable],$V277)="","",INDEX(PlanTasks[Task / deliverable],$V277)))</f>
        <v/>
      </c>
      <c r="D277" s="12" t="str">
        <f t="array" ref="D277">IF($V277="","",IF(INDEX(PlanTasks[Status],$V277)="","",INDEX(PlanTasks[Status],$V277)))</f>
        <v/>
      </c>
      <c r="E277" s="12" t="str">
        <f t="array" ref="E277">IF($V277="","",IF(INDEX(PlanTasks[Priority],$V277)="","",INDEX(PlanTasks[Priority],$V277)))</f>
        <v/>
      </c>
      <c r="F277" s="12" t="str">
        <f t="array" ref="F277">IF($V277="","",IF(INDEX(PlanTasks[Scope],$V277)="","",INDEX(PlanTasks[Scope],$V277)))</f>
        <v/>
      </c>
      <c r="G277" s="18" t="str">
        <f t="array" ref="G277">IF($V277="","",IF(INDEX(PlanTasks[Estimate (h)],$V277)="","",INDEX(PlanTasks[Estimate (h)],$V277)))</f>
        <v/>
      </c>
      <c r="H277" s="18" t="str">
        <f t="array" ref="H277">IF($V277="","",IF(INDEX(PlanTasks[Actual (h)],$V277)="","",INDEX(PlanTasks[Actual (h)],$V277)))</f>
        <v/>
      </c>
      <c r="I277" s="21" t="str">
        <f t="array" ref="I277">IF($V277="","",IF(INDEX(PlanTasks[Due date],$V277)="","",INDEX(PlanTasks[Due date],$V277)))</f>
        <v/>
      </c>
      <c r="J277" s="12" t="str">
        <f t="array" ref="J277">IF($V277="","",IF(INDEX(PlanTasks[Completion check],$V277)="","",INDEX(PlanTasks[Completion check],$V277)))</f>
        <v/>
      </c>
      <c r="K277" s="12" t="str">
        <f t="array" ref="K277">IF($V277="","",IF(INDEX(PlanTasks[Next action / blocker],$V277)="","",INDEX(PlanTasks[Next action / blocker],$V277)))</f>
        <v/>
      </c>
      <c r="L277" s="12" t="str">
        <f t="array" ref="L277">IF($V277="","",IF(INDEX(PlanTasks[Done when],$V277)="","",INDEX(PlanTasks[Done when],$V277)))</f>
        <v/>
      </c>
      <c r="M277" s="12" t="str">
        <f t="array" ref="M277">IF($V277="","",IF(INDEX(PlanTasks[Exercise / interview prompt],$V277)="","",INDEX(PlanTasks[Exercise / interview prompt],$V277)))</f>
        <v/>
      </c>
      <c r="N277" s="12" t="str">
        <f t="array" ref="N277">IF($V277="","",IF(INDEX(PlanTasks[Prerequisite IDs],$V277)="","",INDEX(PlanTasks[Prerequisite IDs],$V277)))</f>
        <v/>
      </c>
      <c r="O277" s="12" t="str">
        <f t="array" ref="O277">IF($V277="","",IF(INDEX(PlanTasks[Plan section],$V277)="","",INDEX(PlanTasks[Plan section],$V277)))</f>
        <v/>
      </c>
      <c r="P277" s="12" t="str">
        <f t="array" ref="P277">IF($V277="","",IF(INDEX(PlanTasks[Category],$V277)="","",INDEX(PlanTasks[Category],$V277)))</f>
        <v/>
      </c>
      <c r="Q277" s="12" t="str">
        <f t="array" ref="Q277">IF($V277="","",IF(INDEX(PlanTasks[Evidence / result],$V277)="","",INDEX(PlanTasks[Evidence / result],$V277)))</f>
        <v/>
      </c>
      <c r="R277" s="21" t="str">
        <f t="array" ref="R277">IF($V277="","",IF(INDEX(PlanTasks[Completed on],$V277)="","",INDEX(PlanTasks[Completed on],$V277)))</f>
        <v/>
      </c>
      <c r="S277" s="21" t="str">
        <f t="array" ref="S277">IF($V277="","",IF(INDEX(PlanTasks[Review due],$V277)="","",INDEX(PlanTasks[Review due],$V277)))</f>
        <v/>
      </c>
      <c r="T277" s="12" t="str">
        <f t="array" ref="T277">IF($V277="","",IF(INDEX(PlanTasks[AI practice mode],$V277)="","",INDEX(PlanTasks[AI practice mode],$V277)))</f>
        <v/>
      </c>
      <c r="U277" s="12" t="str">
        <f t="array" ref="U277">IF($V277="","",IF(INDEX(PlanTasks[Source IDs],$V277)="","",INDEX(PlanTasks[Source IDs],$V277)))</f>
        <v/>
      </c>
      <c r="V277" s="27" t="str">
        <f>IF(ROW()-8&gt;$E$4,"",MATCH($C$4&amp;"|"&amp;(ROW()-8),PlanTasks[Category key],0))</f>
        <v/>
      </c>
    </row>
    <row r="278" ht="78.0" customHeight="1">
      <c r="A278" s="28" t="str">
        <f t="array" ref="A278">IF($V278="","",INDEX(PlanTasks[Task ID],$V278))</f>
        <v/>
      </c>
      <c r="B278" s="29" t="str">
        <f t="array" ref="B278">IF($V278="","",IF(INDEX(PlanTasks[Start week],$V278)="","",INDEX(PlanTasks[Start week],$V278)))</f>
        <v/>
      </c>
      <c r="C278" s="29" t="str">
        <f t="array" ref="C278">IF($V278="","",IF(INDEX(PlanTasks[Task / deliverable],$V278)="","",INDEX(PlanTasks[Task / deliverable],$V278)))</f>
        <v/>
      </c>
      <c r="D278" s="29" t="str">
        <f t="array" ref="D278">IF($V278="","",IF(INDEX(PlanTasks[Status],$V278)="","",INDEX(PlanTasks[Status],$V278)))</f>
        <v/>
      </c>
      <c r="E278" s="29" t="str">
        <f t="array" ref="E278">IF($V278="","",IF(INDEX(PlanTasks[Priority],$V278)="","",INDEX(PlanTasks[Priority],$V278)))</f>
        <v/>
      </c>
      <c r="F278" s="29" t="str">
        <f t="array" ref="F278">IF($V278="","",IF(INDEX(PlanTasks[Scope],$V278)="","",INDEX(PlanTasks[Scope],$V278)))</f>
        <v/>
      </c>
      <c r="G278" s="41" t="str">
        <f t="array" ref="G278">IF($V278="","",IF(INDEX(PlanTasks[Estimate (h)],$V278)="","",INDEX(PlanTasks[Estimate (h)],$V278)))</f>
        <v/>
      </c>
      <c r="H278" s="41" t="str">
        <f t="array" ref="H278">IF($V278="","",IF(INDEX(PlanTasks[Actual (h)],$V278)="","",INDEX(PlanTasks[Actual (h)],$V278)))</f>
        <v/>
      </c>
      <c r="I278" s="43" t="str">
        <f t="array" ref="I278">IF($V278="","",IF(INDEX(PlanTasks[Due date],$V278)="","",INDEX(PlanTasks[Due date],$V278)))</f>
        <v/>
      </c>
      <c r="J278" s="29" t="str">
        <f t="array" ref="J278">IF($V278="","",IF(INDEX(PlanTasks[Completion check],$V278)="","",INDEX(PlanTasks[Completion check],$V278)))</f>
        <v/>
      </c>
      <c r="K278" s="29" t="str">
        <f t="array" ref="K278">IF($V278="","",IF(INDEX(PlanTasks[Next action / blocker],$V278)="","",INDEX(PlanTasks[Next action / blocker],$V278)))</f>
        <v/>
      </c>
      <c r="L278" s="29" t="str">
        <f t="array" ref="L278">IF($V278="","",IF(INDEX(PlanTasks[Done when],$V278)="","",INDEX(PlanTasks[Done when],$V278)))</f>
        <v/>
      </c>
      <c r="M278" s="29" t="str">
        <f t="array" ref="M278">IF($V278="","",IF(INDEX(PlanTasks[Exercise / interview prompt],$V278)="","",INDEX(PlanTasks[Exercise / interview prompt],$V278)))</f>
        <v/>
      </c>
      <c r="N278" s="29" t="str">
        <f t="array" ref="N278">IF($V278="","",IF(INDEX(PlanTasks[Prerequisite IDs],$V278)="","",INDEX(PlanTasks[Prerequisite IDs],$V278)))</f>
        <v/>
      </c>
      <c r="O278" s="29" t="str">
        <f t="array" ref="O278">IF($V278="","",IF(INDEX(PlanTasks[Plan section],$V278)="","",INDEX(PlanTasks[Plan section],$V278)))</f>
        <v/>
      </c>
      <c r="P278" s="29" t="str">
        <f t="array" ref="P278">IF($V278="","",IF(INDEX(PlanTasks[Category],$V278)="","",INDEX(PlanTasks[Category],$V278)))</f>
        <v/>
      </c>
      <c r="Q278" s="29" t="str">
        <f t="array" ref="Q278">IF($V278="","",IF(INDEX(PlanTasks[Evidence / result],$V278)="","",INDEX(PlanTasks[Evidence / result],$V278)))</f>
        <v/>
      </c>
      <c r="R278" s="43" t="str">
        <f t="array" ref="R278">IF($V278="","",IF(INDEX(PlanTasks[Completed on],$V278)="","",INDEX(PlanTasks[Completed on],$V278)))</f>
        <v/>
      </c>
      <c r="S278" s="43" t="str">
        <f t="array" ref="S278">IF($V278="","",IF(INDEX(PlanTasks[Review due],$V278)="","",INDEX(PlanTasks[Review due],$V278)))</f>
        <v/>
      </c>
      <c r="T278" s="29" t="str">
        <f t="array" ref="T278">IF($V278="","",IF(INDEX(PlanTasks[AI practice mode],$V278)="","",INDEX(PlanTasks[AI practice mode],$V278)))</f>
        <v/>
      </c>
      <c r="U278" s="29" t="str">
        <f t="array" ref="U278">IF($V278="","",IF(INDEX(PlanTasks[Source IDs],$V278)="","",INDEX(PlanTasks[Source IDs],$V278)))</f>
        <v/>
      </c>
      <c r="V278" s="55" t="str">
        <f>IF(ROW()-8&gt;$E$4,"",MATCH($C$4&amp;"|"&amp;(ROW()-8),PlanTasks[Category key],0))</f>
        <v/>
      </c>
    </row>
    <row r="279" ht="78.0" customHeight="1">
      <c r="A279" s="9" t="str">
        <f t="array" ref="A279">IF($V279="","",INDEX(PlanTasks[Task ID],$V279))</f>
        <v/>
      </c>
      <c r="B279" s="12" t="str">
        <f t="array" ref="B279">IF($V279="","",IF(INDEX(PlanTasks[Start week],$V279)="","",INDEX(PlanTasks[Start week],$V279)))</f>
        <v/>
      </c>
      <c r="C279" s="12" t="str">
        <f t="array" ref="C279">IF($V279="","",IF(INDEX(PlanTasks[Task / deliverable],$V279)="","",INDEX(PlanTasks[Task / deliverable],$V279)))</f>
        <v/>
      </c>
      <c r="D279" s="12" t="str">
        <f t="array" ref="D279">IF($V279="","",IF(INDEX(PlanTasks[Status],$V279)="","",INDEX(PlanTasks[Status],$V279)))</f>
        <v/>
      </c>
      <c r="E279" s="12" t="str">
        <f t="array" ref="E279">IF($V279="","",IF(INDEX(PlanTasks[Priority],$V279)="","",INDEX(PlanTasks[Priority],$V279)))</f>
        <v/>
      </c>
      <c r="F279" s="12" t="str">
        <f t="array" ref="F279">IF($V279="","",IF(INDEX(PlanTasks[Scope],$V279)="","",INDEX(PlanTasks[Scope],$V279)))</f>
        <v/>
      </c>
      <c r="G279" s="18" t="str">
        <f t="array" ref="G279">IF($V279="","",IF(INDEX(PlanTasks[Estimate (h)],$V279)="","",INDEX(PlanTasks[Estimate (h)],$V279)))</f>
        <v/>
      </c>
      <c r="H279" s="18" t="str">
        <f t="array" ref="H279">IF($V279="","",IF(INDEX(PlanTasks[Actual (h)],$V279)="","",INDEX(PlanTasks[Actual (h)],$V279)))</f>
        <v/>
      </c>
      <c r="I279" s="21" t="str">
        <f t="array" ref="I279">IF($V279="","",IF(INDEX(PlanTasks[Due date],$V279)="","",INDEX(PlanTasks[Due date],$V279)))</f>
        <v/>
      </c>
      <c r="J279" s="12" t="str">
        <f t="array" ref="J279">IF($V279="","",IF(INDEX(PlanTasks[Completion check],$V279)="","",INDEX(PlanTasks[Completion check],$V279)))</f>
        <v/>
      </c>
      <c r="K279" s="12" t="str">
        <f t="array" ref="K279">IF($V279="","",IF(INDEX(PlanTasks[Next action / blocker],$V279)="","",INDEX(PlanTasks[Next action / blocker],$V279)))</f>
        <v/>
      </c>
      <c r="L279" s="12" t="str">
        <f t="array" ref="L279">IF($V279="","",IF(INDEX(PlanTasks[Done when],$V279)="","",INDEX(PlanTasks[Done when],$V279)))</f>
        <v/>
      </c>
      <c r="M279" s="12" t="str">
        <f t="array" ref="M279">IF($V279="","",IF(INDEX(PlanTasks[Exercise / interview prompt],$V279)="","",INDEX(PlanTasks[Exercise / interview prompt],$V279)))</f>
        <v/>
      </c>
      <c r="N279" s="12" t="str">
        <f t="array" ref="N279">IF($V279="","",IF(INDEX(PlanTasks[Prerequisite IDs],$V279)="","",INDEX(PlanTasks[Prerequisite IDs],$V279)))</f>
        <v/>
      </c>
      <c r="O279" s="12" t="str">
        <f t="array" ref="O279">IF($V279="","",IF(INDEX(PlanTasks[Plan section],$V279)="","",INDEX(PlanTasks[Plan section],$V279)))</f>
        <v/>
      </c>
      <c r="P279" s="12" t="str">
        <f t="array" ref="P279">IF($V279="","",IF(INDEX(PlanTasks[Category],$V279)="","",INDEX(PlanTasks[Category],$V279)))</f>
        <v/>
      </c>
      <c r="Q279" s="12" t="str">
        <f t="array" ref="Q279">IF($V279="","",IF(INDEX(PlanTasks[Evidence / result],$V279)="","",INDEX(PlanTasks[Evidence / result],$V279)))</f>
        <v/>
      </c>
      <c r="R279" s="21" t="str">
        <f t="array" ref="R279">IF($V279="","",IF(INDEX(PlanTasks[Completed on],$V279)="","",INDEX(PlanTasks[Completed on],$V279)))</f>
        <v/>
      </c>
      <c r="S279" s="21" t="str">
        <f t="array" ref="S279">IF($V279="","",IF(INDEX(PlanTasks[Review due],$V279)="","",INDEX(PlanTasks[Review due],$V279)))</f>
        <v/>
      </c>
      <c r="T279" s="12" t="str">
        <f t="array" ref="T279">IF($V279="","",IF(INDEX(PlanTasks[AI practice mode],$V279)="","",INDEX(PlanTasks[AI practice mode],$V279)))</f>
        <v/>
      </c>
      <c r="U279" s="12" t="str">
        <f t="array" ref="U279">IF($V279="","",IF(INDEX(PlanTasks[Source IDs],$V279)="","",INDEX(PlanTasks[Source IDs],$V279)))</f>
        <v/>
      </c>
      <c r="V279" s="27" t="str">
        <f>IF(ROW()-8&gt;$E$4,"",MATCH($C$4&amp;"|"&amp;(ROW()-8),PlanTasks[Category key],0))</f>
        <v/>
      </c>
    </row>
    <row r="280" ht="78.0" customHeight="1">
      <c r="A280" s="28" t="str">
        <f t="array" ref="A280">IF($V280="","",INDEX(PlanTasks[Task ID],$V280))</f>
        <v/>
      </c>
      <c r="B280" s="29" t="str">
        <f t="array" ref="B280">IF($V280="","",IF(INDEX(PlanTasks[Start week],$V280)="","",INDEX(PlanTasks[Start week],$V280)))</f>
        <v/>
      </c>
      <c r="C280" s="29" t="str">
        <f t="array" ref="C280">IF($V280="","",IF(INDEX(PlanTasks[Task / deliverable],$V280)="","",INDEX(PlanTasks[Task / deliverable],$V280)))</f>
        <v/>
      </c>
      <c r="D280" s="29" t="str">
        <f t="array" ref="D280">IF($V280="","",IF(INDEX(PlanTasks[Status],$V280)="","",INDEX(PlanTasks[Status],$V280)))</f>
        <v/>
      </c>
      <c r="E280" s="29" t="str">
        <f t="array" ref="E280">IF($V280="","",IF(INDEX(PlanTasks[Priority],$V280)="","",INDEX(PlanTasks[Priority],$V280)))</f>
        <v/>
      </c>
      <c r="F280" s="29" t="str">
        <f t="array" ref="F280">IF($V280="","",IF(INDEX(PlanTasks[Scope],$V280)="","",INDEX(PlanTasks[Scope],$V280)))</f>
        <v/>
      </c>
      <c r="G280" s="41" t="str">
        <f t="array" ref="G280">IF($V280="","",IF(INDEX(PlanTasks[Estimate (h)],$V280)="","",INDEX(PlanTasks[Estimate (h)],$V280)))</f>
        <v/>
      </c>
      <c r="H280" s="41" t="str">
        <f t="array" ref="H280">IF($V280="","",IF(INDEX(PlanTasks[Actual (h)],$V280)="","",INDEX(PlanTasks[Actual (h)],$V280)))</f>
        <v/>
      </c>
      <c r="I280" s="43" t="str">
        <f t="array" ref="I280">IF($V280="","",IF(INDEX(PlanTasks[Due date],$V280)="","",INDEX(PlanTasks[Due date],$V280)))</f>
        <v/>
      </c>
      <c r="J280" s="29" t="str">
        <f t="array" ref="J280">IF($V280="","",IF(INDEX(PlanTasks[Completion check],$V280)="","",INDEX(PlanTasks[Completion check],$V280)))</f>
        <v/>
      </c>
      <c r="K280" s="29" t="str">
        <f t="array" ref="K280">IF($V280="","",IF(INDEX(PlanTasks[Next action / blocker],$V280)="","",INDEX(PlanTasks[Next action / blocker],$V280)))</f>
        <v/>
      </c>
      <c r="L280" s="29" t="str">
        <f t="array" ref="L280">IF($V280="","",IF(INDEX(PlanTasks[Done when],$V280)="","",INDEX(PlanTasks[Done when],$V280)))</f>
        <v/>
      </c>
      <c r="M280" s="29" t="str">
        <f t="array" ref="M280">IF($V280="","",IF(INDEX(PlanTasks[Exercise / interview prompt],$V280)="","",INDEX(PlanTasks[Exercise / interview prompt],$V280)))</f>
        <v/>
      </c>
      <c r="N280" s="29" t="str">
        <f t="array" ref="N280">IF($V280="","",IF(INDEX(PlanTasks[Prerequisite IDs],$V280)="","",INDEX(PlanTasks[Prerequisite IDs],$V280)))</f>
        <v/>
      </c>
      <c r="O280" s="29" t="str">
        <f t="array" ref="O280">IF($V280="","",IF(INDEX(PlanTasks[Plan section],$V280)="","",INDEX(PlanTasks[Plan section],$V280)))</f>
        <v/>
      </c>
      <c r="P280" s="29" t="str">
        <f t="array" ref="P280">IF($V280="","",IF(INDEX(PlanTasks[Category],$V280)="","",INDEX(PlanTasks[Category],$V280)))</f>
        <v/>
      </c>
      <c r="Q280" s="29" t="str">
        <f t="array" ref="Q280">IF($V280="","",IF(INDEX(PlanTasks[Evidence / result],$V280)="","",INDEX(PlanTasks[Evidence / result],$V280)))</f>
        <v/>
      </c>
      <c r="R280" s="43" t="str">
        <f t="array" ref="R280">IF($V280="","",IF(INDEX(PlanTasks[Completed on],$V280)="","",INDEX(PlanTasks[Completed on],$V280)))</f>
        <v/>
      </c>
      <c r="S280" s="43" t="str">
        <f t="array" ref="S280">IF($V280="","",IF(INDEX(PlanTasks[Review due],$V280)="","",INDEX(PlanTasks[Review due],$V280)))</f>
        <v/>
      </c>
      <c r="T280" s="29" t="str">
        <f t="array" ref="T280">IF($V280="","",IF(INDEX(PlanTasks[AI practice mode],$V280)="","",INDEX(PlanTasks[AI practice mode],$V280)))</f>
        <v/>
      </c>
      <c r="U280" s="29" t="str">
        <f t="array" ref="U280">IF($V280="","",IF(INDEX(PlanTasks[Source IDs],$V280)="","",INDEX(PlanTasks[Source IDs],$V280)))</f>
        <v/>
      </c>
      <c r="V280" s="55" t="str">
        <f>IF(ROW()-8&gt;$E$4,"",MATCH($C$4&amp;"|"&amp;(ROW()-8),PlanTasks[Category key],0))</f>
        <v/>
      </c>
    </row>
    <row r="281" ht="78.0" customHeight="1">
      <c r="A281" s="9" t="str">
        <f t="array" ref="A281">IF($V281="","",INDEX(PlanTasks[Task ID],$V281))</f>
        <v/>
      </c>
      <c r="B281" s="12" t="str">
        <f t="array" ref="B281">IF($V281="","",IF(INDEX(PlanTasks[Start week],$V281)="","",INDEX(PlanTasks[Start week],$V281)))</f>
        <v/>
      </c>
      <c r="C281" s="12" t="str">
        <f t="array" ref="C281">IF($V281="","",IF(INDEX(PlanTasks[Task / deliverable],$V281)="","",INDEX(PlanTasks[Task / deliverable],$V281)))</f>
        <v/>
      </c>
      <c r="D281" s="12" t="str">
        <f t="array" ref="D281">IF($V281="","",IF(INDEX(PlanTasks[Status],$V281)="","",INDEX(PlanTasks[Status],$V281)))</f>
        <v/>
      </c>
      <c r="E281" s="12" t="str">
        <f t="array" ref="E281">IF($V281="","",IF(INDEX(PlanTasks[Priority],$V281)="","",INDEX(PlanTasks[Priority],$V281)))</f>
        <v/>
      </c>
      <c r="F281" s="12" t="str">
        <f t="array" ref="F281">IF($V281="","",IF(INDEX(PlanTasks[Scope],$V281)="","",INDEX(PlanTasks[Scope],$V281)))</f>
        <v/>
      </c>
      <c r="G281" s="18" t="str">
        <f t="array" ref="G281">IF($V281="","",IF(INDEX(PlanTasks[Estimate (h)],$V281)="","",INDEX(PlanTasks[Estimate (h)],$V281)))</f>
        <v/>
      </c>
      <c r="H281" s="18" t="str">
        <f t="array" ref="H281">IF($V281="","",IF(INDEX(PlanTasks[Actual (h)],$V281)="","",INDEX(PlanTasks[Actual (h)],$V281)))</f>
        <v/>
      </c>
      <c r="I281" s="21" t="str">
        <f t="array" ref="I281">IF($V281="","",IF(INDEX(PlanTasks[Due date],$V281)="","",INDEX(PlanTasks[Due date],$V281)))</f>
        <v/>
      </c>
      <c r="J281" s="12" t="str">
        <f t="array" ref="J281">IF($V281="","",IF(INDEX(PlanTasks[Completion check],$V281)="","",INDEX(PlanTasks[Completion check],$V281)))</f>
        <v/>
      </c>
      <c r="K281" s="12" t="str">
        <f t="array" ref="K281">IF($V281="","",IF(INDEX(PlanTasks[Next action / blocker],$V281)="","",INDEX(PlanTasks[Next action / blocker],$V281)))</f>
        <v/>
      </c>
      <c r="L281" s="12" t="str">
        <f t="array" ref="L281">IF($V281="","",IF(INDEX(PlanTasks[Done when],$V281)="","",INDEX(PlanTasks[Done when],$V281)))</f>
        <v/>
      </c>
      <c r="M281" s="12" t="str">
        <f t="array" ref="M281">IF($V281="","",IF(INDEX(PlanTasks[Exercise / interview prompt],$V281)="","",INDEX(PlanTasks[Exercise / interview prompt],$V281)))</f>
        <v/>
      </c>
      <c r="N281" s="12" t="str">
        <f t="array" ref="N281">IF($V281="","",IF(INDEX(PlanTasks[Prerequisite IDs],$V281)="","",INDEX(PlanTasks[Prerequisite IDs],$V281)))</f>
        <v/>
      </c>
      <c r="O281" s="12" t="str">
        <f t="array" ref="O281">IF($V281="","",IF(INDEX(PlanTasks[Plan section],$V281)="","",INDEX(PlanTasks[Plan section],$V281)))</f>
        <v/>
      </c>
      <c r="P281" s="12" t="str">
        <f t="array" ref="P281">IF($V281="","",IF(INDEX(PlanTasks[Category],$V281)="","",INDEX(PlanTasks[Category],$V281)))</f>
        <v/>
      </c>
      <c r="Q281" s="12" t="str">
        <f t="array" ref="Q281">IF($V281="","",IF(INDEX(PlanTasks[Evidence / result],$V281)="","",INDEX(PlanTasks[Evidence / result],$V281)))</f>
        <v/>
      </c>
      <c r="R281" s="21" t="str">
        <f t="array" ref="R281">IF($V281="","",IF(INDEX(PlanTasks[Completed on],$V281)="","",INDEX(PlanTasks[Completed on],$V281)))</f>
        <v/>
      </c>
      <c r="S281" s="21" t="str">
        <f t="array" ref="S281">IF($V281="","",IF(INDEX(PlanTasks[Review due],$V281)="","",INDEX(PlanTasks[Review due],$V281)))</f>
        <v/>
      </c>
      <c r="T281" s="12" t="str">
        <f t="array" ref="T281">IF($V281="","",IF(INDEX(PlanTasks[AI practice mode],$V281)="","",INDEX(PlanTasks[AI practice mode],$V281)))</f>
        <v/>
      </c>
      <c r="U281" s="12" t="str">
        <f t="array" ref="U281">IF($V281="","",IF(INDEX(PlanTasks[Source IDs],$V281)="","",INDEX(PlanTasks[Source IDs],$V281)))</f>
        <v/>
      </c>
      <c r="V281" s="27" t="str">
        <f>IF(ROW()-8&gt;$E$4,"",MATCH($C$4&amp;"|"&amp;(ROW()-8),PlanTasks[Category key],0))</f>
        <v/>
      </c>
    </row>
    <row r="282" ht="78.0" customHeight="1">
      <c r="A282" s="28" t="str">
        <f t="array" ref="A282">IF($V282="","",INDEX(PlanTasks[Task ID],$V282))</f>
        <v/>
      </c>
      <c r="B282" s="29" t="str">
        <f t="array" ref="B282">IF($V282="","",IF(INDEX(PlanTasks[Start week],$V282)="","",INDEX(PlanTasks[Start week],$V282)))</f>
        <v/>
      </c>
      <c r="C282" s="29" t="str">
        <f t="array" ref="C282">IF($V282="","",IF(INDEX(PlanTasks[Task / deliverable],$V282)="","",INDEX(PlanTasks[Task / deliverable],$V282)))</f>
        <v/>
      </c>
      <c r="D282" s="29" t="str">
        <f t="array" ref="D282">IF($V282="","",IF(INDEX(PlanTasks[Status],$V282)="","",INDEX(PlanTasks[Status],$V282)))</f>
        <v/>
      </c>
      <c r="E282" s="29" t="str">
        <f t="array" ref="E282">IF($V282="","",IF(INDEX(PlanTasks[Priority],$V282)="","",INDEX(PlanTasks[Priority],$V282)))</f>
        <v/>
      </c>
      <c r="F282" s="29" t="str">
        <f t="array" ref="F282">IF($V282="","",IF(INDEX(PlanTasks[Scope],$V282)="","",INDEX(PlanTasks[Scope],$V282)))</f>
        <v/>
      </c>
      <c r="G282" s="41" t="str">
        <f t="array" ref="G282">IF($V282="","",IF(INDEX(PlanTasks[Estimate (h)],$V282)="","",INDEX(PlanTasks[Estimate (h)],$V282)))</f>
        <v/>
      </c>
      <c r="H282" s="41" t="str">
        <f t="array" ref="H282">IF($V282="","",IF(INDEX(PlanTasks[Actual (h)],$V282)="","",INDEX(PlanTasks[Actual (h)],$V282)))</f>
        <v/>
      </c>
      <c r="I282" s="43" t="str">
        <f t="array" ref="I282">IF($V282="","",IF(INDEX(PlanTasks[Due date],$V282)="","",INDEX(PlanTasks[Due date],$V282)))</f>
        <v/>
      </c>
      <c r="J282" s="29" t="str">
        <f t="array" ref="J282">IF($V282="","",IF(INDEX(PlanTasks[Completion check],$V282)="","",INDEX(PlanTasks[Completion check],$V282)))</f>
        <v/>
      </c>
      <c r="K282" s="29" t="str">
        <f t="array" ref="K282">IF($V282="","",IF(INDEX(PlanTasks[Next action / blocker],$V282)="","",INDEX(PlanTasks[Next action / blocker],$V282)))</f>
        <v/>
      </c>
      <c r="L282" s="29" t="str">
        <f t="array" ref="L282">IF($V282="","",IF(INDEX(PlanTasks[Done when],$V282)="","",INDEX(PlanTasks[Done when],$V282)))</f>
        <v/>
      </c>
      <c r="M282" s="29" t="str">
        <f t="array" ref="M282">IF($V282="","",IF(INDEX(PlanTasks[Exercise / interview prompt],$V282)="","",INDEX(PlanTasks[Exercise / interview prompt],$V282)))</f>
        <v/>
      </c>
      <c r="N282" s="29" t="str">
        <f t="array" ref="N282">IF($V282="","",IF(INDEX(PlanTasks[Prerequisite IDs],$V282)="","",INDEX(PlanTasks[Prerequisite IDs],$V282)))</f>
        <v/>
      </c>
      <c r="O282" s="29" t="str">
        <f t="array" ref="O282">IF($V282="","",IF(INDEX(PlanTasks[Plan section],$V282)="","",INDEX(PlanTasks[Plan section],$V282)))</f>
        <v/>
      </c>
      <c r="P282" s="29" t="str">
        <f t="array" ref="P282">IF($V282="","",IF(INDEX(PlanTasks[Category],$V282)="","",INDEX(PlanTasks[Category],$V282)))</f>
        <v/>
      </c>
      <c r="Q282" s="29" t="str">
        <f t="array" ref="Q282">IF($V282="","",IF(INDEX(PlanTasks[Evidence / result],$V282)="","",INDEX(PlanTasks[Evidence / result],$V282)))</f>
        <v/>
      </c>
      <c r="R282" s="43" t="str">
        <f t="array" ref="R282">IF($V282="","",IF(INDEX(PlanTasks[Completed on],$V282)="","",INDEX(PlanTasks[Completed on],$V282)))</f>
        <v/>
      </c>
      <c r="S282" s="43" t="str">
        <f t="array" ref="S282">IF($V282="","",IF(INDEX(PlanTasks[Review due],$V282)="","",INDEX(PlanTasks[Review due],$V282)))</f>
        <v/>
      </c>
      <c r="T282" s="29" t="str">
        <f t="array" ref="T282">IF($V282="","",IF(INDEX(PlanTasks[AI practice mode],$V282)="","",INDEX(PlanTasks[AI practice mode],$V282)))</f>
        <v/>
      </c>
      <c r="U282" s="29" t="str">
        <f t="array" ref="U282">IF($V282="","",IF(INDEX(PlanTasks[Source IDs],$V282)="","",INDEX(PlanTasks[Source IDs],$V282)))</f>
        <v/>
      </c>
      <c r="V282" s="55" t="str">
        <f>IF(ROW()-8&gt;$E$4,"",MATCH($C$4&amp;"|"&amp;(ROW()-8),PlanTasks[Category key],0))</f>
        <v/>
      </c>
    </row>
    <row r="283" ht="78.0" customHeight="1">
      <c r="A283" s="9" t="str">
        <f t="array" ref="A283">IF($V283="","",INDEX(PlanTasks[Task ID],$V283))</f>
        <v/>
      </c>
      <c r="B283" s="12" t="str">
        <f t="array" ref="B283">IF($V283="","",IF(INDEX(PlanTasks[Start week],$V283)="","",INDEX(PlanTasks[Start week],$V283)))</f>
        <v/>
      </c>
      <c r="C283" s="12" t="str">
        <f t="array" ref="C283">IF($V283="","",IF(INDEX(PlanTasks[Task / deliverable],$V283)="","",INDEX(PlanTasks[Task / deliverable],$V283)))</f>
        <v/>
      </c>
      <c r="D283" s="12" t="str">
        <f t="array" ref="D283">IF($V283="","",IF(INDEX(PlanTasks[Status],$V283)="","",INDEX(PlanTasks[Status],$V283)))</f>
        <v/>
      </c>
      <c r="E283" s="12" t="str">
        <f t="array" ref="E283">IF($V283="","",IF(INDEX(PlanTasks[Priority],$V283)="","",INDEX(PlanTasks[Priority],$V283)))</f>
        <v/>
      </c>
      <c r="F283" s="12" t="str">
        <f t="array" ref="F283">IF($V283="","",IF(INDEX(PlanTasks[Scope],$V283)="","",INDEX(PlanTasks[Scope],$V283)))</f>
        <v/>
      </c>
      <c r="G283" s="18" t="str">
        <f t="array" ref="G283">IF($V283="","",IF(INDEX(PlanTasks[Estimate (h)],$V283)="","",INDEX(PlanTasks[Estimate (h)],$V283)))</f>
        <v/>
      </c>
      <c r="H283" s="18" t="str">
        <f t="array" ref="H283">IF($V283="","",IF(INDEX(PlanTasks[Actual (h)],$V283)="","",INDEX(PlanTasks[Actual (h)],$V283)))</f>
        <v/>
      </c>
      <c r="I283" s="21" t="str">
        <f t="array" ref="I283">IF($V283="","",IF(INDEX(PlanTasks[Due date],$V283)="","",INDEX(PlanTasks[Due date],$V283)))</f>
        <v/>
      </c>
      <c r="J283" s="12" t="str">
        <f t="array" ref="J283">IF($V283="","",IF(INDEX(PlanTasks[Completion check],$V283)="","",INDEX(PlanTasks[Completion check],$V283)))</f>
        <v/>
      </c>
      <c r="K283" s="12" t="str">
        <f t="array" ref="K283">IF($V283="","",IF(INDEX(PlanTasks[Next action / blocker],$V283)="","",INDEX(PlanTasks[Next action / blocker],$V283)))</f>
        <v/>
      </c>
      <c r="L283" s="12" t="str">
        <f t="array" ref="L283">IF($V283="","",IF(INDEX(PlanTasks[Done when],$V283)="","",INDEX(PlanTasks[Done when],$V283)))</f>
        <v/>
      </c>
      <c r="M283" s="12" t="str">
        <f t="array" ref="M283">IF($V283="","",IF(INDEX(PlanTasks[Exercise / interview prompt],$V283)="","",INDEX(PlanTasks[Exercise / interview prompt],$V283)))</f>
        <v/>
      </c>
      <c r="N283" s="12" t="str">
        <f t="array" ref="N283">IF($V283="","",IF(INDEX(PlanTasks[Prerequisite IDs],$V283)="","",INDEX(PlanTasks[Prerequisite IDs],$V283)))</f>
        <v/>
      </c>
      <c r="O283" s="12" t="str">
        <f t="array" ref="O283">IF($V283="","",IF(INDEX(PlanTasks[Plan section],$V283)="","",INDEX(PlanTasks[Plan section],$V283)))</f>
        <v/>
      </c>
      <c r="P283" s="12" t="str">
        <f t="array" ref="P283">IF($V283="","",IF(INDEX(PlanTasks[Category],$V283)="","",INDEX(PlanTasks[Category],$V283)))</f>
        <v/>
      </c>
      <c r="Q283" s="12" t="str">
        <f t="array" ref="Q283">IF($V283="","",IF(INDEX(PlanTasks[Evidence / result],$V283)="","",INDEX(PlanTasks[Evidence / result],$V283)))</f>
        <v/>
      </c>
      <c r="R283" s="21" t="str">
        <f t="array" ref="R283">IF($V283="","",IF(INDEX(PlanTasks[Completed on],$V283)="","",INDEX(PlanTasks[Completed on],$V283)))</f>
        <v/>
      </c>
      <c r="S283" s="21" t="str">
        <f t="array" ref="S283">IF($V283="","",IF(INDEX(PlanTasks[Review due],$V283)="","",INDEX(PlanTasks[Review due],$V283)))</f>
        <v/>
      </c>
      <c r="T283" s="12" t="str">
        <f t="array" ref="T283">IF($V283="","",IF(INDEX(PlanTasks[AI practice mode],$V283)="","",INDEX(PlanTasks[AI practice mode],$V283)))</f>
        <v/>
      </c>
      <c r="U283" s="12" t="str">
        <f t="array" ref="U283">IF($V283="","",IF(INDEX(PlanTasks[Source IDs],$V283)="","",INDEX(PlanTasks[Source IDs],$V283)))</f>
        <v/>
      </c>
      <c r="V283" s="27" t="str">
        <f>IF(ROW()-8&gt;$E$4,"",MATCH($C$4&amp;"|"&amp;(ROW()-8),PlanTasks[Category key],0))</f>
        <v/>
      </c>
    </row>
    <row r="284" ht="78.0" customHeight="1">
      <c r="A284" s="28" t="str">
        <f t="array" ref="A284">IF($V284="","",INDEX(PlanTasks[Task ID],$V284))</f>
        <v/>
      </c>
      <c r="B284" s="29" t="str">
        <f t="array" ref="B284">IF($V284="","",IF(INDEX(PlanTasks[Start week],$V284)="","",INDEX(PlanTasks[Start week],$V284)))</f>
        <v/>
      </c>
      <c r="C284" s="29" t="str">
        <f t="array" ref="C284">IF($V284="","",IF(INDEX(PlanTasks[Task / deliverable],$V284)="","",INDEX(PlanTasks[Task / deliverable],$V284)))</f>
        <v/>
      </c>
      <c r="D284" s="29" t="str">
        <f t="array" ref="D284">IF($V284="","",IF(INDEX(PlanTasks[Status],$V284)="","",INDEX(PlanTasks[Status],$V284)))</f>
        <v/>
      </c>
      <c r="E284" s="29" t="str">
        <f t="array" ref="E284">IF($V284="","",IF(INDEX(PlanTasks[Priority],$V284)="","",INDEX(PlanTasks[Priority],$V284)))</f>
        <v/>
      </c>
      <c r="F284" s="29" t="str">
        <f t="array" ref="F284">IF($V284="","",IF(INDEX(PlanTasks[Scope],$V284)="","",INDEX(PlanTasks[Scope],$V284)))</f>
        <v/>
      </c>
      <c r="G284" s="41" t="str">
        <f t="array" ref="G284">IF($V284="","",IF(INDEX(PlanTasks[Estimate (h)],$V284)="","",INDEX(PlanTasks[Estimate (h)],$V284)))</f>
        <v/>
      </c>
      <c r="H284" s="41" t="str">
        <f t="array" ref="H284">IF($V284="","",IF(INDEX(PlanTasks[Actual (h)],$V284)="","",INDEX(PlanTasks[Actual (h)],$V284)))</f>
        <v/>
      </c>
      <c r="I284" s="43" t="str">
        <f t="array" ref="I284">IF($V284="","",IF(INDEX(PlanTasks[Due date],$V284)="","",INDEX(PlanTasks[Due date],$V284)))</f>
        <v/>
      </c>
      <c r="J284" s="29" t="str">
        <f t="array" ref="J284">IF($V284="","",IF(INDEX(PlanTasks[Completion check],$V284)="","",INDEX(PlanTasks[Completion check],$V284)))</f>
        <v/>
      </c>
      <c r="K284" s="29" t="str">
        <f t="array" ref="K284">IF($V284="","",IF(INDEX(PlanTasks[Next action / blocker],$V284)="","",INDEX(PlanTasks[Next action / blocker],$V284)))</f>
        <v/>
      </c>
      <c r="L284" s="29" t="str">
        <f t="array" ref="L284">IF($V284="","",IF(INDEX(PlanTasks[Done when],$V284)="","",INDEX(PlanTasks[Done when],$V284)))</f>
        <v/>
      </c>
      <c r="M284" s="29" t="str">
        <f t="array" ref="M284">IF($V284="","",IF(INDEX(PlanTasks[Exercise / interview prompt],$V284)="","",INDEX(PlanTasks[Exercise / interview prompt],$V284)))</f>
        <v/>
      </c>
      <c r="N284" s="29" t="str">
        <f t="array" ref="N284">IF($V284="","",IF(INDEX(PlanTasks[Prerequisite IDs],$V284)="","",INDEX(PlanTasks[Prerequisite IDs],$V284)))</f>
        <v/>
      </c>
      <c r="O284" s="29" t="str">
        <f t="array" ref="O284">IF($V284="","",IF(INDEX(PlanTasks[Plan section],$V284)="","",INDEX(PlanTasks[Plan section],$V284)))</f>
        <v/>
      </c>
      <c r="P284" s="29" t="str">
        <f t="array" ref="P284">IF($V284="","",IF(INDEX(PlanTasks[Category],$V284)="","",INDEX(PlanTasks[Category],$V284)))</f>
        <v/>
      </c>
      <c r="Q284" s="29" t="str">
        <f t="array" ref="Q284">IF($V284="","",IF(INDEX(PlanTasks[Evidence / result],$V284)="","",INDEX(PlanTasks[Evidence / result],$V284)))</f>
        <v/>
      </c>
      <c r="R284" s="43" t="str">
        <f t="array" ref="R284">IF($V284="","",IF(INDEX(PlanTasks[Completed on],$V284)="","",INDEX(PlanTasks[Completed on],$V284)))</f>
        <v/>
      </c>
      <c r="S284" s="43" t="str">
        <f t="array" ref="S284">IF($V284="","",IF(INDEX(PlanTasks[Review due],$V284)="","",INDEX(PlanTasks[Review due],$V284)))</f>
        <v/>
      </c>
      <c r="T284" s="29" t="str">
        <f t="array" ref="T284">IF($V284="","",IF(INDEX(PlanTasks[AI practice mode],$V284)="","",INDEX(PlanTasks[AI practice mode],$V284)))</f>
        <v/>
      </c>
      <c r="U284" s="29" t="str">
        <f t="array" ref="U284">IF($V284="","",IF(INDEX(PlanTasks[Source IDs],$V284)="","",INDEX(PlanTasks[Source IDs],$V284)))</f>
        <v/>
      </c>
      <c r="V284" s="55" t="str">
        <f>IF(ROW()-8&gt;$E$4,"",MATCH($C$4&amp;"|"&amp;(ROW()-8),PlanTasks[Category key],0))</f>
        <v/>
      </c>
    </row>
    <row r="285" ht="78.0" customHeight="1">
      <c r="A285" s="9" t="str">
        <f t="array" ref="A285">IF($V285="","",INDEX(PlanTasks[Task ID],$V285))</f>
        <v/>
      </c>
      <c r="B285" s="12" t="str">
        <f t="array" ref="B285">IF($V285="","",IF(INDEX(PlanTasks[Start week],$V285)="","",INDEX(PlanTasks[Start week],$V285)))</f>
        <v/>
      </c>
      <c r="C285" s="12" t="str">
        <f t="array" ref="C285">IF($V285="","",IF(INDEX(PlanTasks[Task / deliverable],$V285)="","",INDEX(PlanTasks[Task / deliverable],$V285)))</f>
        <v/>
      </c>
      <c r="D285" s="12" t="str">
        <f t="array" ref="D285">IF($V285="","",IF(INDEX(PlanTasks[Status],$V285)="","",INDEX(PlanTasks[Status],$V285)))</f>
        <v/>
      </c>
      <c r="E285" s="12" t="str">
        <f t="array" ref="E285">IF($V285="","",IF(INDEX(PlanTasks[Priority],$V285)="","",INDEX(PlanTasks[Priority],$V285)))</f>
        <v/>
      </c>
      <c r="F285" s="12" t="str">
        <f t="array" ref="F285">IF($V285="","",IF(INDEX(PlanTasks[Scope],$V285)="","",INDEX(PlanTasks[Scope],$V285)))</f>
        <v/>
      </c>
      <c r="G285" s="18" t="str">
        <f t="array" ref="G285">IF($V285="","",IF(INDEX(PlanTasks[Estimate (h)],$V285)="","",INDEX(PlanTasks[Estimate (h)],$V285)))</f>
        <v/>
      </c>
      <c r="H285" s="18" t="str">
        <f t="array" ref="H285">IF($V285="","",IF(INDEX(PlanTasks[Actual (h)],$V285)="","",INDEX(PlanTasks[Actual (h)],$V285)))</f>
        <v/>
      </c>
      <c r="I285" s="21" t="str">
        <f t="array" ref="I285">IF($V285="","",IF(INDEX(PlanTasks[Due date],$V285)="","",INDEX(PlanTasks[Due date],$V285)))</f>
        <v/>
      </c>
      <c r="J285" s="12" t="str">
        <f t="array" ref="J285">IF($V285="","",IF(INDEX(PlanTasks[Completion check],$V285)="","",INDEX(PlanTasks[Completion check],$V285)))</f>
        <v/>
      </c>
      <c r="K285" s="12" t="str">
        <f t="array" ref="K285">IF($V285="","",IF(INDEX(PlanTasks[Next action / blocker],$V285)="","",INDEX(PlanTasks[Next action / blocker],$V285)))</f>
        <v/>
      </c>
      <c r="L285" s="12" t="str">
        <f t="array" ref="L285">IF($V285="","",IF(INDEX(PlanTasks[Done when],$V285)="","",INDEX(PlanTasks[Done when],$V285)))</f>
        <v/>
      </c>
      <c r="M285" s="12" t="str">
        <f t="array" ref="M285">IF($V285="","",IF(INDEX(PlanTasks[Exercise / interview prompt],$V285)="","",INDEX(PlanTasks[Exercise / interview prompt],$V285)))</f>
        <v/>
      </c>
      <c r="N285" s="12" t="str">
        <f t="array" ref="N285">IF($V285="","",IF(INDEX(PlanTasks[Prerequisite IDs],$V285)="","",INDEX(PlanTasks[Prerequisite IDs],$V285)))</f>
        <v/>
      </c>
      <c r="O285" s="12" t="str">
        <f t="array" ref="O285">IF($V285="","",IF(INDEX(PlanTasks[Plan section],$V285)="","",INDEX(PlanTasks[Plan section],$V285)))</f>
        <v/>
      </c>
      <c r="P285" s="12" t="str">
        <f t="array" ref="P285">IF($V285="","",IF(INDEX(PlanTasks[Category],$V285)="","",INDEX(PlanTasks[Category],$V285)))</f>
        <v/>
      </c>
      <c r="Q285" s="12" t="str">
        <f t="array" ref="Q285">IF($V285="","",IF(INDEX(PlanTasks[Evidence / result],$V285)="","",INDEX(PlanTasks[Evidence / result],$V285)))</f>
        <v/>
      </c>
      <c r="R285" s="21" t="str">
        <f t="array" ref="R285">IF($V285="","",IF(INDEX(PlanTasks[Completed on],$V285)="","",INDEX(PlanTasks[Completed on],$V285)))</f>
        <v/>
      </c>
      <c r="S285" s="21" t="str">
        <f t="array" ref="S285">IF($V285="","",IF(INDEX(PlanTasks[Review due],$V285)="","",INDEX(PlanTasks[Review due],$V285)))</f>
        <v/>
      </c>
      <c r="T285" s="12" t="str">
        <f t="array" ref="T285">IF($V285="","",IF(INDEX(PlanTasks[AI practice mode],$V285)="","",INDEX(PlanTasks[AI practice mode],$V285)))</f>
        <v/>
      </c>
      <c r="U285" s="12" t="str">
        <f t="array" ref="U285">IF($V285="","",IF(INDEX(PlanTasks[Source IDs],$V285)="","",INDEX(PlanTasks[Source IDs],$V285)))</f>
        <v/>
      </c>
      <c r="V285" s="27" t="str">
        <f>IF(ROW()-8&gt;$E$4,"",MATCH($C$4&amp;"|"&amp;(ROW()-8),PlanTasks[Category key],0))</f>
        <v/>
      </c>
    </row>
    <row r="286" ht="78.0" customHeight="1">
      <c r="A286" s="28" t="str">
        <f t="array" ref="A286">IF($V286="","",INDEX(PlanTasks[Task ID],$V286))</f>
        <v/>
      </c>
      <c r="B286" s="29" t="str">
        <f t="array" ref="B286">IF($V286="","",IF(INDEX(PlanTasks[Start week],$V286)="","",INDEX(PlanTasks[Start week],$V286)))</f>
        <v/>
      </c>
      <c r="C286" s="29" t="str">
        <f t="array" ref="C286">IF($V286="","",IF(INDEX(PlanTasks[Task / deliverable],$V286)="","",INDEX(PlanTasks[Task / deliverable],$V286)))</f>
        <v/>
      </c>
      <c r="D286" s="29" t="str">
        <f t="array" ref="D286">IF($V286="","",IF(INDEX(PlanTasks[Status],$V286)="","",INDEX(PlanTasks[Status],$V286)))</f>
        <v/>
      </c>
      <c r="E286" s="29" t="str">
        <f t="array" ref="E286">IF($V286="","",IF(INDEX(PlanTasks[Priority],$V286)="","",INDEX(PlanTasks[Priority],$V286)))</f>
        <v/>
      </c>
      <c r="F286" s="29" t="str">
        <f t="array" ref="F286">IF($V286="","",IF(INDEX(PlanTasks[Scope],$V286)="","",INDEX(PlanTasks[Scope],$V286)))</f>
        <v/>
      </c>
      <c r="G286" s="41" t="str">
        <f t="array" ref="G286">IF($V286="","",IF(INDEX(PlanTasks[Estimate (h)],$V286)="","",INDEX(PlanTasks[Estimate (h)],$V286)))</f>
        <v/>
      </c>
      <c r="H286" s="41" t="str">
        <f t="array" ref="H286">IF($V286="","",IF(INDEX(PlanTasks[Actual (h)],$V286)="","",INDEX(PlanTasks[Actual (h)],$V286)))</f>
        <v/>
      </c>
      <c r="I286" s="43" t="str">
        <f t="array" ref="I286">IF($V286="","",IF(INDEX(PlanTasks[Due date],$V286)="","",INDEX(PlanTasks[Due date],$V286)))</f>
        <v/>
      </c>
      <c r="J286" s="29" t="str">
        <f t="array" ref="J286">IF($V286="","",IF(INDEX(PlanTasks[Completion check],$V286)="","",INDEX(PlanTasks[Completion check],$V286)))</f>
        <v/>
      </c>
      <c r="K286" s="29" t="str">
        <f t="array" ref="K286">IF($V286="","",IF(INDEX(PlanTasks[Next action / blocker],$V286)="","",INDEX(PlanTasks[Next action / blocker],$V286)))</f>
        <v/>
      </c>
      <c r="L286" s="29" t="str">
        <f t="array" ref="L286">IF($V286="","",IF(INDEX(PlanTasks[Done when],$V286)="","",INDEX(PlanTasks[Done when],$V286)))</f>
        <v/>
      </c>
      <c r="M286" s="29" t="str">
        <f t="array" ref="M286">IF($V286="","",IF(INDEX(PlanTasks[Exercise / interview prompt],$V286)="","",INDEX(PlanTasks[Exercise / interview prompt],$V286)))</f>
        <v/>
      </c>
      <c r="N286" s="29" t="str">
        <f t="array" ref="N286">IF($V286="","",IF(INDEX(PlanTasks[Prerequisite IDs],$V286)="","",INDEX(PlanTasks[Prerequisite IDs],$V286)))</f>
        <v/>
      </c>
      <c r="O286" s="29" t="str">
        <f t="array" ref="O286">IF($V286="","",IF(INDEX(PlanTasks[Plan section],$V286)="","",INDEX(PlanTasks[Plan section],$V286)))</f>
        <v/>
      </c>
      <c r="P286" s="29" t="str">
        <f t="array" ref="P286">IF($V286="","",IF(INDEX(PlanTasks[Category],$V286)="","",INDEX(PlanTasks[Category],$V286)))</f>
        <v/>
      </c>
      <c r="Q286" s="29" t="str">
        <f t="array" ref="Q286">IF($V286="","",IF(INDEX(PlanTasks[Evidence / result],$V286)="","",INDEX(PlanTasks[Evidence / result],$V286)))</f>
        <v/>
      </c>
      <c r="R286" s="43" t="str">
        <f t="array" ref="R286">IF($V286="","",IF(INDEX(PlanTasks[Completed on],$V286)="","",INDEX(PlanTasks[Completed on],$V286)))</f>
        <v/>
      </c>
      <c r="S286" s="43" t="str">
        <f t="array" ref="S286">IF($V286="","",IF(INDEX(PlanTasks[Review due],$V286)="","",INDEX(PlanTasks[Review due],$V286)))</f>
        <v/>
      </c>
      <c r="T286" s="29" t="str">
        <f t="array" ref="T286">IF($V286="","",IF(INDEX(PlanTasks[AI practice mode],$V286)="","",INDEX(PlanTasks[AI practice mode],$V286)))</f>
        <v/>
      </c>
      <c r="U286" s="29" t="str">
        <f t="array" ref="U286">IF($V286="","",IF(INDEX(PlanTasks[Source IDs],$V286)="","",INDEX(PlanTasks[Source IDs],$V286)))</f>
        <v/>
      </c>
      <c r="V286" s="55" t="str">
        <f>IF(ROW()-8&gt;$E$4,"",MATCH($C$4&amp;"|"&amp;(ROW()-8),PlanTasks[Category key],0))</f>
        <v/>
      </c>
    </row>
    <row r="287" ht="78.0" customHeight="1">
      <c r="A287" s="9" t="str">
        <f t="array" ref="A287">IF($V287="","",INDEX(PlanTasks[Task ID],$V287))</f>
        <v/>
      </c>
      <c r="B287" s="12" t="str">
        <f t="array" ref="B287">IF($V287="","",IF(INDEX(PlanTasks[Start week],$V287)="","",INDEX(PlanTasks[Start week],$V287)))</f>
        <v/>
      </c>
      <c r="C287" s="12" t="str">
        <f t="array" ref="C287">IF($V287="","",IF(INDEX(PlanTasks[Task / deliverable],$V287)="","",INDEX(PlanTasks[Task / deliverable],$V287)))</f>
        <v/>
      </c>
      <c r="D287" s="12" t="str">
        <f t="array" ref="D287">IF($V287="","",IF(INDEX(PlanTasks[Status],$V287)="","",INDEX(PlanTasks[Status],$V287)))</f>
        <v/>
      </c>
      <c r="E287" s="12" t="str">
        <f t="array" ref="E287">IF($V287="","",IF(INDEX(PlanTasks[Priority],$V287)="","",INDEX(PlanTasks[Priority],$V287)))</f>
        <v/>
      </c>
      <c r="F287" s="12" t="str">
        <f t="array" ref="F287">IF($V287="","",IF(INDEX(PlanTasks[Scope],$V287)="","",INDEX(PlanTasks[Scope],$V287)))</f>
        <v/>
      </c>
      <c r="G287" s="18" t="str">
        <f t="array" ref="G287">IF($V287="","",IF(INDEX(PlanTasks[Estimate (h)],$V287)="","",INDEX(PlanTasks[Estimate (h)],$V287)))</f>
        <v/>
      </c>
      <c r="H287" s="18" t="str">
        <f t="array" ref="H287">IF($V287="","",IF(INDEX(PlanTasks[Actual (h)],$V287)="","",INDEX(PlanTasks[Actual (h)],$V287)))</f>
        <v/>
      </c>
      <c r="I287" s="21" t="str">
        <f t="array" ref="I287">IF($V287="","",IF(INDEX(PlanTasks[Due date],$V287)="","",INDEX(PlanTasks[Due date],$V287)))</f>
        <v/>
      </c>
      <c r="J287" s="12" t="str">
        <f t="array" ref="J287">IF($V287="","",IF(INDEX(PlanTasks[Completion check],$V287)="","",INDEX(PlanTasks[Completion check],$V287)))</f>
        <v/>
      </c>
      <c r="K287" s="12" t="str">
        <f t="array" ref="K287">IF($V287="","",IF(INDEX(PlanTasks[Next action / blocker],$V287)="","",INDEX(PlanTasks[Next action / blocker],$V287)))</f>
        <v/>
      </c>
      <c r="L287" s="12" t="str">
        <f t="array" ref="L287">IF($V287="","",IF(INDEX(PlanTasks[Done when],$V287)="","",INDEX(PlanTasks[Done when],$V287)))</f>
        <v/>
      </c>
      <c r="M287" s="12" t="str">
        <f t="array" ref="M287">IF($V287="","",IF(INDEX(PlanTasks[Exercise / interview prompt],$V287)="","",INDEX(PlanTasks[Exercise / interview prompt],$V287)))</f>
        <v/>
      </c>
      <c r="N287" s="12" t="str">
        <f t="array" ref="N287">IF($V287="","",IF(INDEX(PlanTasks[Prerequisite IDs],$V287)="","",INDEX(PlanTasks[Prerequisite IDs],$V287)))</f>
        <v/>
      </c>
      <c r="O287" s="12" t="str">
        <f t="array" ref="O287">IF($V287="","",IF(INDEX(PlanTasks[Plan section],$V287)="","",INDEX(PlanTasks[Plan section],$V287)))</f>
        <v/>
      </c>
      <c r="P287" s="12" t="str">
        <f t="array" ref="P287">IF($V287="","",IF(INDEX(PlanTasks[Category],$V287)="","",INDEX(PlanTasks[Category],$V287)))</f>
        <v/>
      </c>
      <c r="Q287" s="12" t="str">
        <f t="array" ref="Q287">IF($V287="","",IF(INDEX(PlanTasks[Evidence / result],$V287)="","",INDEX(PlanTasks[Evidence / result],$V287)))</f>
        <v/>
      </c>
      <c r="R287" s="21" t="str">
        <f t="array" ref="R287">IF($V287="","",IF(INDEX(PlanTasks[Completed on],$V287)="","",INDEX(PlanTasks[Completed on],$V287)))</f>
        <v/>
      </c>
      <c r="S287" s="21" t="str">
        <f t="array" ref="S287">IF($V287="","",IF(INDEX(PlanTasks[Review due],$V287)="","",INDEX(PlanTasks[Review due],$V287)))</f>
        <v/>
      </c>
      <c r="T287" s="12" t="str">
        <f t="array" ref="T287">IF($V287="","",IF(INDEX(PlanTasks[AI practice mode],$V287)="","",INDEX(PlanTasks[AI practice mode],$V287)))</f>
        <v/>
      </c>
      <c r="U287" s="12" t="str">
        <f t="array" ref="U287">IF($V287="","",IF(INDEX(PlanTasks[Source IDs],$V287)="","",INDEX(PlanTasks[Source IDs],$V287)))</f>
        <v/>
      </c>
      <c r="V287" s="27" t="str">
        <f>IF(ROW()-8&gt;$E$4,"",MATCH($C$4&amp;"|"&amp;(ROW()-8),PlanTasks[Category key],0))</f>
        <v/>
      </c>
    </row>
    <row r="288" ht="78.0" customHeight="1">
      <c r="A288" s="28" t="str">
        <f t="array" ref="A288">IF($V288="","",INDEX(PlanTasks[Task ID],$V288))</f>
        <v/>
      </c>
      <c r="B288" s="29" t="str">
        <f t="array" ref="B288">IF($V288="","",IF(INDEX(PlanTasks[Start week],$V288)="","",INDEX(PlanTasks[Start week],$V288)))</f>
        <v/>
      </c>
      <c r="C288" s="29" t="str">
        <f t="array" ref="C288">IF($V288="","",IF(INDEX(PlanTasks[Task / deliverable],$V288)="","",INDEX(PlanTasks[Task / deliverable],$V288)))</f>
        <v/>
      </c>
      <c r="D288" s="29" t="str">
        <f t="array" ref="D288">IF($V288="","",IF(INDEX(PlanTasks[Status],$V288)="","",INDEX(PlanTasks[Status],$V288)))</f>
        <v/>
      </c>
      <c r="E288" s="29" t="str">
        <f t="array" ref="E288">IF($V288="","",IF(INDEX(PlanTasks[Priority],$V288)="","",INDEX(PlanTasks[Priority],$V288)))</f>
        <v/>
      </c>
      <c r="F288" s="29" t="str">
        <f t="array" ref="F288">IF($V288="","",IF(INDEX(PlanTasks[Scope],$V288)="","",INDEX(PlanTasks[Scope],$V288)))</f>
        <v/>
      </c>
      <c r="G288" s="41" t="str">
        <f t="array" ref="G288">IF($V288="","",IF(INDEX(PlanTasks[Estimate (h)],$V288)="","",INDEX(PlanTasks[Estimate (h)],$V288)))</f>
        <v/>
      </c>
      <c r="H288" s="41" t="str">
        <f t="array" ref="H288">IF($V288="","",IF(INDEX(PlanTasks[Actual (h)],$V288)="","",INDEX(PlanTasks[Actual (h)],$V288)))</f>
        <v/>
      </c>
      <c r="I288" s="43" t="str">
        <f t="array" ref="I288">IF($V288="","",IF(INDEX(PlanTasks[Due date],$V288)="","",INDEX(PlanTasks[Due date],$V288)))</f>
        <v/>
      </c>
      <c r="J288" s="29" t="str">
        <f t="array" ref="J288">IF($V288="","",IF(INDEX(PlanTasks[Completion check],$V288)="","",INDEX(PlanTasks[Completion check],$V288)))</f>
        <v/>
      </c>
      <c r="K288" s="29" t="str">
        <f t="array" ref="K288">IF($V288="","",IF(INDEX(PlanTasks[Next action / blocker],$V288)="","",INDEX(PlanTasks[Next action / blocker],$V288)))</f>
        <v/>
      </c>
      <c r="L288" s="29" t="str">
        <f t="array" ref="L288">IF($V288="","",IF(INDEX(PlanTasks[Done when],$V288)="","",INDEX(PlanTasks[Done when],$V288)))</f>
        <v/>
      </c>
      <c r="M288" s="29" t="str">
        <f t="array" ref="M288">IF($V288="","",IF(INDEX(PlanTasks[Exercise / interview prompt],$V288)="","",INDEX(PlanTasks[Exercise / interview prompt],$V288)))</f>
        <v/>
      </c>
      <c r="N288" s="29" t="str">
        <f t="array" ref="N288">IF($V288="","",IF(INDEX(PlanTasks[Prerequisite IDs],$V288)="","",INDEX(PlanTasks[Prerequisite IDs],$V288)))</f>
        <v/>
      </c>
      <c r="O288" s="29" t="str">
        <f t="array" ref="O288">IF($V288="","",IF(INDEX(PlanTasks[Plan section],$V288)="","",INDEX(PlanTasks[Plan section],$V288)))</f>
        <v/>
      </c>
      <c r="P288" s="29" t="str">
        <f t="array" ref="P288">IF($V288="","",IF(INDEX(PlanTasks[Category],$V288)="","",INDEX(PlanTasks[Category],$V288)))</f>
        <v/>
      </c>
      <c r="Q288" s="29" t="str">
        <f t="array" ref="Q288">IF($V288="","",IF(INDEX(PlanTasks[Evidence / result],$V288)="","",INDEX(PlanTasks[Evidence / result],$V288)))</f>
        <v/>
      </c>
      <c r="R288" s="43" t="str">
        <f t="array" ref="R288">IF($V288="","",IF(INDEX(PlanTasks[Completed on],$V288)="","",INDEX(PlanTasks[Completed on],$V288)))</f>
        <v/>
      </c>
      <c r="S288" s="43" t="str">
        <f t="array" ref="S288">IF($V288="","",IF(INDEX(PlanTasks[Review due],$V288)="","",INDEX(PlanTasks[Review due],$V288)))</f>
        <v/>
      </c>
      <c r="T288" s="29" t="str">
        <f t="array" ref="T288">IF($V288="","",IF(INDEX(PlanTasks[AI practice mode],$V288)="","",INDEX(PlanTasks[AI practice mode],$V288)))</f>
        <v/>
      </c>
      <c r="U288" s="29" t="str">
        <f t="array" ref="U288">IF($V288="","",IF(INDEX(PlanTasks[Source IDs],$V288)="","",INDEX(PlanTasks[Source IDs],$V288)))</f>
        <v/>
      </c>
      <c r="V288" s="55" t="str">
        <f>IF(ROW()-8&gt;$E$4,"",MATCH($C$4&amp;"|"&amp;(ROW()-8),PlanTasks[Category key],0))</f>
        <v/>
      </c>
    </row>
    <row r="289" ht="78.0" customHeight="1">
      <c r="A289" s="9" t="str">
        <f t="array" ref="A289">IF($V289="","",INDEX(PlanTasks[Task ID],$V289))</f>
        <v/>
      </c>
      <c r="B289" s="12" t="str">
        <f t="array" ref="B289">IF($V289="","",IF(INDEX(PlanTasks[Start week],$V289)="","",INDEX(PlanTasks[Start week],$V289)))</f>
        <v/>
      </c>
      <c r="C289" s="12" t="str">
        <f t="array" ref="C289">IF($V289="","",IF(INDEX(PlanTasks[Task / deliverable],$V289)="","",INDEX(PlanTasks[Task / deliverable],$V289)))</f>
        <v/>
      </c>
      <c r="D289" s="12" t="str">
        <f t="array" ref="D289">IF($V289="","",IF(INDEX(PlanTasks[Status],$V289)="","",INDEX(PlanTasks[Status],$V289)))</f>
        <v/>
      </c>
      <c r="E289" s="12" t="str">
        <f t="array" ref="E289">IF($V289="","",IF(INDEX(PlanTasks[Priority],$V289)="","",INDEX(PlanTasks[Priority],$V289)))</f>
        <v/>
      </c>
      <c r="F289" s="12" t="str">
        <f t="array" ref="F289">IF($V289="","",IF(INDEX(PlanTasks[Scope],$V289)="","",INDEX(PlanTasks[Scope],$V289)))</f>
        <v/>
      </c>
      <c r="G289" s="18" t="str">
        <f t="array" ref="G289">IF($V289="","",IF(INDEX(PlanTasks[Estimate (h)],$V289)="","",INDEX(PlanTasks[Estimate (h)],$V289)))</f>
        <v/>
      </c>
      <c r="H289" s="18" t="str">
        <f t="array" ref="H289">IF($V289="","",IF(INDEX(PlanTasks[Actual (h)],$V289)="","",INDEX(PlanTasks[Actual (h)],$V289)))</f>
        <v/>
      </c>
      <c r="I289" s="21" t="str">
        <f t="array" ref="I289">IF($V289="","",IF(INDEX(PlanTasks[Due date],$V289)="","",INDEX(PlanTasks[Due date],$V289)))</f>
        <v/>
      </c>
      <c r="J289" s="12" t="str">
        <f t="array" ref="J289">IF($V289="","",IF(INDEX(PlanTasks[Completion check],$V289)="","",INDEX(PlanTasks[Completion check],$V289)))</f>
        <v/>
      </c>
      <c r="K289" s="12" t="str">
        <f t="array" ref="K289">IF($V289="","",IF(INDEX(PlanTasks[Next action / blocker],$V289)="","",INDEX(PlanTasks[Next action / blocker],$V289)))</f>
        <v/>
      </c>
      <c r="L289" s="12" t="str">
        <f t="array" ref="L289">IF($V289="","",IF(INDEX(PlanTasks[Done when],$V289)="","",INDEX(PlanTasks[Done when],$V289)))</f>
        <v/>
      </c>
      <c r="M289" s="12" t="str">
        <f t="array" ref="M289">IF($V289="","",IF(INDEX(PlanTasks[Exercise / interview prompt],$V289)="","",INDEX(PlanTasks[Exercise / interview prompt],$V289)))</f>
        <v/>
      </c>
      <c r="N289" s="12" t="str">
        <f t="array" ref="N289">IF($V289="","",IF(INDEX(PlanTasks[Prerequisite IDs],$V289)="","",INDEX(PlanTasks[Prerequisite IDs],$V289)))</f>
        <v/>
      </c>
      <c r="O289" s="12" t="str">
        <f t="array" ref="O289">IF($V289="","",IF(INDEX(PlanTasks[Plan section],$V289)="","",INDEX(PlanTasks[Plan section],$V289)))</f>
        <v/>
      </c>
      <c r="P289" s="12" t="str">
        <f t="array" ref="P289">IF($V289="","",IF(INDEX(PlanTasks[Category],$V289)="","",INDEX(PlanTasks[Category],$V289)))</f>
        <v/>
      </c>
      <c r="Q289" s="12" t="str">
        <f t="array" ref="Q289">IF($V289="","",IF(INDEX(PlanTasks[Evidence / result],$V289)="","",INDEX(PlanTasks[Evidence / result],$V289)))</f>
        <v/>
      </c>
      <c r="R289" s="21" t="str">
        <f t="array" ref="R289">IF($V289="","",IF(INDEX(PlanTasks[Completed on],$V289)="","",INDEX(PlanTasks[Completed on],$V289)))</f>
        <v/>
      </c>
      <c r="S289" s="21" t="str">
        <f t="array" ref="S289">IF($V289="","",IF(INDEX(PlanTasks[Review due],$V289)="","",INDEX(PlanTasks[Review due],$V289)))</f>
        <v/>
      </c>
      <c r="T289" s="12" t="str">
        <f t="array" ref="T289">IF($V289="","",IF(INDEX(PlanTasks[AI practice mode],$V289)="","",INDEX(PlanTasks[AI practice mode],$V289)))</f>
        <v/>
      </c>
      <c r="U289" s="12" t="str">
        <f t="array" ref="U289">IF($V289="","",IF(INDEX(PlanTasks[Source IDs],$V289)="","",INDEX(PlanTasks[Source IDs],$V289)))</f>
        <v/>
      </c>
      <c r="V289" s="27" t="str">
        <f>IF(ROW()-8&gt;$E$4,"",MATCH($C$4&amp;"|"&amp;(ROW()-8),PlanTasks[Category key],0))</f>
        <v/>
      </c>
    </row>
    <row r="290" ht="78.0" customHeight="1">
      <c r="A290" s="28" t="str">
        <f t="array" ref="A290">IF($V290="","",INDEX(PlanTasks[Task ID],$V290))</f>
        <v/>
      </c>
      <c r="B290" s="29" t="str">
        <f t="array" ref="B290">IF($V290="","",IF(INDEX(PlanTasks[Start week],$V290)="","",INDEX(PlanTasks[Start week],$V290)))</f>
        <v/>
      </c>
      <c r="C290" s="29" t="str">
        <f t="array" ref="C290">IF($V290="","",IF(INDEX(PlanTasks[Task / deliverable],$V290)="","",INDEX(PlanTasks[Task / deliverable],$V290)))</f>
        <v/>
      </c>
      <c r="D290" s="29" t="str">
        <f t="array" ref="D290">IF($V290="","",IF(INDEX(PlanTasks[Status],$V290)="","",INDEX(PlanTasks[Status],$V290)))</f>
        <v/>
      </c>
      <c r="E290" s="29" t="str">
        <f t="array" ref="E290">IF($V290="","",IF(INDEX(PlanTasks[Priority],$V290)="","",INDEX(PlanTasks[Priority],$V290)))</f>
        <v/>
      </c>
      <c r="F290" s="29" t="str">
        <f t="array" ref="F290">IF($V290="","",IF(INDEX(PlanTasks[Scope],$V290)="","",INDEX(PlanTasks[Scope],$V290)))</f>
        <v/>
      </c>
      <c r="G290" s="41" t="str">
        <f t="array" ref="G290">IF($V290="","",IF(INDEX(PlanTasks[Estimate (h)],$V290)="","",INDEX(PlanTasks[Estimate (h)],$V290)))</f>
        <v/>
      </c>
      <c r="H290" s="41" t="str">
        <f t="array" ref="H290">IF($V290="","",IF(INDEX(PlanTasks[Actual (h)],$V290)="","",INDEX(PlanTasks[Actual (h)],$V290)))</f>
        <v/>
      </c>
      <c r="I290" s="43" t="str">
        <f t="array" ref="I290">IF($V290="","",IF(INDEX(PlanTasks[Due date],$V290)="","",INDEX(PlanTasks[Due date],$V290)))</f>
        <v/>
      </c>
      <c r="J290" s="29" t="str">
        <f t="array" ref="J290">IF($V290="","",IF(INDEX(PlanTasks[Completion check],$V290)="","",INDEX(PlanTasks[Completion check],$V290)))</f>
        <v/>
      </c>
      <c r="K290" s="29" t="str">
        <f t="array" ref="K290">IF($V290="","",IF(INDEX(PlanTasks[Next action / blocker],$V290)="","",INDEX(PlanTasks[Next action / blocker],$V290)))</f>
        <v/>
      </c>
      <c r="L290" s="29" t="str">
        <f t="array" ref="L290">IF($V290="","",IF(INDEX(PlanTasks[Done when],$V290)="","",INDEX(PlanTasks[Done when],$V290)))</f>
        <v/>
      </c>
      <c r="M290" s="29" t="str">
        <f t="array" ref="M290">IF($V290="","",IF(INDEX(PlanTasks[Exercise / interview prompt],$V290)="","",INDEX(PlanTasks[Exercise / interview prompt],$V290)))</f>
        <v/>
      </c>
      <c r="N290" s="29" t="str">
        <f t="array" ref="N290">IF($V290="","",IF(INDEX(PlanTasks[Prerequisite IDs],$V290)="","",INDEX(PlanTasks[Prerequisite IDs],$V290)))</f>
        <v/>
      </c>
      <c r="O290" s="29" t="str">
        <f t="array" ref="O290">IF($V290="","",IF(INDEX(PlanTasks[Plan section],$V290)="","",INDEX(PlanTasks[Plan section],$V290)))</f>
        <v/>
      </c>
      <c r="P290" s="29" t="str">
        <f t="array" ref="P290">IF($V290="","",IF(INDEX(PlanTasks[Category],$V290)="","",INDEX(PlanTasks[Category],$V290)))</f>
        <v/>
      </c>
      <c r="Q290" s="29" t="str">
        <f t="array" ref="Q290">IF($V290="","",IF(INDEX(PlanTasks[Evidence / result],$V290)="","",INDEX(PlanTasks[Evidence / result],$V290)))</f>
        <v/>
      </c>
      <c r="R290" s="43" t="str">
        <f t="array" ref="R290">IF($V290="","",IF(INDEX(PlanTasks[Completed on],$V290)="","",INDEX(PlanTasks[Completed on],$V290)))</f>
        <v/>
      </c>
      <c r="S290" s="43" t="str">
        <f t="array" ref="S290">IF($V290="","",IF(INDEX(PlanTasks[Review due],$V290)="","",INDEX(PlanTasks[Review due],$V290)))</f>
        <v/>
      </c>
      <c r="T290" s="29" t="str">
        <f t="array" ref="T290">IF($V290="","",IF(INDEX(PlanTasks[AI practice mode],$V290)="","",INDEX(PlanTasks[AI practice mode],$V290)))</f>
        <v/>
      </c>
      <c r="U290" s="29" t="str">
        <f t="array" ref="U290">IF($V290="","",IF(INDEX(PlanTasks[Source IDs],$V290)="","",INDEX(PlanTasks[Source IDs],$V290)))</f>
        <v/>
      </c>
      <c r="V290" s="55" t="str">
        <f>IF(ROW()-8&gt;$E$4,"",MATCH($C$4&amp;"|"&amp;(ROW()-8),PlanTasks[Category key],0))</f>
        <v/>
      </c>
    </row>
    <row r="291" ht="78.0" customHeight="1">
      <c r="A291" s="9" t="str">
        <f t="array" ref="A291">IF($V291="","",INDEX(PlanTasks[Task ID],$V291))</f>
        <v/>
      </c>
      <c r="B291" s="12" t="str">
        <f t="array" ref="B291">IF($V291="","",IF(INDEX(PlanTasks[Start week],$V291)="","",INDEX(PlanTasks[Start week],$V291)))</f>
        <v/>
      </c>
      <c r="C291" s="12" t="str">
        <f t="array" ref="C291">IF($V291="","",IF(INDEX(PlanTasks[Task / deliverable],$V291)="","",INDEX(PlanTasks[Task / deliverable],$V291)))</f>
        <v/>
      </c>
      <c r="D291" s="12" t="str">
        <f t="array" ref="D291">IF($V291="","",IF(INDEX(PlanTasks[Status],$V291)="","",INDEX(PlanTasks[Status],$V291)))</f>
        <v/>
      </c>
      <c r="E291" s="12" t="str">
        <f t="array" ref="E291">IF($V291="","",IF(INDEX(PlanTasks[Priority],$V291)="","",INDEX(PlanTasks[Priority],$V291)))</f>
        <v/>
      </c>
      <c r="F291" s="12" t="str">
        <f t="array" ref="F291">IF($V291="","",IF(INDEX(PlanTasks[Scope],$V291)="","",INDEX(PlanTasks[Scope],$V291)))</f>
        <v/>
      </c>
      <c r="G291" s="18" t="str">
        <f t="array" ref="G291">IF($V291="","",IF(INDEX(PlanTasks[Estimate (h)],$V291)="","",INDEX(PlanTasks[Estimate (h)],$V291)))</f>
        <v/>
      </c>
      <c r="H291" s="18" t="str">
        <f t="array" ref="H291">IF($V291="","",IF(INDEX(PlanTasks[Actual (h)],$V291)="","",INDEX(PlanTasks[Actual (h)],$V291)))</f>
        <v/>
      </c>
      <c r="I291" s="21" t="str">
        <f t="array" ref="I291">IF($V291="","",IF(INDEX(PlanTasks[Due date],$V291)="","",INDEX(PlanTasks[Due date],$V291)))</f>
        <v/>
      </c>
      <c r="J291" s="12" t="str">
        <f t="array" ref="J291">IF($V291="","",IF(INDEX(PlanTasks[Completion check],$V291)="","",INDEX(PlanTasks[Completion check],$V291)))</f>
        <v/>
      </c>
      <c r="K291" s="12" t="str">
        <f t="array" ref="K291">IF($V291="","",IF(INDEX(PlanTasks[Next action / blocker],$V291)="","",INDEX(PlanTasks[Next action / blocker],$V291)))</f>
        <v/>
      </c>
      <c r="L291" s="12" t="str">
        <f t="array" ref="L291">IF($V291="","",IF(INDEX(PlanTasks[Done when],$V291)="","",INDEX(PlanTasks[Done when],$V291)))</f>
        <v/>
      </c>
      <c r="M291" s="12" t="str">
        <f t="array" ref="M291">IF($V291="","",IF(INDEX(PlanTasks[Exercise / interview prompt],$V291)="","",INDEX(PlanTasks[Exercise / interview prompt],$V291)))</f>
        <v/>
      </c>
      <c r="N291" s="12" t="str">
        <f t="array" ref="N291">IF($V291="","",IF(INDEX(PlanTasks[Prerequisite IDs],$V291)="","",INDEX(PlanTasks[Prerequisite IDs],$V291)))</f>
        <v/>
      </c>
      <c r="O291" s="12" t="str">
        <f t="array" ref="O291">IF($V291="","",IF(INDEX(PlanTasks[Plan section],$V291)="","",INDEX(PlanTasks[Plan section],$V291)))</f>
        <v/>
      </c>
      <c r="P291" s="12" t="str">
        <f t="array" ref="P291">IF($V291="","",IF(INDEX(PlanTasks[Category],$V291)="","",INDEX(PlanTasks[Category],$V291)))</f>
        <v/>
      </c>
      <c r="Q291" s="12" t="str">
        <f t="array" ref="Q291">IF($V291="","",IF(INDEX(PlanTasks[Evidence / result],$V291)="","",INDEX(PlanTasks[Evidence / result],$V291)))</f>
        <v/>
      </c>
      <c r="R291" s="21" t="str">
        <f t="array" ref="R291">IF($V291="","",IF(INDEX(PlanTasks[Completed on],$V291)="","",INDEX(PlanTasks[Completed on],$V291)))</f>
        <v/>
      </c>
      <c r="S291" s="21" t="str">
        <f t="array" ref="S291">IF($V291="","",IF(INDEX(PlanTasks[Review due],$V291)="","",INDEX(PlanTasks[Review due],$V291)))</f>
        <v/>
      </c>
      <c r="T291" s="12" t="str">
        <f t="array" ref="T291">IF($V291="","",IF(INDEX(PlanTasks[AI practice mode],$V291)="","",INDEX(PlanTasks[AI practice mode],$V291)))</f>
        <v/>
      </c>
      <c r="U291" s="12" t="str">
        <f t="array" ref="U291">IF($V291="","",IF(INDEX(PlanTasks[Source IDs],$V291)="","",INDEX(PlanTasks[Source IDs],$V291)))</f>
        <v/>
      </c>
      <c r="V291" s="27" t="str">
        <f>IF(ROW()-8&gt;$E$4,"",MATCH($C$4&amp;"|"&amp;(ROW()-8),PlanTasks[Category key],0))</f>
        <v/>
      </c>
    </row>
    <row r="292" ht="78.0" customHeight="1">
      <c r="A292" s="28" t="str">
        <f t="array" ref="A292">IF($V292="","",INDEX(PlanTasks[Task ID],$V292))</f>
        <v/>
      </c>
      <c r="B292" s="29" t="str">
        <f t="array" ref="B292">IF($V292="","",IF(INDEX(PlanTasks[Start week],$V292)="","",INDEX(PlanTasks[Start week],$V292)))</f>
        <v/>
      </c>
      <c r="C292" s="29" t="str">
        <f t="array" ref="C292">IF($V292="","",IF(INDEX(PlanTasks[Task / deliverable],$V292)="","",INDEX(PlanTasks[Task / deliverable],$V292)))</f>
        <v/>
      </c>
      <c r="D292" s="29" t="str">
        <f t="array" ref="D292">IF($V292="","",IF(INDEX(PlanTasks[Status],$V292)="","",INDEX(PlanTasks[Status],$V292)))</f>
        <v/>
      </c>
      <c r="E292" s="29" t="str">
        <f t="array" ref="E292">IF($V292="","",IF(INDEX(PlanTasks[Priority],$V292)="","",INDEX(PlanTasks[Priority],$V292)))</f>
        <v/>
      </c>
      <c r="F292" s="29" t="str">
        <f t="array" ref="F292">IF($V292="","",IF(INDEX(PlanTasks[Scope],$V292)="","",INDEX(PlanTasks[Scope],$V292)))</f>
        <v/>
      </c>
      <c r="G292" s="41" t="str">
        <f t="array" ref="G292">IF($V292="","",IF(INDEX(PlanTasks[Estimate (h)],$V292)="","",INDEX(PlanTasks[Estimate (h)],$V292)))</f>
        <v/>
      </c>
      <c r="H292" s="41" t="str">
        <f t="array" ref="H292">IF($V292="","",IF(INDEX(PlanTasks[Actual (h)],$V292)="","",INDEX(PlanTasks[Actual (h)],$V292)))</f>
        <v/>
      </c>
      <c r="I292" s="43" t="str">
        <f t="array" ref="I292">IF($V292="","",IF(INDEX(PlanTasks[Due date],$V292)="","",INDEX(PlanTasks[Due date],$V292)))</f>
        <v/>
      </c>
      <c r="J292" s="29" t="str">
        <f t="array" ref="J292">IF($V292="","",IF(INDEX(PlanTasks[Completion check],$V292)="","",INDEX(PlanTasks[Completion check],$V292)))</f>
        <v/>
      </c>
      <c r="K292" s="29" t="str">
        <f t="array" ref="K292">IF($V292="","",IF(INDEX(PlanTasks[Next action / blocker],$V292)="","",INDEX(PlanTasks[Next action / blocker],$V292)))</f>
        <v/>
      </c>
      <c r="L292" s="29" t="str">
        <f t="array" ref="L292">IF($V292="","",IF(INDEX(PlanTasks[Done when],$V292)="","",INDEX(PlanTasks[Done when],$V292)))</f>
        <v/>
      </c>
      <c r="M292" s="29" t="str">
        <f t="array" ref="M292">IF($V292="","",IF(INDEX(PlanTasks[Exercise / interview prompt],$V292)="","",INDEX(PlanTasks[Exercise / interview prompt],$V292)))</f>
        <v/>
      </c>
      <c r="N292" s="29" t="str">
        <f t="array" ref="N292">IF($V292="","",IF(INDEX(PlanTasks[Prerequisite IDs],$V292)="","",INDEX(PlanTasks[Prerequisite IDs],$V292)))</f>
        <v/>
      </c>
      <c r="O292" s="29" t="str">
        <f t="array" ref="O292">IF($V292="","",IF(INDEX(PlanTasks[Plan section],$V292)="","",INDEX(PlanTasks[Plan section],$V292)))</f>
        <v/>
      </c>
      <c r="P292" s="29" t="str">
        <f t="array" ref="P292">IF($V292="","",IF(INDEX(PlanTasks[Category],$V292)="","",INDEX(PlanTasks[Category],$V292)))</f>
        <v/>
      </c>
      <c r="Q292" s="29" t="str">
        <f t="array" ref="Q292">IF($V292="","",IF(INDEX(PlanTasks[Evidence / result],$V292)="","",INDEX(PlanTasks[Evidence / result],$V292)))</f>
        <v/>
      </c>
      <c r="R292" s="43" t="str">
        <f t="array" ref="R292">IF($V292="","",IF(INDEX(PlanTasks[Completed on],$V292)="","",INDEX(PlanTasks[Completed on],$V292)))</f>
        <v/>
      </c>
      <c r="S292" s="43" t="str">
        <f t="array" ref="S292">IF($V292="","",IF(INDEX(PlanTasks[Review due],$V292)="","",INDEX(PlanTasks[Review due],$V292)))</f>
        <v/>
      </c>
      <c r="T292" s="29" t="str">
        <f t="array" ref="T292">IF($V292="","",IF(INDEX(PlanTasks[AI practice mode],$V292)="","",INDEX(PlanTasks[AI practice mode],$V292)))</f>
        <v/>
      </c>
      <c r="U292" s="29" t="str">
        <f t="array" ref="U292">IF($V292="","",IF(INDEX(PlanTasks[Source IDs],$V292)="","",INDEX(PlanTasks[Source IDs],$V292)))</f>
        <v/>
      </c>
      <c r="V292" s="55" t="str">
        <f>IF(ROW()-8&gt;$E$4,"",MATCH($C$4&amp;"|"&amp;(ROW()-8),PlanTasks[Category key],0))</f>
        <v/>
      </c>
    </row>
    <row r="293" ht="78.0" customHeight="1">
      <c r="A293" s="9" t="str">
        <f t="array" ref="A293">IF($V293="","",INDEX(PlanTasks[Task ID],$V293))</f>
        <v/>
      </c>
      <c r="B293" s="12" t="str">
        <f t="array" ref="B293">IF($V293="","",IF(INDEX(PlanTasks[Start week],$V293)="","",INDEX(PlanTasks[Start week],$V293)))</f>
        <v/>
      </c>
      <c r="C293" s="12" t="str">
        <f t="array" ref="C293">IF($V293="","",IF(INDEX(PlanTasks[Task / deliverable],$V293)="","",INDEX(PlanTasks[Task / deliverable],$V293)))</f>
        <v/>
      </c>
      <c r="D293" s="12" t="str">
        <f t="array" ref="D293">IF($V293="","",IF(INDEX(PlanTasks[Status],$V293)="","",INDEX(PlanTasks[Status],$V293)))</f>
        <v/>
      </c>
      <c r="E293" s="12" t="str">
        <f t="array" ref="E293">IF($V293="","",IF(INDEX(PlanTasks[Priority],$V293)="","",INDEX(PlanTasks[Priority],$V293)))</f>
        <v/>
      </c>
      <c r="F293" s="12" t="str">
        <f t="array" ref="F293">IF($V293="","",IF(INDEX(PlanTasks[Scope],$V293)="","",INDEX(PlanTasks[Scope],$V293)))</f>
        <v/>
      </c>
      <c r="G293" s="18" t="str">
        <f t="array" ref="G293">IF($V293="","",IF(INDEX(PlanTasks[Estimate (h)],$V293)="","",INDEX(PlanTasks[Estimate (h)],$V293)))</f>
        <v/>
      </c>
      <c r="H293" s="18" t="str">
        <f t="array" ref="H293">IF($V293="","",IF(INDEX(PlanTasks[Actual (h)],$V293)="","",INDEX(PlanTasks[Actual (h)],$V293)))</f>
        <v/>
      </c>
      <c r="I293" s="21" t="str">
        <f t="array" ref="I293">IF($V293="","",IF(INDEX(PlanTasks[Due date],$V293)="","",INDEX(PlanTasks[Due date],$V293)))</f>
        <v/>
      </c>
      <c r="J293" s="12" t="str">
        <f t="array" ref="J293">IF($V293="","",IF(INDEX(PlanTasks[Completion check],$V293)="","",INDEX(PlanTasks[Completion check],$V293)))</f>
        <v/>
      </c>
      <c r="K293" s="12" t="str">
        <f t="array" ref="K293">IF($V293="","",IF(INDEX(PlanTasks[Next action / blocker],$V293)="","",INDEX(PlanTasks[Next action / blocker],$V293)))</f>
        <v/>
      </c>
      <c r="L293" s="12" t="str">
        <f t="array" ref="L293">IF($V293="","",IF(INDEX(PlanTasks[Done when],$V293)="","",INDEX(PlanTasks[Done when],$V293)))</f>
        <v/>
      </c>
      <c r="M293" s="12" t="str">
        <f t="array" ref="M293">IF($V293="","",IF(INDEX(PlanTasks[Exercise / interview prompt],$V293)="","",INDEX(PlanTasks[Exercise / interview prompt],$V293)))</f>
        <v/>
      </c>
      <c r="N293" s="12" t="str">
        <f t="array" ref="N293">IF($V293="","",IF(INDEX(PlanTasks[Prerequisite IDs],$V293)="","",INDEX(PlanTasks[Prerequisite IDs],$V293)))</f>
        <v/>
      </c>
      <c r="O293" s="12" t="str">
        <f t="array" ref="O293">IF($V293="","",IF(INDEX(PlanTasks[Plan section],$V293)="","",INDEX(PlanTasks[Plan section],$V293)))</f>
        <v/>
      </c>
      <c r="P293" s="12" t="str">
        <f t="array" ref="P293">IF($V293="","",IF(INDEX(PlanTasks[Category],$V293)="","",INDEX(PlanTasks[Category],$V293)))</f>
        <v/>
      </c>
      <c r="Q293" s="12" t="str">
        <f t="array" ref="Q293">IF($V293="","",IF(INDEX(PlanTasks[Evidence / result],$V293)="","",INDEX(PlanTasks[Evidence / result],$V293)))</f>
        <v/>
      </c>
      <c r="R293" s="21" t="str">
        <f t="array" ref="R293">IF($V293="","",IF(INDEX(PlanTasks[Completed on],$V293)="","",INDEX(PlanTasks[Completed on],$V293)))</f>
        <v/>
      </c>
      <c r="S293" s="21" t="str">
        <f t="array" ref="S293">IF($V293="","",IF(INDEX(PlanTasks[Review due],$V293)="","",INDEX(PlanTasks[Review due],$V293)))</f>
        <v/>
      </c>
      <c r="T293" s="12" t="str">
        <f t="array" ref="T293">IF($V293="","",IF(INDEX(PlanTasks[AI practice mode],$V293)="","",INDEX(PlanTasks[AI practice mode],$V293)))</f>
        <v/>
      </c>
      <c r="U293" s="12" t="str">
        <f t="array" ref="U293">IF($V293="","",IF(INDEX(PlanTasks[Source IDs],$V293)="","",INDEX(PlanTasks[Source IDs],$V293)))</f>
        <v/>
      </c>
      <c r="V293" s="27" t="str">
        <f>IF(ROW()-8&gt;$E$4,"",MATCH($C$4&amp;"|"&amp;(ROW()-8),PlanTasks[Category key],0))</f>
        <v/>
      </c>
    </row>
    <row r="294" ht="78.0" customHeight="1">
      <c r="A294" s="28" t="str">
        <f t="array" ref="A294">IF($V294="","",INDEX(PlanTasks[Task ID],$V294))</f>
        <v/>
      </c>
      <c r="B294" s="29" t="str">
        <f t="array" ref="B294">IF($V294="","",IF(INDEX(PlanTasks[Start week],$V294)="","",INDEX(PlanTasks[Start week],$V294)))</f>
        <v/>
      </c>
      <c r="C294" s="29" t="str">
        <f t="array" ref="C294">IF($V294="","",IF(INDEX(PlanTasks[Task / deliverable],$V294)="","",INDEX(PlanTasks[Task / deliverable],$V294)))</f>
        <v/>
      </c>
      <c r="D294" s="29" t="str">
        <f t="array" ref="D294">IF($V294="","",IF(INDEX(PlanTasks[Status],$V294)="","",INDEX(PlanTasks[Status],$V294)))</f>
        <v/>
      </c>
      <c r="E294" s="29" t="str">
        <f t="array" ref="E294">IF($V294="","",IF(INDEX(PlanTasks[Priority],$V294)="","",INDEX(PlanTasks[Priority],$V294)))</f>
        <v/>
      </c>
      <c r="F294" s="29" t="str">
        <f t="array" ref="F294">IF($V294="","",IF(INDEX(PlanTasks[Scope],$V294)="","",INDEX(PlanTasks[Scope],$V294)))</f>
        <v/>
      </c>
      <c r="G294" s="41" t="str">
        <f t="array" ref="G294">IF($V294="","",IF(INDEX(PlanTasks[Estimate (h)],$V294)="","",INDEX(PlanTasks[Estimate (h)],$V294)))</f>
        <v/>
      </c>
      <c r="H294" s="41" t="str">
        <f t="array" ref="H294">IF($V294="","",IF(INDEX(PlanTasks[Actual (h)],$V294)="","",INDEX(PlanTasks[Actual (h)],$V294)))</f>
        <v/>
      </c>
      <c r="I294" s="43" t="str">
        <f t="array" ref="I294">IF($V294="","",IF(INDEX(PlanTasks[Due date],$V294)="","",INDEX(PlanTasks[Due date],$V294)))</f>
        <v/>
      </c>
      <c r="J294" s="29" t="str">
        <f t="array" ref="J294">IF($V294="","",IF(INDEX(PlanTasks[Completion check],$V294)="","",INDEX(PlanTasks[Completion check],$V294)))</f>
        <v/>
      </c>
      <c r="K294" s="29" t="str">
        <f t="array" ref="K294">IF($V294="","",IF(INDEX(PlanTasks[Next action / blocker],$V294)="","",INDEX(PlanTasks[Next action / blocker],$V294)))</f>
        <v/>
      </c>
      <c r="L294" s="29" t="str">
        <f t="array" ref="L294">IF($V294="","",IF(INDEX(PlanTasks[Done when],$V294)="","",INDEX(PlanTasks[Done when],$V294)))</f>
        <v/>
      </c>
      <c r="M294" s="29" t="str">
        <f t="array" ref="M294">IF($V294="","",IF(INDEX(PlanTasks[Exercise / interview prompt],$V294)="","",INDEX(PlanTasks[Exercise / interview prompt],$V294)))</f>
        <v/>
      </c>
      <c r="N294" s="29" t="str">
        <f t="array" ref="N294">IF($V294="","",IF(INDEX(PlanTasks[Prerequisite IDs],$V294)="","",INDEX(PlanTasks[Prerequisite IDs],$V294)))</f>
        <v/>
      </c>
      <c r="O294" s="29" t="str">
        <f t="array" ref="O294">IF($V294="","",IF(INDEX(PlanTasks[Plan section],$V294)="","",INDEX(PlanTasks[Plan section],$V294)))</f>
        <v/>
      </c>
      <c r="P294" s="29" t="str">
        <f t="array" ref="P294">IF($V294="","",IF(INDEX(PlanTasks[Category],$V294)="","",INDEX(PlanTasks[Category],$V294)))</f>
        <v/>
      </c>
      <c r="Q294" s="29" t="str">
        <f t="array" ref="Q294">IF($V294="","",IF(INDEX(PlanTasks[Evidence / result],$V294)="","",INDEX(PlanTasks[Evidence / result],$V294)))</f>
        <v/>
      </c>
      <c r="R294" s="43" t="str">
        <f t="array" ref="R294">IF($V294="","",IF(INDEX(PlanTasks[Completed on],$V294)="","",INDEX(PlanTasks[Completed on],$V294)))</f>
        <v/>
      </c>
      <c r="S294" s="43" t="str">
        <f t="array" ref="S294">IF($V294="","",IF(INDEX(PlanTasks[Review due],$V294)="","",INDEX(PlanTasks[Review due],$V294)))</f>
        <v/>
      </c>
      <c r="T294" s="29" t="str">
        <f t="array" ref="T294">IF($V294="","",IF(INDEX(PlanTasks[AI practice mode],$V294)="","",INDEX(PlanTasks[AI practice mode],$V294)))</f>
        <v/>
      </c>
      <c r="U294" s="29" t="str">
        <f t="array" ref="U294">IF($V294="","",IF(INDEX(PlanTasks[Source IDs],$V294)="","",INDEX(PlanTasks[Source IDs],$V294)))</f>
        <v/>
      </c>
      <c r="V294" s="55" t="str">
        <f>IF(ROW()-8&gt;$E$4,"",MATCH($C$4&amp;"|"&amp;(ROW()-8),PlanTasks[Category key],0))</f>
        <v/>
      </c>
    </row>
    <row r="295" ht="78.0" customHeight="1">
      <c r="A295" s="9" t="str">
        <f t="array" ref="A295">IF($V295="","",INDEX(PlanTasks[Task ID],$V295))</f>
        <v/>
      </c>
      <c r="B295" s="12" t="str">
        <f t="array" ref="B295">IF($V295="","",IF(INDEX(PlanTasks[Start week],$V295)="","",INDEX(PlanTasks[Start week],$V295)))</f>
        <v/>
      </c>
      <c r="C295" s="12" t="str">
        <f t="array" ref="C295">IF($V295="","",IF(INDEX(PlanTasks[Task / deliverable],$V295)="","",INDEX(PlanTasks[Task / deliverable],$V295)))</f>
        <v/>
      </c>
      <c r="D295" s="12" t="str">
        <f t="array" ref="D295">IF($V295="","",IF(INDEX(PlanTasks[Status],$V295)="","",INDEX(PlanTasks[Status],$V295)))</f>
        <v/>
      </c>
      <c r="E295" s="12" t="str">
        <f t="array" ref="E295">IF($V295="","",IF(INDEX(PlanTasks[Priority],$V295)="","",INDEX(PlanTasks[Priority],$V295)))</f>
        <v/>
      </c>
      <c r="F295" s="12" t="str">
        <f t="array" ref="F295">IF($V295="","",IF(INDEX(PlanTasks[Scope],$V295)="","",INDEX(PlanTasks[Scope],$V295)))</f>
        <v/>
      </c>
      <c r="G295" s="18" t="str">
        <f t="array" ref="G295">IF($V295="","",IF(INDEX(PlanTasks[Estimate (h)],$V295)="","",INDEX(PlanTasks[Estimate (h)],$V295)))</f>
        <v/>
      </c>
      <c r="H295" s="18" t="str">
        <f t="array" ref="H295">IF($V295="","",IF(INDEX(PlanTasks[Actual (h)],$V295)="","",INDEX(PlanTasks[Actual (h)],$V295)))</f>
        <v/>
      </c>
      <c r="I295" s="21" t="str">
        <f t="array" ref="I295">IF($V295="","",IF(INDEX(PlanTasks[Due date],$V295)="","",INDEX(PlanTasks[Due date],$V295)))</f>
        <v/>
      </c>
      <c r="J295" s="12" t="str">
        <f t="array" ref="J295">IF($V295="","",IF(INDEX(PlanTasks[Completion check],$V295)="","",INDEX(PlanTasks[Completion check],$V295)))</f>
        <v/>
      </c>
      <c r="K295" s="12" t="str">
        <f t="array" ref="K295">IF($V295="","",IF(INDEX(PlanTasks[Next action / blocker],$V295)="","",INDEX(PlanTasks[Next action / blocker],$V295)))</f>
        <v/>
      </c>
      <c r="L295" s="12" t="str">
        <f t="array" ref="L295">IF($V295="","",IF(INDEX(PlanTasks[Done when],$V295)="","",INDEX(PlanTasks[Done when],$V295)))</f>
        <v/>
      </c>
      <c r="M295" s="12" t="str">
        <f t="array" ref="M295">IF($V295="","",IF(INDEX(PlanTasks[Exercise / interview prompt],$V295)="","",INDEX(PlanTasks[Exercise / interview prompt],$V295)))</f>
        <v/>
      </c>
      <c r="N295" s="12" t="str">
        <f t="array" ref="N295">IF($V295="","",IF(INDEX(PlanTasks[Prerequisite IDs],$V295)="","",INDEX(PlanTasks[Prerequisite IDs],$V295)))</f>
        <v/>
      </c>
      <c r="O295" s="12" t="str">
        <f t="array" ref="O295">IF($V295="","",IF(INDEX(PlanTasks[Plan section],$V295)="","",INDEX(PlanTasks[Plan section],$V295)))</f>
        <v/>
      </c>
      <c r="P295" s="12" t="str">
        <f t="array" ref="P295">IF($V295="","",IF(INDEX(PlanTasks[Category],$V295)="","",INDEX(PlanTasks[Category],$V295)))</f>
        <v/>
      </c>
      <c r="Q295" s="12" t="str">
        <f t="array" ref="Q295">IF($V295="","",IF(INDEX(PlanTasks[Evidence / result],$V295)="","",INDEX(PlanTasks[Evidence / result],$V295)))</f>
        <v/>
      </c>
      <c r="R295" s="21" t="str">
        <f t="array" ref="R295">IF($V295="","",IF(INDEX(PlanTasks[Completed on],$V295)="","",INDEX(PlanTasks[Completed on],$V295)))</f>
        <v/>
      </c>
      <c r="S295" s="21" t="str">
        <f t="array" ref="S295">IF($V295="","",IF(INDEX(PlanTasks[Review due],$V295)="","",INDEX(PlanTasks[Review due],$V295)))</f>
        <v/>
      </c>
      <c r="T295" s="12" t="str">
        <f t="array" ref="T295">IF($V295="","",IF(INDEX(PlanTasks[AI practice mode],$V295)="","",INDEX(PlanTasks[AI practice mode],$V295)))</f>
        <v/>
      </c>
      <c r="U295" s="12" t="str">
        <f t="array" ref="U295">IF($V295="","",IF(INDEX(PlanTasks[Source IDs],$V295)="","",INDEX(PlanTasks[Source IDs],$V295)))</f>
        <v/>
      </c>
      <c r="V295" s="27" t="str">
        <f>IF(ROW()-8&gt;$E$4,"",MATCH($C$4&amp;"|"&amp;(ROW()-8),PlanTasks[Category key],0))</f>
        <v/>
      </c>
    </row>
    <row r="296" ht="78.0" customHeight="1">
      <c r="A296" s="28" t="str">
        <f t="array" ref="A296">IF($V296="","",INDEX(PlanTasks[Task ID],$V296))</f>
        <v/>
      </c>
      <c r="B296" s="29" t="str">
        <f t="array" ref="B296">IF($V296="","",IF(INDEX(PlanTasks[Start week],$V296)="","",INDEX(PlanTasks[Start week],$V296)))</f>
        <v/>
      </c>
      <c r="C296" s="29" t="str">
        <f t="array" ref="C296">IF($V296="","",IF(INDEX(PlanTasks[Task / deliverable],$V296)="","",INDEX(PlanTasks[Task / deliverable],$V296)))</f>
        <v/>
      </c>
      <c r="D296" s="29" t="str">
        <f t="array" ref="D296">IF($V296="","",IF(INDEX(PlanTasks[Status],$V296)="","",INDEX(PlanTasks[Status],$V296)))</f>
        <v/>
      </c>
      <c r="E296" s="29" t="str">
        <f t="array" ref="E296">IF($V296="","",IF(INDEX(PlanTasks[Priority],$V296)="","",INDEX(PlanTasks[Priority],$V296)))</f>
        <v/>
      </c>
      <c r="F296" s="29" t="str">
        <f t="array" ref="F296">IF($V296="","",IF(INDEX(PlanTasks[Scope],$V296)="","",INDEX(PlanTasks[Scope],$V296)))</f>
        <v/>
      </c>
      <c r="G296" s="41" t="str">
        <f t="array" ref="G296">IF($V296="","",IF(INDEX(PlanTasks[Estimate (h)],$V296)="","",INDEX(PlanTasks[Estimate (h)],$V296)))</f>
        <v/>
      </c>
      <c r="H296" s="41" t="str">
        <f t="array" ref="H296">IF($V296="","",IF(INDEX(PlanTasks[Actual (h)],$V296)="","",INDEX(PlanTasks[Actual (h)],$V296)))</f>
        <v/>
      </c>
      <c r="I296" s="43" t="str">
        <f t="array" ref="I296">IF($V296="","",IF(INDEX(PlanTasks[Due date],$V296)="","",INDEX(PlanTasks[Due date],$V296)))</f>
        <v/>
      </c>
      <c r="J296" s="29" t="str">
        <f t="array" ref="J296">IF($V296="","",IF(INDEX(PlanTasks[Completion check],$V296)="","",INDEX(PlanTasks[Completion check],$V296)))</f>
        <v/>
      </c>
      <c r="K296" s="29" t="str">
        <f t="array" ref="K296">IF($V296="","",IF(INDEX(PlanTasks[Next action / blocker],$V296)="","",INDEX(PlanTasks[Next action / blocker],$V296)))</f>
        <v/>
      </c>
      <c r="L296" s="29" t="str">
        <f t="array" ref="L296">IF($V296="","",IF(INDEX(PlanTasks[Done when],$V296)="","",INDEX(PlanTasks[Done when],$V296)))</f>
        <v/>
      </c>
      <c r="M296" s="29" t="str">
        <f t="array" ref="M296">IF($V296="","",IF(INDEX(PlanTasks[Exercise / interview prompt],$V296)="","",INDEX(PlanTasks[Exercise / interview prompt],$V296)))</f>
        <v/>
      </c>
      <c r="N296" s="29" t="str">
        <f t="array" ref="N296">IF($V296="","",IF(INDEX(PlanTasks[Prerequisite IDs],$V296)="","",INDEX(PlanTasks[Prerequisite IDs],$V296)))</f>
        <v/>
      </c>
      <c r="O296" s="29" t="str">
        <f t="array" ref="O296">IF($V296="","",IF(INDEX(PlanTasks[Plan section],$V296)="","",INDEX(PlanTasks[Plan section],$V296)))</f>
        <v/>
      </c>
      <c r="P296" s="29" t="str">
        <f t="array" ref="P296">IF($V296="","",IF(INDEX(PlanTasks[Category],$V296)="","",INDEX(PlanTasks[Category],$V296)))</f>
        <v/>
      </c>
      <c r="Q296" s="29" t="str">
        <f t="array" ref="Q296">IF($V296="","",IF(INDEX(PlanTasks[Evidence / result],$V296)="","",INDEX(PlanTasks[Evidence / result],$V296)))</f>
        <v/>
      </c>
      <c r="R296" s="43" t="str">
        <f t="array" ref="R296">IF($V296="","",IF(INDEX(PlanTasks[Completed on],$V296)="","",INDEX(PlanTasks[Completed on],$V296)))</f>
        <v/>
      </c>
      <c r="S296" s="43" t="str">
        <f t="array" ref="S296">IF($V296="","",IF(INDEX(PlanTasks[Review due],$V296)="","",INDEX(PlanTasks[Review due],$V296)))</f>
        <v/>
      </c>
      <c r="T296" s="29" t="str">
        <f t="array" ref="T296">IF($V296="","",IF(INDEX(PlanTasks[AI practice mode],$V296)="","",INDEX(PlanTasks[AI practice mode],$V296)))</f>
        <v/>
      </c>
      <c r="U296" s="29" t="str">
        <f t="array" ref="U296">IF($V296="","",IF(INDEX(PlanTasks[Source IDs],$V296)="","",INDEX(PlanTasks[Source IDs],$V296)))</f>
        <v/>
      </c>
      <c r="V296" s="55" t="str">
        <f>IF(ROW()-8&gt;$E$4,"",MATCH($C$4&amp;"|"&amp;(ROW()-8),PlanTasks[Category key],0))</f>
        <v/>
      </c>
    </row>
    <row r="297" ht="78.0" customHeight="1">
      <c r="A297" s="9" t="str">
        <f t="array" ref="A297">IF($V297="","",INDEX(PlanTasks[Task ID],$V297))</f>
        <v/>
      </c>
      <c r="B297" s="12" t="str">
        <f t="array" ref="B297">IF($V297="","",IF(INDEX(PlanTasks[Start week],$V297)="","",INDEX(PlanTasks[Start week],$V297)))</f>
        <v/>
      </c>
      <c r="C297" s="12" t="str">
        <f t="array" ref="C297">IF($V297="","",IF(INDEX(PlanTasks[Task / deliverable],$V297)="","",INDEX(PlanTasks[Task / deliverable],$V297)))</f>
        <v/>
      </c>
      <c r="D297" s="12" t="str">
        <f t="array" ref="D297">IF($V297="","",IF(INDEX(PlanTasks[Status],$V297)="","",INDEX(PlanTasks[Status],$V297)))</f>
        <v/>
      </c>
      <c r="E297" s="12" t="str">
        <f t="array" ref="E297">IF($V297="","",IF(INDEX(PlanTasks[Priority],$V297)="","",INDEX(PlanTasks[Priority],$V297)))</f>
        <v/>
      </c>
      <c r="F297" s="12" t="str">
        <f t="array" ref="F297">IF($V297="","",IF(INDEX(PlanTasks[Scope],$V297)="","",INDEX(PlanTasks[Scope],$V297)))</f>
        <v/>
      </c>
      <c r="G297" s="18" t="str">
        <f t="array" ref="G297">IF($V297="","",IF(INDEX(PlanTasks[Estimate (h)],$V297)="","",INDEX(PlanTasks[Estimate (h)],$V297)))</f>
        <v/>
      </c>
      <c r="H297" s="18" t="str">
        <f t="array" ref="H297">IF($V297="","",IF(INDEX(PlanTasks[Actual (h)],$V297)="","",INDEX(PlanTasks[Actual (h)],$V297)))</f>
        <v/>
      </c>
      <c r="I297" s="21" t="str">
        <f t="array" ref="I297">IF($V297="","",IF(INDEX(PlanTasks[Due date],$V297)="","",INDEX(PlanTasks[Due date],$V297)))</f>
        <v/>
      </c>
      <c r="J297" s="12" t="str">
        <f t="array" ref="J297">IF($V297="","",IF(INDEX(PlanTasks[Completion check],$V297)="","",INDEX(PlanTasks[Completion check],$V297)))</f>
        <v/>
      </c>
      <c r="K297" s="12" t="str">
        <f t="array" ref="K297">IF($V297="","",IF(INDEX(PlanTasks[Next action / blocker],$V297)="","",INDEX(PlanTasks[Next action / blocker],$V297)))</f>
        <v/>
      </c>
      <c r="L297" s="12" t="str">
        <f t="array" ref="L297">IF($V297="","",IF(INDEX(PlanTasks[Done when],$V297)="","",INDEX(PlanTasks[Done when],$V297)))</f>
        <v/>
      </c>
      <c r="M297" s="12" t="str">
        <f t="array" ref="M297">IF($V297="","",IF(INDEX(PlanTasks[Exercise / interview prompt],$V297)="","",INDEX(PlanTasks[Exercise / interview prompt],$V297)))</f>
        <v/>
      </c>
      <c r="N297" s="12" t="str">
        <f t="array" ref="N297">IF($V297="","",IF(INDEX(PlanTasks[Prerequisite IDs],$V297)="","",INDEX(PlanTasks[Prerequisite IDs],$V297)))</f>
        <v/>
      </c>
      <c r="O297" s="12" t="str">
        <f t="array" ref="O297">IF($V297="","",IF(INDEX(PlanTasks[Plan section],$V297)="","",INDEX(PlanTasks[Plan section],$V297)))</f>
        <v/>
      </c>
      <c r="P297" s="12" t="str">
        <f t="array" ref="P297">IF($V297="","",IF(INDEX(PlanTasks[Category],$V297)="","",INDEX(PlanTasks[Category],$V297)))</f>
        <v/>
      </c>
      <c r="Q297" s="12" t="str">
        <f t="array" ref="Q297">IF($V297="","",IF(INDEX(PlanTasks[Evidence / result],$V297)="","",INDEX(PlanTasks[Evidence / result],$V297)))</f>
        <v/>
      </c>
      <c r="R297" s="21" t="str">
        <f t="array" ref="R297">IF($V297="","",IF(INDEX(PlanTasks[Completed on],$V297)="","",INDEX(PlanTasks[Completed on],$V297)))</f>
        <v/>
      </c>
      <c r="S297" s="21" t="str">
        <f t="array" ref="S297">IF($V297="","",IF(INDEX(PlanTasks[Review due],$V297)="","",INDEX(PlanTasks[Review due],$V297)))</f>
        <v/>
      </c>
      <c r="T297" s="12" t="str">
        <f t="array" ref="T297">IF($V297="","",IF(INDEX(PlanTasks[AI practice mode],$V297)="","",INDEX(PlanTasks[AI practice mode],$V297)))</f>
        <v/>
      </c>
      <c r="U297" s="12" t="str">
        <f t="array" ref="U297">IF($V297="","",IF(INDEX(PlanTasks[Source IDs],$V297)="","",INDEX(PlanTasks[Source IDs],$V297)))</f>
        <v/>
      </c>
      <c r="V297" s="27" t="str">
        <f>IF(ROW()-8&gt;$E$4,"",MATCH($C$4&amp;"|"&amp;(ROW()-8),PlanTasks[Category key],0))</f>
        <v/>
      </c>
    </row>
    <row r="298" ht="78.0" customHeight="1">
      <c r="A298" s="28" t="str">
        <f t="array" ref="A298">IF($V298="","",INDEX(PlanTasks[Task ID],$V298))</f>
        <v/>
      </c>
      <c r="B298" s="29" t="str">
        <f t="array" ref="B298">IF($V298="","",IF(INDEX(PlanTasks[Start week],$V298)="","",INDEX(PlanTasks[Start week],$V298)))</f>
        <v/>
      </c>
      <c r="C298" s="29" t="str">
        <f t="array" ref="C298">IF($V298="","",IF(INDEX(PlanTasks[Task / deliverable],$V298)="","",INDEX(PlanTasks[Task / deliverable],$V298)))</f>
        <v/>
      </c>
      <c r="D298" s="29" t="str">
        <f t="array" ref="D298">IF($V298="","",IF(INDEX(PlanTasks[Status],$V298)="","",INDEX(PlanTasks[Status],$V298)))</f>
        <v/>
      </c>
      <c r="E298" s="29" t="str">
        <f t="array" ref="E298">IF($V298="","",IF(INDEX(PlanTasks[Priority],$V298)="","",INDEX(PlanTasks[Priority],$V298)))</f>
        <v/>
      </c>
      <c r="F298" s="29" t="str">
        <f t="array" ref="F298">IF($V298="","",IF(INDEX(PlanTasks[Scope],$V298)="","",INDEX(PlanTasks[Scope],$V298)))</f>
        <v/>
      </c>
      <c r="G298" s="41" t="str">
        <f t="array" ref="G298">IF($V298="","",IF(INDEX(PlanTasks[Estimate (h)],$V298)="","",INDEX(PlanTasks[Estimate (h)],$V298)))</f>
        <v/>
      </c>
      <c r="H298" s="41" t="str">
        <f t="array" ref="H298">IF($V298="","",IF(INDEX(PlanTasks[Actual (h)],$V298)="","",INDEX(PlanTasks[Actual (h)],$V298)))</f>
        <v/>
      </c>
      <c r="I298" s="43" t="str">
        <f t="array" ref="I298">IF($V298="","",IF(INDEX(PlanTasks[Due date],$V298)="","",INDEX(PlanTasks[Due date],$V298)))</f>
        <v/>
      </c>
      <c r="J298" s="29" t="str">
        <f t="array" ref="J298">IF($V298="","",IF(INDEX(PlanTasks[Completion check],$V298)="","",INDEX(PlanTasks[Completion check],$V298)))</f>
        <v/>
      </c>
      <c r="K298" s="29" t="str">
        <f t="array" ref="K298">IF($V298="","",IF(INDEX(PlanTasks[Next action / blocker],$V298)="","",INDEX(PlanTasks[Next action / blocker],$V298)))</f>
        <v/>
      </c>
      <c r="L298" s="29" t="str">
        <f t="array" ref="L298">IF($V298="","",IF(INDEX(PlanTasks[Done when],$V298)="","",INDEX(PlanTasks[Done when],$V298)))</f>
        <v/>
      </c>
      <c r="M298" s="29" t="str">
        <f t="array" ref="M298">IF($V298="","",IF(INDEX(PlanTasks[Exercise / interview prompt],$V298)="","",INDEX(PlanTasks[Exercise / interview prompt],$V298)))</f>
        <v/>
      </c>
      <c r="N298" s="29" t="str">
        <f t="array" ref="N298">IF($V298="","",IF(INDEX(PlanTasks[Prerequisite IDs],$V298)="","",INDEX(PlanTasks[Prerequisite IDs],$V298)))</f>
        <v/>
      </c>
      <c r="O298" s="29" t="str">
        <f t="array" ref="O298">IF($V298="","",IF(INDEX(PlanTasks[Plan section],$V298)="","",INDEX(PlanTasks[Plan section],$V298)))</f>
        <v/>
      </c>
      <c r="P298" s="29" t="str">
        <f t="array" ref="P298">IF($V298="","",IF(INDEX(PlanTasks[Category],$V298)="","",INDEX(PlanTasks[Category],$V298)))</f>
        <v/>
      </c>
      <c r="Q298" s="29" t="str">
        <f t="array" ref="Q298">IF($V298="","",IF(INDEX(PlanTasks[Evidence / result],$V298)="","",INDEX(PlanTasks[Evidence / result],$V298)))</f>
        <v/>
      </c>
      <c r="R298" s="43" t="str">
        <f t="array" ref="R298">IF($V298="","",IF(INDEX(PlanTasks[Completed on],$V298)="","",INDEX(PlanTasks[Completed on],$V298)))</f>
        <v/>
      </c>
      <c r="S298" s="43" t="str">
        <f t="array" ref="S298">IF($V298="","",IF(INDEX(PlanTasks[Review due],$V298)="","",INDEX(PlanTasks[Review due],$V298)))</f>
        <v/>
      </c>
      <c r="T298" s="29" t="str">
        <f t="array" ref="T298">IF($V298="","",IF(INDEX(PlanTasks[AI practice mode],$V298)="","",INDEX(PlanTasks[AI practice mode],$V298)))</f>
        <v/>
      </c>
      <c r="U298" s="29" t="str">
        <f t="array" ref="U298">IF($V298="","",IF(INDEX(PlanTasks[Source IDs],$V298)="","",INDEX(PlanTasks[Source IDs],$V298)))</f>
        <v/>
      </c>
      <c r="V298" s="55" t="str">
        <f>IF(ROW()-8&gt;$E$4,"",MATCH($C$4&amp;"|"&amp;(ROW()-8),PlanTasks[Category key],0))</f>
        <v/>
      </c>
    </row>
    <row r="299" ht="78.0" customHeight="1">
      <c r="A299" s="9" t="str">
        <f t="array" ref="A299">IF($V299="","",INDEX(PlanTasks[Task ID],$V299))</f>
        <v/>
      </c>
      <c r="B299" s="12" t="str">
        <f t="array" ref="B299">IF($V299="","",IF(INDEX(PlanTasks[Start week],$V299)="","",INDEX(PlanTasks[Start week],$V299)))</f>
        <v/>
      </c>
      <c r="C299" s="12" t="str">
        <f t="array" ref="C299">IF($V299="","",IF(INDEX(PlanTasks[Task / deliverable],$V299)="","",INDEX(PlanTasks[Task / deliverable],$V299)))</f>
        <v/>
      </c>
      <c r="D299" s="12" t="str">
        <f t="array" ref="D299">IF($V299="","",IF(INDEX(PlanTasks[Status],$V299)="","",INDEX(PlanTasks[Status],$V299)))</f>
        <v/>
      </c>
      <c r="E299" s="12" t="str">
        <f t="array" ref="E299">IF($V299="","",IF(INDEX(PlanTasks[Priority],$V299)="","",INDEX(PlanTasks[Priority],$V299)))</f>
        <v/>
      </c>
      <c r="F299" s="12" t="str">
        <f t="array" ref="F299">IF($V299="","",IF(INDEX(PlanTasks[Scope],$V299)="","",INDEX(PlanTasks[Scope],$V299)))</f>
        <v/>
      </c>
      <c r="G299" s="18" t="str">
        <f t="array" ref="G299">IF($V299="","",IF(INDEX(PlanTasks[Estimate (h)],$V299)="","",INDEX(PlanTasks[Estimate (h)],$V299)))</f>
        <v/>
      </c>
      <c r="H299" s="18" t="str">
        <f t="array" ref="H299">IF($V299="","",IF(INDEX(PlanTasks[Actual (h)],$V299)="","",INDEX(PlanTasks[Actual (h)],$V299)))</f>
        <v/>
      </c>
      <c r="I299" s="21" t="str">
        <f t="array" ref="I299">IF($V299="","",IF(INDEX(PlanTasks[Due date],$V299)="","",INDEX(PlanTasks[Due date],$V299)))</f>
        <v/>
      </c>
      <c r="J299" s="12" t="str">
        <f t="array" ref="J299">IF($V299="","",IF(INDEX(PlanTasks[Completion check],$V299)="","",INDEX(PlanTasks[Completion check],$V299)))</f>
        <v/>
      </c>
      <c r="K299" s="12" t="str">
        <f t="array" ref="K299">IF($V299="","",IF(INDEX(PlanTasks[Next action / blocker],$V299)="","",INDEX(PlanTasks[Next action / blocker],$V299)))</f>
        <v/>
      </c>
      <c r="L299" s="12" t="str">
        <f t="array" ref="L299">IF($V299="","",IF(INDEX(PlanTasks[Done when],$V299)="","",INDEX(PlanTasks[Done when],$V299)))</f>
        <v/>
      </c>
      <c r="M299" s="12" t="str">
        <f t="array" ref="M299">IF($V299="","",IF(INDEX(PlanTasks[Exercise / interview prompt],$V299)="","",INDEX(PlanTasks[Exercise / interview prompt],$V299)))</f>
        <v/>
      </c>
      <c r="N299" s="12" t="str">
        <f t="array" ref="N299">IF($V299="","",IF(INDEX(PlanTasks[Prerequisite IDs],$V299)="","",INDEX(PlanTasks[Prerequisite IDs],$V299)))</f>
        <v/>
      </c>
      <c r="O299" s="12" t="str">
        <f t="array" ref="O299">IF($V299="","",IF(INDEX(PlanTasks[Plan section],$V299)="","",INDEX(PlanTasks[Plan section],$V299)))</f>
        <v/>
      </c>
      <c r="P299" s="12" t="str">
        <f t="array" ref="P299">IF($V299="","",IF(INDEX(PlanTasks[Category],$V299)="","",INDEX(PlanTasks[Category],$V299)))</f>
        <v/>
      </c>
      <c r="Q299" s="12" t="str">
        <f t="array" ref="Q299">IF($V299="","",IF(INDEX(PlanTasks[Evidence / result],$V299)="","",INDEX(PlanTasks[Evidence / result],$V299)))</f>
        <v/>
      </c>
      <c r="R299" s="21" t="str">
        <f t="array" ref="R299">IF($V299="","",IF(INDEX(PlanTasks[Completed on],$V299)="","",INDEX(PlanTasks[Completed on],$V299)))</f>
        <v/>
      </c>
      <c r="S299" s="21" t="str">
        <f t="array" ref="S299">IF($V299="","",IF(INDEX(PlanTasks[Review due],$V299)="","",INDEX(PlanTasks[Review due],$V299)))</f>
        <v/>
      </c>
      <c r="T299" s="12" t="str">
        <f t="array" ref="T299">IF($V299="","",IF(INDEX(PlanTasks[AI practice mode],$V299)="","",INDEX(PlanTasks[AI practice mode],$V299)))</f>
        <v/>
      </c>
      <c r="U299" s="12" t="str">
        <f t="array" ref="U299">IF($V299="","",IF(INDEX(PlanTasks[Source IDs],$V299)="","",INDEX(PlanTasks[Source IDs],$V299)))</f>
        <v/>
      </c>
      <c r="V299" s="27" t="str">
        <f>IF(ROW()-8&gt;$E$4,"",MATCH($C$4&amp;"|"&amp;(ROW()-8),PlanTasks[Category key],0))</f>
        <v/>
      </c>
    </row>
    <row r="300" ht="78.0" customHeight="1">
      <c r="A300" s="28" t="str">
        <f t="array" ref="A300">IF($V300="","",INDEX(PlanTasks[Task ID],$V300))</f>
        <v/>
      </c>
      <c r="B300" s="29" t="str">
        <f t="array" ref="B300">IF($V300="","",IF(INDEX(PlanTasks[Start week],$V300)="","",INDEX(PlanTasks[Start week],$V300)))</f>
        <v/>
      </c>
      <c r="C300" s="29" t="str">
        <f t="array" ref="C300">IF($V300="","",IF(INDEX(PlanTasks[Task / deliverable],$V300)="","",INDEX(PlanTasks[Task / deliverable],$V300)))</f>
        <v/>
      </c>
      <c r="D300" s="29" t="str">
        <f t="array" ref="D300">IF($V300="","",IF(INDEX(PlanTasks[Status],$V300)="","",INDEX(PlanTasks[Status],$V300)))</f>
        <v/>
      </c>
      <c r="E300" s="29" t="str">
        <f t="array" ref="E300">IF($V300="","",IF(INDEX(PlanTasks[Priority],$V300)="","",INDEX(PlanTasks[Priority],$V300)))</f>
        <v/>
      </c>
      <c r="F300" s="29" t="str">
        <f t="array" ref="F300">IF($V300="","",IF(INDEX(PlanTasks[Scope],$V300)="","",INDEX(PlanTasks[Scope],$V300)))</f>
        <v/>
      </c>
      <c r="G300" s="41" t="str">
        <f t="array" ref="G300">IF($V300="","",IF(INDEX(PlanTasks[Estimate (h)],$V300)="","",INDEX(PlanTasks[Estimate (h)],$V300)))</f>
        <v/>
      </c>
      <c r="H300" s="41" t="str">
        <f t="array" ref="H300">IF($V300="","",IF(INDEX(PlanTasks[Actual (h)],$V300)="","",INDEX(PlanTasks[Actual (h)],$V300)))</f>
        <v/>
      </c>
      <c r="I300" s="43" t="str">
        <f t="array" ref="I300">IF($V300="","",IF(INDEX(PlanTasks[Due date],$V300)="","",INDEX(PlanTasks[Due date],$V300)))</f>
        <v/>
      </c>
      <c r="J300" s="29" t="str">
        <f t="array" ref="J300">IF($V300="","",IF(INDEX(PlanTasks[Completion check],$V300)="","",INDEX(PlanTasks[Completion check],$V300)))</f>
        <v/>
      </c>
      <c r="K300" s="29" t="str">
        <f t="array" ref="K300">IF($V300="","",IF(INDEX(PlanTasks[Next action / blocker],$V300)="","",INDEX(PlanTasks[Next action / blocker],$V300)))</f>
        <v/>
      </c>
      <c r="L300" s="29" t="str">
        <f t="array" ref="L300">IF($V300="","",IF(INDEX(PlanTasks[Done when],$V300)="","",INDEX(PlanTasks[Done when],$V300)))</f>
        <v/>
      </c>
      <c r="M300" s="29" t="str">
        <f t="array" ref="M300">IF($V300="","",IF(INDEX(PlanTasks[Exercise / interview prompt],$V300)="","",INDEX(PlanTasks[Exercise / interview prompt],$V300)))</f>
        <v/>
      </c>
      <c r="N300" s="29" t="str">
        <f t="array" ref="N300">IF($V300="","",IF(INDEX(PlanTasks[Prerequisite IDs],$V300)="","",INDEX(PlanTasks[Prerequisite IDs],$V300)))</f>
        <v/>
      </c>
      <c r="O300" s="29" t="str">
        <f t="array" ref="O300">IF($V300="","",IF(INDEX(PlanTasks[Plan section],$V300)="","",INDEX(PlanTasks[Plan section],$V300)))</f>
        <v/>
      </c>
      <c r="P300" s="29" t="str">
        <f t="array" ref="P300">IF($V300="","",IF(INDEX(PlanTasks[Category],$V300)="","",INDEX(PlanTasks[Category],$V300)))</f>
        <v/>
      </c>
      <c r="Q300" s="29" t="str">
        <f t="array" ref="Q300">IF($V300="","",IF(INDEX(PlanTasks[Evidence / result],$V300)="","",INDEX(PlanTasks[Evidence / result],$V300)))</f>
        <v/>
      </c>
      <c r="R300" s="43" t="str">
        <f t="array" ref="R300">IF($V300="","",IF(INDEX(PlanTasks[Completed on],$V300)="","",INDEX(PlanTasks[Completed on],$V300)))</f>
        <v/>
      </c>
      <c r="S300" s="43" t="str">
        <f t="array" ref="S300">IF($V300="","",IF(INDEX(PlanTasks[Review due],$V300)="","",INDEX(PlanTasks[Review due],$V300)))</f>
        <v/>
      </c>
      <c r="T300" s="29" t="str">
        <f t="array" ref="T300">IF($V300="","",IF(INDEX(PlanTasks[AI practice mode],$V300)="","",INDEX(PlanTasks[AI practice mode],$V300)))</f>
        <v/>
      </c>
      <c r="U300" s="29" t="str">
        <f t="array" ref="U300">IF($V300="","",IF(INDEX(PlanTasks[Source IDs],$V300)="","",INDEX(PlanTasks[Source IDs],$V300)))</f>
        <v/>
      </c>
      <c r="V300" s="55" t="str">
        <f>IF(ROW()-8&gt;$E$4,"",MATCH($C$4&amp;"|"&amp;(ROW()-8),PlanTasks[Category key],0))</f>
        <v/>
      </c>
    </row>
    <row r="301" ht="78.0" customHeight="1">
      <c r="A301" s="9" t="str">
        <f t="array" ref="A301">IF($V301="","",INDEX(PlanTasks[Task ID],$V301))</f>
        <v/>
      </c>
      <c r="B301" s="12" t="str">
        <f t="array" ref="B301">IF($V301="","",IF(INDEX(PlanTasks[Start week],$V301)="","",INDEX(PlanTasks[Start week],$V301)))</f>
        <v/>
      </c>
      <c r="C301" s="12" t="str">
        <f t="array" ref="C301">IF($V301="","",IF(INDEX(PlanTasks[Task / deliverable],$V301)="","",INDEX(PlanTasks[Task / deliverable],$V301)))</f>
        <v/>
      </c>
      <c r="D301" s="12" t="str">
        <f t="array" ref="D301">IF($V301="","",IF(INDEX(PlanTasks[Status],$V301)="","",INDEX(PlanTasks[Status],$V301)))</f>
        <v/>
      </c>
      <c r="E301" s="12" t="str">
        <f t="array" ref="E301">IF($V301="","",IF(INDEX(PlanTasks[Priority],$V301)="","",INDEX(PlanTasks[Priority],$V301)))</f>
        <v/>
      </c>
      <c r="F301" s="12" t="str">
        <f t="array" ref="F301">IF($V301="","",IF(INDEX(PlanTasks[Scope],$V301)="","",INDEX(PlanTasks[Scope],$V301)))</f>
        <v/>
      </c>
      <c r="G301" s="18" t="str">
        <f t="array" ref="G301">IF($V301="","",IF(INDEX(PlanTasks[Estimate (h)],$V301)="","",INDEX(PlanTasks[Estimate (h)],$V301)))</f>
        <v/>
      </c>
      <c r="H301" s="18" t="str">
        <f t="array" ref="H301">IF($V301="","",IF(INDEX(PlanTasks[Actual (h)],$V301)="","",INDEX(PlanTasks[Actual (h)],$V301)))</f>
        <v/>
      </c>
      <c r="I301" s="21" t="str">
        <f t="array" ref="I301">IF($V301="","",IF(INDEX(PlanTasks[Due date],$V301)="","",INDEX(PlanTasks[Due date],$V301)))</f>
        <v/>
      </c>
      <c r="J301" s="12" t="str">
        <f t="array" ref="J301">IF($V301="","",IF(INDEX(PlanTasks[Completion check],$V301)="","",INDEX(PlanTasks[Completion check],$V301)))</f>
        <v/>
      </c>
      <c r="K301" s="12" t="str">
        <f t="array" ref="K301">IF($V301="","",IF(INDEX(PlanTasks[Next action / blocker],$V301)="","",INDEX(PlanTasks[Next action / blocker],$V301)))</f>
        <v/>
      </c>
      <c r="L301" s="12" t="str">
        <f t="array" ref="L301">IF($V301="","",IF(INDEX(PlanTasks[Done when],$V301)="","",INDEX(PlanTasks[Done when],$V301)))</f>
        <v/>
      </c>
      <c r="M301" s="12" t="str">
        <f t="array" ref="M301">IF($V301="","",IF(INDEX(PlanTasks[Exercise / interview prompt],$V301)="","",INDEX(PlanTasks[Exercise / interview prompt],$V301)))</f>
        <v/>
      </c>
      <c r="N301" s="12" t="str">
        <f t="array" ref="N301">IF($V301="","",IF(INDEX(PlanTasks[Prerequisite IDs],$V301)="","",INDEX(PlanTasks[Prerequisite IDs],$V301)))</f>
        <v/>
      </c>
      <c r="O301" s="12" t="str">
        <f t="array" ref="O301">IF($V301="","",IF(INDEX(PlanTasks[Plan section],$V301)="","",INDEX(PlanTasks[Plan section],$V301)))</f>
        <v/>
      </c>
      <c r="P301" s="12" t="str">
        <f t="array" ref="P301">IF($V301="","",IF(INDEX(PlanTasks[Category],$V301)="","",INDEX(PlanTasks[Category],$V301)))</f>
        <v/>
      </c>
      <c r="Q301" s="12" t="str">
        <f t="array" ref="Q301">IF($V301="","",IF(INDEX(PlanTasks[Evidence / result],$V301)="","",INDEX(PlanTasks[Evidence / result],$V301)))</f>
        <v/>
      </c>
      <c r="R301" s="21" t="str">
        <f t="array" ref="R301">IF($V301="","",IF(INDEX(PlanTasks[Completed on],$V301)="","",INDEX(PlanTasks[Completed on],$V301)))</f>
        <v/>
      </c>
      <c r="S301" s="21" t="str">
        <f t="array" ref="S301">IF($V301="","",IF(INDEX(PlanTasks[Review due],$V301)="","",INDEX(PlanTasks[Review due],$V301)))</f>
        <v/>
      </c>
      <c r="T301" s="12" t="str">
        <f t="array" ref="T301">IF($V301="","",IF(INDEX(PlanTasks[AI practice mode],$V301)="","",INDEX(PlanTasks[AI practice mode],$V301)))</f>
        <v/>
      </c>
      <c r="U301" s="12" t="str">
        <f t="array" ref="U301">IF($V301="","",IF(INDEX(PlanTasks[Source IDs],$V301)="","",INDEX(PlanTasks[Source IDs],$V301)))</f>
        <v/>
      </c>
      <c r="V301" s="27" t="str">
        <f>IF(ROW()-8&gt;$E$4,"",MATCH($C$4&amp;"|"&amp;(ROW()-8),PlanTasks[Category key],0))</f>
        <v/>
      </c>
    </row>
    <row r="302" ht="78.0" customHeight="1">
      <c r="A302" s="28" t="str">
        <f t="array" ref="A302">IF($V302="","",INDEX(PlanTasks[Task ID],$V302))</f>
        <v/>
      </c>
      <c r="B302" s="29" t="str">
        <f t="array" ref="B302">IF($V302="","",IF(INDEX(PlanTasks[Start week],$V302)="","",INDEX(PlanTasks[Start week],$V302)))</f>
        <v/>
      </c>
      <c r="C302" s="29" t="str">
        <f t="array" ref="C302">IF($V302="","",IF(INDEX(PlanTasks[Task / deliverable],$V302)="","",INDEX(PlanTasks[Task / deliverable],$V302)))</f>
        <v/>
      </c>
      <c r="D302" s="29" t="str">
        <f t="array" ref="D302">IF($V302="","",IF(INDEX(PlanTasks[Status],$V302)="","",INDEX(PlanTasks[Status],$V302)))</f>
        <v/>
      </c>
      <c r="E302" s="29" t="str">
        <f t="array" ref="E302">IF($V302="","",IF(INDEX(PlanTasks[Priority],$V302)="","",INDEX(PlanTasks[Priority],$V302)))</f>
        <v/>
      </c>
      <c r="F302" s="29" t="str">
        <f t="array" ref="F302">IF($V302="","",IF(INDEX(PlanTasks[Scope],$V302)="","",INDEX(PlanTasks[Scope],$V302)))</f>
        <v/>
      </c>
      <c r="G302" s="41" t="str">
        <f t="array" ref="G302">IF($V302="","",IF(INDEX(PlanTasks[Estimate (h)],$V302)="","",INDEX(PlanTasks[Estimate (h)],$V302)))</f>
        <v/>
      </c>
      <c r="H302" s="41" t="str">
        <f t="array" ref="H302">IF($V302="","",IF(INDEX(PlanTasks[Actual (h)],$V302)="","",INDEX(PlanTasks[Actual (h)],$V302)))</f>
        <v/>
      </c>
      <c r="I302" s="43" t="str">
        <f t="array" ref="I302">IF($V302="","",IF(INDEX(PlanTasks[Due date],$V302)="","",INDEX(PlanTasks[Due date],$V302)))</f>
        <v/>
      </c>
      <c r="J302" s="29" t="str">
        <f t="array" ref="J302">IF($V302="","",IF(INDEX(PlanTasks[Completion check],$V302)="","",INDEX(PlanTasks[Completion check],$V302)))</f>
        <v/>
      </c>
      <c r="K302" s="29" t="str">
        <f t="array" ref="K302">IF($V302="","",IF(INDEX(PlanTasks[Next action / blocker],$V302)="","",INDEX(PlanTasks[Next action / blocker],$V302)))</f>
        <v/>
      </c>
      <c r="L302" s="29" t="str">
        <f t="array" ref="L302">IF($V302="","",IF(INDEX(PlanTasks[Done when],$V302)="","",INDEX(PlanTasks[Done when],$V302)))</f>
        <v/>
      </c>
      <c r="M302" s="29" t="str">
        <f t="array" ref="M302">IF($V302="","",IF(INDEX(PlanTasks[Exercise / interview prompt],$V302)="","",INDEX(PlanTasks[Exercise / interview prompt],$V302)))</f>
        <v/>
      </c>
      <c r="N302" s="29" t="str">
        <f t="array" ref="N302">IF($V302="","",IF(INDEX(PlanTasks[Prerequisite IDs],$V302)="","",INDEX(PlanTasks[Prerequisite IDs],$V302)))</f>
        <v/>
      </c>
      <c r="O302" s="29" t="str">
        <f t="array" ref="O302">IF($V302="","",IF(INDEX(PlanTasks[Plan section],$V302)="","",INDEX(PlanTasks[Plan section],$V302)))</f>
        <v/>
      </c>
      <c r="P302" s="29" t="str">
        <f t="array" ref="P302">IF($V302="","",IF(INDEX(PlanTasks[Category],$V302)="","",INDEX(PlanTasks[Category],$V302)))</f>
        <v/>
      </c>
      <c r="Q302" s="29" t="str">
        <f t="array" ref="Q302">IF($V302="","",IF(INDEX(PlanTasks[Evidence / result],$V302)="","",INDEX(PlanTasks[Evidence / result],$V302)))</f>
        <v/>
      </c>
      <c r="R302" s="43" t="str">
        <f t="array" ref="R302">IF($V302="","",IF(INDEX(PlanTasks[Completed on],$V302)="","",INDEX(PlanTasks[Completed on],$V302)))</f>
        <v/>
      </c>
      <c r="S302" s="43" t="str">
        <f t="array" ref="S302">IF($V302="","",IF(INDEX(PlanTasks[Review due],$V302)="","",INDEX(PlanTasks[Review due],$V302)))</f>
        <v/>
      </c>
      <c r="T302" s="29" t="str">
        <f t="array" ref="T302">IF($V302="","",IF(INDEX(PlanTasks[AI practice mode],$V302)="","",INDEX(PlanTasks[AI practice mode],$V302)))</f>
        <v/>
      </c>
      <c r="U302" s="29" t="str">
        <f t="array" ref="U302">IF($V302="","",IF(INDEX(PlanTasks[Source IDs],$V302)="","",INDEX(PlanTasks[Source IDs],$V302)))</f>
        <v/>
      </c>
      <c r="V302" s="55" t="str">
        <f>IF(ROW()-8&gt;$E$4,"",MATCH($C$4&amp;"|"&amp;(ROW()-8),PlanTasks[Category key],0))</f>
        <v/>
      </c>
    </row>
    <row r="303" ht="78.0" customHeight="1">
      <c r="A303" s="9" t="str">
        <f t="array" ref="A303">IF($V303="","",INDEX(PlanTasks[Task ID],$V303))</f>
        <v/>
      </c>
      <c r="B303" s="12" t="str">
        <f t="array" ref="B303">IF($V303="","",IF(INDEX(PlanTasks[Start week],$V303)="","",INDEX(PlanTasks[Start week],$V303)))</f>
        <v/>
      </c>
      <c r="C303" s="12" t="str">
        <f t="array" ref="C303">IF($V303="","",IF(INDEX(PlanTasks[Task / deliverable],$V303)="","",INDEX(PlanTasks[Task / deliverable],$V303)))</f>
        <v/>
      </c>
      <c r="D303" s="12" t="str">
        <f t="array" ref="D303">IF($V303="","",IF(INDEX(PlanTasks[Status],$V303)="","",INDEX(PlanTasks[Status],$V303)))</f>
        <v/>
      </c>
      <c r="E303" s="12" t="str">
        <f t="array" ref="E303">IF($V303="","",IF(INDEX(PlanTasks[Priority],$V303)="","",INDEX(PlanTasks[Priority],$V303)))</f>
        <v/>
      </c>
      <c r="F303" s="12" t="str">
        <f t="array" ref="F303">IF($V303="","",IF(INDEX(PlanTasks[Scope],$V303)="","",INDEX(PlanTasks[Scope],$V303)))</f>
        <v/>
      </c>
      <c r="G303" s="18" t="str">
        <f t="array" ref="G303">IF($V303="","",IF(INDEX(PlanTasks[Estimate (h)],$V303)="","",INDEX(PlanTasks[Estimate (h)],$V303)))</f>
        <v/>
      </c>
      <c r="H303" s="18" t="str">
        <f t="array" ref="H303">IF($V303="","",IF(INDEX(PlanTasks[Actual (h)],$V303)="","",INDEX(PlanTasks[Actual (h)],$V303)))</f>
        <v/>
      </c>
      <c r="I303" s="21" t="str">
        <f t="array" ref="I303">IF($V303="","",IF(INDEX(PlanTasks[Due date],$V303)="","",INDEX(PlanTasks[Due date],$V303)))</f>
        <v/>
      </c>
      <c r="J303" s="12" t="str">
        <f t="array" ref="J303">IF($V303="","",IF(INDEX(PlanTasks[Completion check],$V303)="","",INDEX(PlanTasks[Completion check],$V303)))</f>
        <v/>
      </c>
      <c r="K303" s="12" t="str">
        <f t="array" ref="K303">IF($V303="","",IF(INDEX(PlanTasks[Next action / blocker],$V303)="","",INDEX(PlanTasks[Next action / blocker],$V303)))</f>
        <v/>
      </c>
      <c r="L303" s="12" t="str">
        <f t="array" ref="L303">IF($V303="","",IF(INDEX(PlanTasks[Done when],$V303)="","",INDEX(PlanTasks[Done when],$V303)))</f>
        <v/>
      </c>
      <c r="M303" s="12" t="str">
        <f t="array" ref="M303">IF($V303="","",IF(INDEX(PlanTasks[Exercise / interview prompt],$V303)="","",INDEX(PlanTasks[Exercise / interview prompt],$V303)))</f>
        <v/>
      </c>
      <c r="N303" s="12" t="str">
        <f t="array" ref="N303">IF($V303="","",IF(INDEX(PlanTasks[Prerequisite IDs],$V303)="","",INDEX(PlanTasks[Prerequisite IDs],$V303)))</f>
        <v/>
      </c>
      <c r="O303" s="12" t="str">
        <f t="array" ref="O303">IF($V303="","",IF(INDEX(PlanTasks[Plan section],$V303)="","",INDEX(PlanTasks[Plan section],$V303)))</f>
        <v/>
      </c>
      <c r="P303" s="12" t="str">
        <f t="array" ref="P303">IF($V303="","",IF(INDEX(PlanTasks[Category],$V303)="","",INDEX(PlanTasks[Category],$V303)))</f>
        <v/>
      </c>
      <c r="Q303" s="12" t="str">
        <f t="array" ref="Q303">IF($V303="","",IF(INDEX(PlanTasks[Evidence / result],$V303)="","",INDEX(PlanTasks[Evidence / result],$V303)))</f>
        <v/>
      </c>
      <c r="R303" s="21" t="str">
        <f t="array" ref="R303">IF($V303="","",IF(INDEX(PlanTasks[Completed on],$V303)="","",INDEX(PlanTasks[Completed on],$V303)))</f>
        <v/>
      </c>
      <c r="S303" s="21" t="str">
        <f t="array" ref="S303">IF($V303="","",IF(INDEX(PlanTasks[Review due],$V303)="","",INDEX(PlanTasks[Review due],$V303)))</f>
        <v/>
      </c>
      <c r="T303" s="12" t="str">
        <f t="array" ref="T303">IF($V303="","",IF(INDEX(PlanTasks[AI practice mode],$V303)="","",INDEX(PlanTasks[AI practice mode],$V303)))</f>
        <v/>
      </c>
      <c r="U303" s="12" t="str">
        <f t="array" ref="U303">IF($V303="","",IF(INDEX(PlanTasks[Source IDs],$V303)="","",INDEX(PlanTasks[Source IDs],$V303)))</f>
        <v/>
      </c>
      <c r="V303" s="27" t="str">
        <f>IF(ROW()-8&gt;$E$4,"",MATCH($C$4&amp;"|"&amp;(ROW()-8),PlanTasks[Category key],0))</f>
        <v/>
      </c>
    </row>
    <row r="304" ht="78.0" customHeight="1">
      <c r="A304" s="28" t="str">
        <f t="array" ref="A304">IF($V304="","",INDEX(PlanTasks[Task ID],$V304))</f>
        <v/>
      </c>
      <c r="B304" s="29" t="str">
        <f t="array" ref="B304">IF($V304="","",IF(INDEX(PlanTasks[Start week],$V304)="","",INDEX(PlanTasks[Start week],$V304)))</f>
        <v/>
      </c>
      <c r="C304" s="29" t="str">
        <f t="array" ref="C304">IF($V304="","",IF(INDEX(PlanTasks[Task / deliverable],$V304)="","",INDEX(PlanTasks[Task / deliverable],$V304)))</f>
        <v/>
      </c>
      <c r="D304" s="29" t="str">
        <f t="array" ref="D304">IF($V304="","",IF(INDEX(PlanTasks[Status],$V304)="","",INDEX(PlanTasks[Status],$V304)))</f>
        <v/>
      </c>
      <c r="E304" s="29" t="str">
        <f t="array" ref="E304">IF($V304="","",IF(INDEX(PlanTasks[Priority],$V304)="","",INDEX(PlanTasks[Priority],$V304)))</f>
        <v/>
      </c>
      <c r="F304" s="29" t="str">
        <f t="array" ref="F304">IF($V304="","",IF(INDEX(PlanTasks[Scope],$V304)="","",INDEX(PlanTasks[Scope],$V304)))</f>
        <v/>
      </c>
      <c r="G304" s="41" t="str">
        <f t="array" ref="G304">IF($V304="","",IF(INDEX(PlanTasks[Estimate (h)],$V304)="","",INDEX(PlanTasks[Estimate (h)],$V304)))</f>
        <v/>
      </c>
      <c r="H304" s="41" t="str">
        <f t="array" ref="H304">IF($V304="","",IF(INDEX(PlanTasks[Actual (h)],$V304)="","",INDEX(PlanTasks[Actual (h)],$V304)))</f>
        <v/>
      </c>
      <c r="I304" s="43" t="str">
        <f t="array" ref="I304">IF($V304="","",IF(INDEX(PlanTasks[Due date],$V304)="","",INDEX(PlanTasks[Due date],$V304)))</f>
        <v/>
      </c>
      <c r="J304" s="29" t="str">
        <f t="array" ref="J304">IF($V304="","",IF(INDEX(PlanTasks[Completion check],$V304)="","",INDEX(PlanTasks[Completion check],$V304)))</f>
        <v/>
      </c>
      <c r="K304" s="29" t="str">
        <f t="array" ref="K304">IF($V304="","",IF(INDEX(PlanTasks[Next action / blocker],$V304)="","",INDEX(PlanTasks[Next action / blocker],$V304)))</f>
        <v/>
      </c>
      <c r="L304" s="29" t="str">
        <f t="array" ref="L304">IF($V304="","",IF(INDEX(PlanTasks[Done when],$V304)="","",INDEX(PlanTasks[Done when],$V304)))</f>
        <v/>
      </c>
      <c r="M304" s="29" t="str">
        <f t="array" ref="M304">IF($V304="","",IF(INDEX(PlanTasks[Exercise / interview prompt],$V304)="","",INDEX(PlanTasks[Exercise / interview prompt],$V304)))</f>
        <v/>
      </c>
      <c r="N304" s="29" t="str">
        <f t="array" ref="N304">IF($V304="","",IF(INDEX(PlanTasks[Prerequisite IDs],$V304)="","",INDEX(PlanTasks[Prerequisite IDs],$V304)))</f>
        <v/>
      </c>
      <c r="O304" s="29" t="str">
        <f t="array" ref="O304">IF($V304="","",IF(INDEX(PlanTasks[Plan section],$V304)="","",INDEX(PlanTasks[Plan section],$V304)))</f>
        <v/>
      </c>
      <c r="P304" s="29" t="str">
        <f t="array" ref="P304">IF($V304="","",IF(INDEX(PlanTasks[Category],$V304)="","",INDEX(PlanTasks[Category],$V304)))</f>
        <v/>
      </c>
      <c r="Q304" s="29" t="str">
        <f t="array" ref="Q304">IF($V304="","",IF(INDEX(PlanTasks[Evidence / result],$V304)="","",INDEX(PlanTasks[Evidence / result],$V304)))</f>
        <v/>
      </c>
      <c r="R304" s="43" t="str">
        <f t="array" ref="R304">IF($V304="","",IF(INDEX(PlanTasks[Completed on],$V304)="","",INDEX(PlanTasks[Completed on],$V304)))</f>
        <v/>
      </c>
      <c r="S304" s="43" t="str">
        <f t="array" ref="S304">IF($V304="","",IF(INDEX(PlanTasks[Review due],$V304)="","",INDEX(PlanTasks[Review due],$V304)))</f>
        <v/>
      </c>
      <c r="T304" s="29" t="str">
        <f t="array" ref="T304">IF($V304="","",IF(INDEX(PlanTasks[AI practice mode],$V304)="","",INDEX(PlanTasks[AI practice mode],$V304)))</f>
        <v/>
      </c>
      <c r="U304" s="29" t="str">
        <f t="array" ref="U304">IF($V304="","",IF(INDEX(PlanTasks[Source IDs],$V304)="","",INDEX(PlanTasks[Source IDs],$V304)))</f>
        <v/>
      </c>
      <c r="V304" s="55" t="str">
        <f>IF(ROW()-8&gt;$E$4,"",MATCH($C$4&amp;"|"&amp;(ROW()-8),PlanTasks[Category key],0))</f>
        <v/>
      </c>
    </row>
    <row r="305" ht="78.0" customHeight="1">
      <c r="A305" s="9" t="str">
        <f t="array" ref="A305">IF($V305="","",INDEX(PlanTasks[Task ID],$V305))</f>
        <v/>
      </c>
      <c r="B305" s="12" t="str">
        <f t="array" ref="B305">IF($V305="","",IF(INDEX(PlanTasks[Start week],$V305)="","",INDEX(PlanTasks[Start week],$V305)))</f>
        <v/>
      </c>
      <c r="C305" s="12" t="str">
        <f t="array" ref="C305">IF($V305="","",IF(INDEX(PlanTasks[Task / deliverable],$V305)="","",INDEX(PlanTasks[Task / deliverable],$V305)))</f>
        <v/>
      </c>
      <c r="D305" s="12" t="str">
        <f t="array" ref="D305">IF($V305="","",IF(INDEX(PlanTasks[Status],$V305)="","",INDEX(PlanTasks[Status],$V305)))</f>
        <v/>
      </c>
      <c r="E305" s="12" t="str">
        <f t="array" ref="E305">IF($V305="","",IF(INDEX(PlanTasks[Priority],$V305)="","",INDEX(PlanTasks[Priority],$V305)))</f>
        <v/>
      </c>
      <c r="F305" s="12" t="str">
        <f t="array" ref="F305">IF($V305="","",IF(INDEX(PlanTasks[Scope],$V305)="","",INDEX(PlanTasks[Scope],$V305)))</f>
        <v/>
      </c>
      <c r="G305" s="18" t="str">
        <f t="array" ref="G305">IF($V305="","",IF(INDEX(PlanTasks[Estimate (h)],$V305)="","",INDEX(PlanTasks[Estimate (h)],$V305)))</f>
        <v/>
      </c>
      <c r="H305" s="18" t="str">
        <f t="array" ref="H305">IF($V305="","",IF(INDEX(PlanTasks[Actual (h)],$V305)="","",INDEX(PlanTasks[Actual (h)],$V305)))</f>
        <v/>
      </c>
      <c r="I305" s="21" t="str">
        <f t="array" ref="I305">IF($V305="","",IF(INDEX(PlanTasks[Due date],$V305)="","",INDEX(PlanTasks[Due date],$V305)))</f>
        <v/>
      </c>
      <c r="J305" s="12" t="str">
        <f t="array" ref="J305">IF($V305="","",IF(INDEX(PlanTasks[Completion check],$V305)="","",INDEX(PlanTasks[Completion check],$V305)))</f>
        <v/>
      </c>
      <c r="K305" s="12" t="str">
        <f t="array" ref="K305">IF($V305="","",IF(INDEX(PlanTasks[Next action / blocker],$V305)="","",INDEX(PlanTasks[Next action / blocker],$V305)))</f>
        <v/>
      </c>
      <c r="L305" s="12" t="str">
        <f t="array" ref="L305">IF($V305="","",IF(INDEX(PlanTasks[Done when],$V305)="","",INDEX(PlanTasks[Done when],$V305)))</f>
        <v/>
      </c>
      <c r="M305" s="12" t="str">
        <f t="array" ref="M305">IF($V305="","",IF(INDEX(PlanTasks[Exercise / interview prompt],$V305)="","",INDEX(PlanTasks[Exercise / interview prompt],$V305)))</f>
        <v/>
      </c>
      <c r="N305" s="12" t="str">
        <f t="array" ref="N305">IF($V305="","",IF(INDEX(PlanTasks[Prerequisite IDs],$V305)="","",INDEX(PlanTasks[Prerequisite IDs],$V305)))</f>
        <v/>
      </c>
      <c r="O305" s="12" t="str">
        <f t="array" ref="O305">IF($V305="","",IF(INDEX(PlanTasks[Plan section],$V305)="","",INDEX(PlanTasks[Plan section],$V305)))</f>
        <v/>
      </c>
      <c r="P305" s="12" t="str">
        <f t="array" ref="P305">IF($V305="","",IF(INDEX(PlanTasks[Category],$V305)="","",INDEX(PlanTasks[Category],$V305)))</f>
        <v/>
      </c>
      <c r="Q305" s="12" t="str">
        <f t="array" ref="Q305">IF($V305="","",IF(INDEX(PlanTasks[Evidence / result],$V305)="","",INDEX(PlanTasks[Evidence / result],$V305)))</f>
        <v/>
      </c>
      <c r="R305" s="21" t="str">
        <f t="array" ref="R305">IF($V305="","",IF(INDEX(PlanTasks[Completed on],$V305)="","",INDEX(PlanTasks[Completed on],$V305)))</f>
        <v/>
      </c>
      <c r="S305" s="21" t="str">
        <f t="array" ref="S305">IF($V305="","",IF(INDEX(PlanTasks[Review due],$V305)="","",INDEX(PlanTasks[Review due],$V305)))</f>
        <v/>
      </c>
      <c r="T305" s="12" t="str">
        <f t="array" ref="T305">IF($V305="","",IF(INDEX(PlanTasks[AI practice mode],$V305)="","",INDEX(PlanTasks[AI practice mode],$V305)))</f>
        <v/>
      </c>
      <c r="U305" s="12" t="str">
        <f t="array" ref="U305">IF($V305="","",IF(INDEX(PlanTasks[Source IDs],$V305)="","",INDEX(PlanTasks[Source IDs],$V305)))</f>
        <v/>
      </c>
      <c r="V305" s="27" t="str">
        <f>IF(ROW()-8&gt;$E$4,"",MATCH($C$4&amp;"|"&amp;(ROW()-8),PlanTasks[Category key],0))</f>
        <v/>
      </c>
    </row>
    <row r="306" ht="78.0" customHeight="1">
      <c r="A306" s="28" t="str">
        <f t="array" ref="A306">IF($V306="","",INDEX(PlanTasks[Task ID],$V306))</f>
        <v/>
      </c>
      <c r="B306" s="29" t="str">
        <f t="array" ref="B306">IF($V306="","",IF(INDEX(PlanTasks[Start week],$V306)="","",INDEX(PlanTasks[Start week],$V306)))</f>
        <v/>
      </c>
      <c r="C306" s="29" t="str">
        <f t="array" ref="C306">IF($V306="","",IF(INDEX(PlanTasks[Task / deliverable],$V306)="","",INDEX(PlanTasks[Task / deliverable],$V306)))</f>
        <v/>
      </c>
      <c r="D306" s="29" t="str">
        <f t="array" ref="D306">IF($V306="","",IF(INDEX(PlanTasks[Status],$V306)="","",INDEX(PlanTasks[Status],$V306)))</f>
        <v/>
      </c>
      <c r="E306" s="29" t="str">
        <f t="array" ref="E306">IF($V306="","",IF(INDEX(PlanTasks[Priority],$V306)="","",INDEX(PlanTasks[Priority],$V306)))</f>
        <v/>
      </c>
      <c r="F306" s="29" t="str">
        <f t="array" ref="F306">IF($V306="","",IF(INDEX(PlanTasks[Scope],$V306)="","",INDEX(PlanTasks[Scope],$V306)))</f>
        <v/>
      </c>
      <c r="G306" s="41" t="str">
        <f t="array" ref="G306">IF($V306="","",IF(INDEX(PlanTasks[Estimate (h)],$V306)="","",INDEX(PlanTasks[Estimate (h)],$V306)))</f>
        <v/>
      </c>
      <c r="H306" s="41" t="str">
        <f t="array" ref="H306">IF($V306="","",IF(INDEX(PlanTasks[Actual (h)],$V306)="","",INDEX(PlanTasks[Actual (h)],$V306)))</f>
        <v/>
      </c>
      <c r="I306" s="43" t="str">
        <f t="array" ref="I306">IF($V306="","",IF(INDEX(PlanTasks[Due date],$V306)="","",INDEX(PlanTasks[Due date],$V306)))</f>
        <v/>
      </c>
      <c r="J306" s="29" t="str">
        <f t="array" ref="J306">IF($V306="","",IF(INDEX(PlanTasks[Completion check],$V306)="","",INDEX(PlanTasks[Completion check],$V306)))</f>
        <v/>
      </c>
      <c r="K306" s="29" t="str">
        <f t="array" ref="K306">IF($V306="","",IF(INDEX(PlanTasks[Next action / blocker],$V306)="","",INDEX(PlanTasks[Next action / blocker],$V306)))</f>
        <v/>
      </c>
      <c r="L306" s="29" t="str">
        <f t="array" ref="L306">IF($V306="","",IF(INDEX(PlanTasks[Done when],$V306)="","",INDEX(PlanTasks[Done when],$V306)))</f>
        <v/>
      </c>
      <c r="M306" s="29" t="str">
        <f t="array" ref="M306">IF($V306="","",IF(INDEX(PlanTasks[Exercise / interview prompt],$V306)="","",INDEX(PlanTasks[Exercise / interview prompt],$V306)))</f>
        <v/>
      </c>
      <c r="N306" s="29" t="str">
        <f t="array" ref="N306">IF($V306="","",IF(INDEX(PlanTasks[Prerequisite IDs],$V306)="","",INDEX(PlanTasks[Prerequisite IDs],$V306)))</f>
        <v/>
      </c>
      <c r="O306" s="29" t="str">
        <f t="array" ref="O306">IF($V306="","",IF(INDEX(PlanTasks[Plan section],$V306)="","",INDEX(PlanTasks[Plan section],$V306)))</f>
        <v/>
      </c>
      <c r="P306" s="29" t="str">
        <f t="array" ref="P306">IF($V306="","",IF(INDEX(PlanTasks[Category],$V306)="","",INDEX(PlanTasks[Category],$V306)))</f>
        <v/>
      </c>
      <c r="Q306" s="29" t="str">
        <f t="array" ref="Q306">IF($V306="","",IF(INDEX(PlanTasks[Evidence / result],$V306)="","",INDEX(PlanTasks[Evidence / result],$V306)))</f>
        <v/>
      </c>
      <c r="R306" s="43" t="str">
        <f t="array" ref="R306">IF($V306="","",IF(INDEX(PlanTasks[Completed on],$V306)="","",INDEX(PlanTasks[Completed on],$V306)))</f>
        <v/>
      </c>
      <c r="S306" s="43" t="str">
        <f t="array" ref="S306">IF($V306="","",IF(INDEX(PlanTasks[Review due],$V306)="","",INDEX(PlanTasks[Review due],$V306)))</f>
        <v/>
      </c>
      <c r="T306" s="29" t="str">
        <f t="array" ref="T306">IF($V306="","",IF(INDEX(PlanTasks[AI practice mode],$V306)="","",INDEX(PlanTasks[AI practice mode],$V306)))</f>
        <v/>
      </c>
      <c r="U306" s="29" t="str">
        <f t="array" ref="U306">IF($V306="","",IF(INDEX(PlanTasks[Source IDs],$V306)="","",INDEX(PlanTasks[Source IDs],$V306)))</f>
        <v/>
      </c>
      <c r="V306" s="55" t="str">
        <f>IF(ROW()-8&gt;$E$4,"",MATCH($C$4&amp;"|"&amp;(ROW()-8),PlanTasks[Category key],0))</f>
        <v/>
      </c>
    </row>
    <row r="307" ht="78.0" customHeight="1">
      <c r="A307" s="9" t="str">
        <f t="array" ref="A307">IF($V307="","",INDEX(PlanTasks[Task ID],$V307))</f>
        <v/>
      </c>
      <c r="B307" s="12" t="str">
        <f t="array" ref="B307">IF($V307="","",IF(INDEX(PlanTasks[Start week],$V307)="","",INDEX(PlanTasks[Start week],$V307)))</f>
        <v/>
      </c>
      <c r="C307" s="12" t="str">
        <f t="array" ref="C307">IF($V307="","",IF(INDEX(PlanTasks[Task / deliverable],$V307)="","",INDEX(PlanTasks[Task / deliverable],$V307)))</f>
        <v/>
      </c>
      <c r="D307" s="12" t="str">
        <f t="array" ref="D307">IF($V307="","",IF(INDEX(PlanTasks[Status],$V307)="","",INDEX(PlanTasks[Status],$V307)))</f>
        <v/>
      </c>
      <c r="E307" s="12" t="str">
        <f t="array" ref="E307">IF($V307="","",IF(INDEX(PlanTasks[Priority],$V307)="","",INDEX(PlanTasks[Priority],$V307)))</f>
        <v/>
      </c>
      <c r="F307" s="12" t="str">
        <f t="array" ref="F307">IF($V307="","",IF(INDEX(PlanTasks[Scope],$V307)="","",INDEX(PlanTasks[Scope],$V307)))</f>
        <v/>
      </c>
      <c r="G307" s="18" t="str">
        <f t="array" ref="G307">IF($V307="","",IF(INDEX(PlanTasks[Estimate (h)],$V307)="","",INDEX(PlanTasks[Estimate (h)],$V307)))</f>
        <v/>
      </c>
      <c r="H307" s="18" t="str">
        <f t="array" ref="H307">IF($V307="","",IF(INDEX(PlanTasks[Actual (h)],$V307)="","",INDEX(PlanTasks[Actual (h)],$V307)))</f>
        <v/>
      </c>
      <c r="I307" s="21" t="str">
        <f t="array" ref="I307">IF($V307="","",IF(INDEX(PlanTasks[Due date],$V307)="","",INDEX(PlanTasks[Due date],$V307)))</f>
        <v/>
      </c>
      <c r="J307" s="12" t="str">
        <f t="array" ref="J307">IF($V307="","",IF(INDEX(PlanTasks[Completion check],$V307)="","",INDEX(PlanTasks[Completion check],$V307)))</f>
        <v/>
      </c>
      <c r="K307" s="12" t="str">
        <f t="array" ref="K307">IF($V307="","",IF(INDEX(PlanTasks[Next action / blocker],$V307)="","",INDEX(PlanTasks[Next action / blocker],$V307)))</f>
        <v/>
      </c>
      <c r="L307" s="12" t="str">
        <f t="array" ref="L307">IF($V307="","",IF(INDEX(PlanTasks[Done when],$V307)="","",INDEX(PlanTasks[Done when],$V307)))</f>
        <v/>
      </c>
      <c r="M307" s="12" t="str">
        <f t="array" ref="M307">IF($V307="","",IF(INDEX(PlanTasks[Exercise / interview prompt],$V307)="","",INDEX(PlanTasks[Exercise / interview prompt],$V307)))</f>
        <v/>
      </c>
      <c r="N307" s="12" t="str">
        <f t="array" ref="N307">IF($V307="","",IF(INDEX(PlanTasks[Prerequisite IDs],$V307)="","",INDEX(PlanTasks[Prerequisite IDs],$V307)))</f>
        <v/>
      </c>
      <c r="O307" s="12" t="str">
        <f t="array" ref="O307">IF($V307="","",IF(INDEX(PlanTasks[Plan section],$V307)="","",INDEX(PlanTasks[Plan section],$V307)))</f>
        <v/>
      </c>
      <c r="P307" s="12" t="str">
        <f t="array" ref="P307">IF($V307="","",IF(INDEX(PlanTasks[Category],$V307)="","",INDEX(PlanTasks[Category],$V307)))</f>
        <v/>
      </c>
      <c r="Q307" s="12" t="str">
        <f t="array" ref="Q307">IF($V307="","",IF(INDEX(PlanTasks[Evidence / result],$V307)="","",INDEX(PlanTasks[Evidence / result],$V307)))</f>
        <v/>
      </c>
      <c r="R307" s="21" t="str">
        <f t="array" ref="R307">IF($V307="","",IF(INDEX(PlanTasks[Completed on],$V307)="","",INDEX(PlanTasks[Completed on],$V307)))</f>
        <v/>
      </c>
      <c r="S307" s="21" t="str">
        <f t="array" ref="S307">IF($V307="","",IF(INDEX(PlanTasks[Review due],$V307)="","",INDEX(PlanTasks[Review due],$V307)))</f>
        <v/>
      </c>
      <c r="T307" s="12" t="str">
        <f t="array" ref="T307">IF($V307="","",IF(INDEX(PlanTasks[AI practice mode],$V307)="","",INDEX(PlanTasks[AI practice mode],$V307)))</f>
        <v/>
      </c>
      <c r="U307" s="12" t="str">
        <f t="array" ref="U307">IF($V307="","",IF(INDEX(PlanTasks[Source IDs],$V307)="","",INDEX(PlanTasks[Source IDs],$V307)))</f>
        <v/>
      </c>
      <c r="V307" s="27" t="str">
        <f>IF(ROW()-8&gt;$E$4,"",MATCH($C$4&amp;"|"&amp;(ROW()-8),PlanTasks[Category key],0))</f>
        <v/>
      </c>
    </row>
    <row r="308" ht="78.0" customHeight="1">
      <c r="A308" s="28" t="str">
        <f t="array" ref="A308">IF($V308="","",INDEX(PlanTasks[Task ID],$V308))</f>
        <v/>
      </c>
      <c r="B308" s="29" t="str">
        <f t="array" ref="B308">IF($V308="","",IF(INDEX(PlanTasks[Start week],$V308)="","",INDEX(PlanTasks[Start week],$V308)))</f>
        <v/>
      </c>
      <c r="C308" s="29" t="str">
        <f t="array" ref="C308">IF($V308="","",IF(INDEX(PlanTasks[Task / deliverable],$V308)="","",INDEX(PlanTasks[Task / deliverable],$V308)))</f>
        <v/>
      </c>
      <c r="D308" s="29" t="str">
        <f t="array" ref="D308">IF($V308="","",IF(INDEX(PlanTasks[Status],$V308)="","",INDEX(PlanTasks[Status],$V308)))</f>
        <v/>
      </c>
      <c r="E308" s="29" t="str">
        <f t="array" ref="E308">IF($V308="","",IF(INDEX(PlanTasks[Priority],$V308)="","",INDEX(PlanTasks[Priority],$V308)))</f>
        <v/>
      </c>
      <c r="F308" s="29" t="str">
        <f t="array" ref="F308">IF($V308="","",IF(INDEX(PlanTasks[Scope],$V308)="","",INDEX(PlanTasks[Scope],$V308)))</f>
        <v/>
      </c>
      <c r="G308" s="41" t="str">
        <f t="array" ref="G308">IF($V308="","",IF(INDEX(PlanTasks[Estimate (h)],$V308)="","",INDEX(PlanTasks[Estimate (h)],$V308)))</f>
        <v/>
      </c>
      <c r="H308" s="41" t="str">
        <f t="array" ref="H308">IF($V308="","",IF(INDEX(PlanTasks[Actual (h)],$V308)="","",INDEX(PlanTasks[Actual (h)],$V308)))</f>
        <v/>
      </c>
      <c r="I308" s="43" t="str">
        <f t="array" ref="I308">IF($V308="","",IF(INDEX(PlanTasks[Due date],$V308)="","",INDEX(PlanTasks[Due date],$V308)))</f>
        <v/>
      </c>
      <c r="J308" s="29" t="str">
        <f t="array" ref="J308">IF($V308="","",IF(INDEX(PlanTasks[Completion check],$V308)="","",INDEX(PlanTasks[Completion check],$V308)))</f>
        <v/>
      </c>
      <c r="K308" s="29" t="str">
        <f t="array" ref="K308">IF($V308="","",IF(INDEX(PlanTasks[Next action / blocker],$V308)="","",INDEX(PlanTasks[Next action / blocker],$V308)))</f>
        <v/>
      </c>
      <c r="L308" s="29" t="str">
        <f t="array" ref="L308">IF($V308="","",IF(INDEX(PlanTasks[Done when],$V308)="","",INDEX(PlanTasks[Done when],$V308)))</f>
        <v/>
      </c>
      <c r="M308" s="29" t="str">
        <f t="array" ref="M308">IF($V308="","",IF(INDEX(PlanTasks[Exercise / interview prompt],$V308)="","",INDEX(PlanTasks[Exercise / interview prompt],$V308)))</f>
        <v/>
      </c>
      <c r="N308" s="29" t="str">
        <f t="array" ref="N308">IF($V308="","",IF(INDEX(PlanTasks[Prerequisite IDs],$V308)="","",INDEX(PlanTasks[Prerequisite IDs],$V308)))</f>
        <v/>
      </c>
      <c r="O308" s="29" t="str">
        <f t="array" ref="O308">IF($V308="","",IF(INDEX(PlanTasks[Plan section],$V308)="","",INDEX(PlanTasks[Plan section],$V308)))</f>
        <v/>
      </c>
      <c r="P308" s="29" t="str">
        <f t="array" ref="P308">IF($V308="","",IF(INDEX(PlanTasks[Category],$V308)="","",INDEX(PlanTasks[Category],$V308)))</f>
        <v/>
      </c>
      <c r="Q308" s="29" t="str">
        <f t="array" ref="Q308">IF($V308="","",IF(INDEX(PlanTasks[Evidence / result],$V308)="","",INDEX(PlanTasks[Evidence / result],$V308)))</f>
        <v/>
      </c>
      <c r="R308" s="43" t="str">
        <f t="array" ref="R308">IF($V308="","",IF(INDEX(PlanTasks[Completed on],$V308)="","",INDEX(PlanTasks[Completed on],$V308)))</f>
        <v/>
      </c>
      <c r="S308" s="43" t="str">
        <f t="array" ref="S308">IF($V308="","",IF(INDEX(PlanTasks[Review due],$V308)="","",INDEX(PlanTasks[Review due],$V308)))</f>
        <v/>
      </c>
      <c r="T308" s="29" t="str">
        <f t="array" ref="T308">IF($V308="","",IF(INDEX(PlanTasks[AI practice mode],$V308)="","",INDEX(PlanTasks[AI practice mode],$V308)))</f>
        <v/>
      </c>
      <c r="U308" s="29" t="str">
        <f t="array" ref="U308">IF($V308="","",IF(INDEX(PlanTasks[Source IDs],$V308)="","",INDEX(PlanTasks[Source IDs],$V308)))</f>
        <v/>
      </c>
      <c r="V308" s="55" t="str">
        <f>IF(ROW()-8&gt;$E$4,"",MATCH($C$4&amp;"|"&amp;(ROW()-8),PlanTasks[Category key],0))</f>
        <v/>
      </c>
    </row>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D9:D308">
    <cfRule type="containsText" dxfId="10" priority="1" operator="containsText" text="Done">
      <formula>NOT(ISERROR(SEARCH(("Done"),(D9))))</formula>
    </cfRule>
  </conditionalFormatting>
  <conditionalFormatting sqref="D9:D308">
    <cfRule type="containsText" dxfId="11" priority="2" operator="containsText" text="Blocked">
      <formula>NOT(ISERROR(SEARCH(("Blocked"),(D9))))</formula>
    </cfRule>
  </conditionalFormatting>
  <conditionalFormatting sqref="D9:D308">
    <cfRule type="containsText" dxfId="12" priority="3" operator="containsText" text="In progress">
      <formula>NOT(ISERROR(SEARCH(("In progress"),(D9))))</formula>
    </cfRule>
  </conditionalFormatting>
  <conditionalFormatting sqref="D9:D308">
    <cfRule type="containsText" dxfId="13" priority="4" operator="containsText" text="Deferred">
      <formula>NOT(ISERROR(SEARCH(("Deferred"),(D9))))</formula>
    </cfRule>
  </conditionalFormatting>
  <conditionalFormatting sqref="J9:J308">
    <cfRule type="expression" dxfId="14" priority="5">
      <formula>AND(J9&lt;&gt;"",J9&lt;&gt;"Complete")</formula>
    </cfRule>
  </conditionalFormatting>
  <printOptions/>
  <pageMargins bottom="0.75" footer="0.0" header="0.0" left="0.7" right="0.7" top="0.75"/>
  <pageSetup orientation="landscape"/>
  <drawing r:id="rId1"/>
</worksheet>
</file>