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estintecedu-my.sharepoint.com/personal/1092228_est_intec_edu_do/Documents/INTEC - Onedrive/Trimestre XIV/Robótica industrial/"/>
    </mc:Choice>
  </mc:AlternateContent>
  <xr:revisionPtr revIDLastSave="1127" documentId="11_F25DC773A252ABDACC1048E1199C5A305ADE58E5" xr6:coauthVersionLast="47" xr6:coauthVersionMax="47" xr10:uidLastSave="{F3DD7C80-E38C-48EF-9AF9-F3C59302F4AA}"/>
  <bookViews>
    <workbookView xWindow="5760" yWindow="936" windowWidth="17280" windowHeight="8964" xr2:uid="{00000000-000D-0000-FFFF-FFFF00000000}"/>
  </bookViews>
  <sheets>
    <sheet name="BOM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O4" i="1"/>
  <c r="O5" i="1"/>
  <c r="O6" i="1"/>
  <c r="O7" i="1"/>
  <c r="O8" i="1"/>
  <c r="O9" i="1"/>
  <c r="O10" i="1"/>
  <c r="O11" i="1"/>
  <c r="O12" i="1"/>
  <c r="O13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P8" i="1"/>
  <c r="P16" i="1"/>
  <c r="G8" i="1"/>
  <c r="P7" i="1"/>
  <c r="P6" i="1"/>
  <c r="P2" i="1"/>
  <c r="W2" i="1" a="1"/>
  <c r="W2" i="1" s="1"/>
  <c r="F20" i="1" l="1"/>
  <c r="S3" i="1" s="1"/>
  <c r="F19" i="1"/>
  <c r="F7" i="1"/>
  <c r="F4" i="1"/>
  <c r="F3" i="1"/>
  <c r="T3" i="1" l="1"/>
  <c r="W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<sst xmlns="http://schemas.openxmlformats.org/spreadsheetml/2006/main" count="156" uniqueCount="75">
  <si>
    <t>Arduino mega 2560</t>
  </si>
  <si>
    <t>Controlador de manipulación del robot</t>
  </si>
  <si>
    <t>Descripción</t>
  </si>
  <si>
    <t>Cantidad</t>
  </si>
  <si>
    <t>Lugar</t>
  </si>
  <si>
    <t>Elemento</t>
  </si>
  <si>
    <t>Drivers stepper motors TB6600</t>
  </si>
  <si>
    <t>Motor para el codo y muñeca</t>
  </si>
  <si>
    <t>Motor para el hombro</t>
  </si>
  <si>
    <t>Servomotor FT5330M</t>
  </si>
  <si>
    <t>Servomotor para agarre del gripper</t>
  </si>
  <si>
    <t>Obtenido</t>
  </si>
  <si>
    <t>Fuente</t>
  </si>
  <si>
    <t>Borneras</t>
  </si>
  <si>
    <t>Shield con bornera de Arduino Mega</t>
  </si>
  <si>
    <t>Power cord</t>
  </si>
  <si>
    <t>Switch para hacer homing</t>
  </si>
  <si>
    <t>Para llevar control del movimiento de los steppers</t>
  </si>
  <si>
    <t>Precio (USD)</t>
  </si>
  <si>
    <t>Comunidad mecatrónica</t>
  </si>
  <si>
    <t>Amazon</t>
  </si>
  <si>
    <t>Precio (DOP)</t>
  </si>
  <si>
    <t>Conector de alimentación con interruptor y fusible</t>
  </si>
  <si>
    <t>Encendido de robot</t>
  </si>
  <si>
    <t>Brida de 8 mm</t>
  </si>
  <si>
    <t>Soporte para NEMA 17 con engranaje planetario</t>
  </si>
  <si>
    <t>Acople de engranaje planetario a eje de 8 mm</t>
  </si>
  <si>
    <t>Acomple</t>
  </si>
  <si>
    <t>Brida de 0.197in (NEMA 17)</t>
  </si>
  <si>
    <t>Buck converter a 5 V</t>
  </si>
  <si>
    <t>Convertidor de voltaje de 24 a 5 V</t>
  </si>
  <si>
    <t>Convertidor de voltaje para servo</t>
  </si>
  <si>
    <t>Buck converter a 6 V</t>
  </si>
  <si>
    <t>Dinero por gastar:</t>
  </si>
  <si>
    <t>Dinero gastado</t>
  </si>
  <si>
    <t>Detección de color de objeto</t>
  </si>
  <si>
    <t>Luz de ambiente controlada</t>
  </si>
  <si>
    <t>Kit en casa</t>
  </si>
  <si>
    <t>Sensor de color TCS34725FN</t>
  </si>
  <si>
    <t>Lady Susan de 3 in</t>
  </si>
  <si>
    <t>Chumaceras 8mm</t>
  </si>
  <si>
    <t>Optoswitches</t>
  </si>
  <si>
    <t>Tiras led blancas</t>
  </si>
  <si>
    <t>Portafusibles</t>
  </si>
  <si>
    <t>Ejes</t>
  </si>
  <si>
    <t>Steppers NEMA 17 bipolares (17HS16-2004S1)</t>
  </si>
  <si>
    <t>Steppers NEMA 17 bipolares con engranaje planetario relación 51:1 (A1-GSidlMpL)</t>
  </si>
  <si>
    <t>Tipo</t>
  </si>
  <si>
    <t>Electrónica</t>
  </si>
  <si>
    <t>Mecánica</t>
  </si>
  <si>
    <t>Corriente máxima</t>
  </si>
  <si>
    <t>Consumo máximo estimado</t>
  </si>
  <si>
    <t>Vmin</t>
  </si>
  <si>
    <t>Vmax</t>
  </si>
  <si>
    <t>.</t>
  </si>
  <si>
    <t>Encoder incremental (400 PPR ES3806G)</t>
  </si>
  <si>
    <t>Vestándar</t>
  </si>
  <si>
    <t>Consumo total máximo</t>
  </si>
  <si>
    <t>Protección de corriente</t>
  </si>
  <si>
    <t>Portafusibles BLX-A</t>
  </si>
  <si>
    <t>Almacenes unidos</t>
  </si>
  <si>
    <t>Cable AWG 16</t>
  </si>
  <si>
    <t>Cable AWG 18</t>
  </si>
  <si>
    <t>Eléctrica</t>
  </si>
  <si>
    <t>Cable de potenica</t>
  </si>
  <si>
    <t>Canaleta 3/4"</t>
  </si>
  <si>
    <t>Cabletrónica</t>
  </si>
  <si>
    <t>INCOMPLETE</t>
  </si>
  <si>
    <t>Corriente total</t>
  </si>
  <si>
    <t>Amazon o local</t>
  </si>
  <si>
    <t>Fusibles de vidrio de soplado rápido de 0.197 x 0.787 in (F197787 a 1.7 A)</t>
  </si>
  <si>
    <t>a</t>
  </si>
  <si>
    <t>EN PROCESO</t>
  </si>
  <si>
    <t>Solid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</si>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</sst>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1C0A]* #,##0.00_);_([$$-1C0A]* \(#,##0.00\);_([$$-1C0A]* &quot;-&quot;??_);_(@_)"/>
    <numFmt numFmtId="165" formatCode="_-[$$-1C0A]* #,##0.00_ ;_-[$$-1C0A]* \-#,##0.00\ ;_-[$$-1C0A]* &quot;-&quot;??_ ;_-@_ 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3" fillId="0" borderId="0" xfId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3" fillId="0" borderId="0" xfId="1" applyFill="1"/>
    <xf numFmtId="165" fontId="0" fillId="0" borderId="0" xfId="0" applyNumberFormat="1"/>
    <xf numFmtId="0" fontId="0" fillId="2" borderId="0" xfId="0" applyFill="1" applyAlignment="1">
      <alignment horizontal="right" wrapText="1"/>
    </xf>
    <xf numFmtId="0" fontId="2" fillId="0" borderId="0" xfId="0" applyFont="1" applyAlignment="1">
      <alignment horizontal="center" wrapText="1"/>
    </xf>
    <xf numFmtId="0" fontId="0" fillId="0" borderId="1" xfId="0" applyBorder="1"/>
    <xf numFmtId="0" fontId="0" fillId="0" borderId="2" xfId="0" applyBorder="1"/>
    <xf numFmtId="0" fontId="4" fillId="3" borderId="2" xfId="0" applyFont="1" applyFill="1" applyBorder="1"/>
    <xf numFmtId="164" fontId="4" fillId="3" borderId="3" xfId="0" applyNumberFormat="1" applyFont="1" applyFill="1" applyBorder="1"/>
    <xf numFmtId="165" fontId="0" fillId="0" borderId="4" xfId="0" applyNumberFormat="1" applyBorder="1"/>
    <xf numFmtId="165" fontId="0" fillId="0" borderId="5" xfId="0" applyNumberFormat="1" applyBorder="1"/>
    <xf numFmtId="0" fontId="0" fillId="0" borderId="5" xfId="0" applyBorder="1"/>
    <xf numFmtId="2" fontId="0" fillId="0" borderId="6" xfId="0" applyNumberFormat="1" applyBorder="1"/>
    <xf numFmtId="0" fontId="1" fillId="4" borderId="0" xfId="0" applyFont="1" applyFill="1" applyAlignment="1">
      <alignment horizontal="right" wrapText="1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numFmt numFmtId="0" formatCode="General"/>
    </dxf>
    <dxf>
      <numFmt numFmtId="0" formatCode="General"/>
    </dxf>
    <dxf>
      <alignment vertical="bottom" textRotation="0" wrapText="1" indent="0" justifyLastLine="0" shrinkToFit="0" readingOrder="0"/>
    </dxf>
    <dxf>
      <font>
        <b/>
      </font>
      <alignment horizontal="center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" Target="richData/rdsupportingpropertybag.xml"/><Relationship Id="rId5" Type="http://schemas.openxmlformats.org/officeDocument/2006/relationships/sharedStrings" Target="sharedStrings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tyles" Target="styles.xml"/><Relationship Id="rId9" Type="http://schemas.microsoft.com/office/2017/06/relationships/richStyles" Target="richData/rich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9048</xdr:colOff>
      <xdr:row>15</xdr:row>
      <xdr:rowOff>133000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0B9873-B541-0B13-FDD8-7682A762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819048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76200</xdr:rowOff>
    </xdr:from>
    <xdr:to>
      <xdr:col>8</xdr:col>
      <xdr:colOff>751619</xdr:colOff>
      <xdr:row>17</xdr:row>
      <xdr:rowOff>95176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24C439BD-4C70-3CB8-86FD-FC5812622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36520"/>
          <a:ext cx="6847619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15</xdr:col>
      <xdr:colOff>170000</xdr:colOff>
      <xdr:row>53</xdr:row>
      <xdr:rowOff>151548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685687AF-566E-D339-AF14-6916C0DA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1840"/>
          <a:ext cx="11600000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15</xdr:col>
      <xdr:colOff>189047</xdr:colOff>
      <xdr:row>84</xdr:row>
      <xdr:rowOff>37429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6D35F617-7D87-ECFE-FA70-7667C876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41280"/>
          <a:ext cx="11619047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15</xdr:col>
      <xdr:colOff>598571</xdr:colOff>
      <xdr:row>117</xdr:row>
      <xdr:rowOff>18309</xdr:rowOff>
    </xdr:to>
    <xdr:pic>
      <xdr:nvPicPr>
        <xdr:cNvPr id="7" name="Picture 5">
          <a:extLst>
            <a:ext uri="{FF2B5EF4-FFF2-40B4-BE49-F238E27FC236}">
              <a16:creationId xmlns:a16="http://schemas.microsoft.com/office/drawing/2014/main" id="{635C37A0-BECF-2A80-B505-FC19A588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727680"/>
          <a:ext cx="12028571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15</xdr:col>
      <xdr:colOff>179524</xdr:colOff>
      <xdr:row>154</xdr:row>
      <xdr:rowOff>122976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9D5799DD-9541-B218-8B07-B27548DA7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62720"/>
          <a:ext cx="11609524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15</xdr:col>
      <xdr:colOff>617619</xdr:colOff>
      <xdr:row>183</xdr:row>
      <xdr:rowOff>18405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2DF27406-E133-3C6B-8BF2-5936E60E4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29280"/>
          <a:ext cx="12047619" cy="5161905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2">
  <rv s="0">
    <v>es-ES</v>
    <v>avymww</v>
    <v>268435456</v>
    <v>1</v>
    <v>Con tecnología de Refinitiv</v>
    <v>0</v>
    <v>1</v>
    <v>USD/DOP</v>
    <v>3</v>
    <v>4</v>
    <v>Finance</v>
    <v>5</v>
    <v>54.43</v>
    <v>0</v>
    <v>0</v>
    <v>54.43</v>
    <v>USD</v>
    <v>45035.147488425922</v>
    <v>54.46</v>
    <v>56.88</v>
    <v>54.91</v>
    <v>52.32</v>
    <v>DOP</v>
    <v>US Dollar/Dominican Peso FX Spot Rate</v>
    <v>54.43</v>
    <v>USDDOP</v>
    <v>Par de divisa</v>
    <v>USD/DOP</v>
  </rv>
  <rv s="1">
    <v>0</v>
  </rv>
</rvData>
</file>

<file path=xl/richData/rdrichvaluestructure.xml><?xml version="1.0" encoding="utf-8"?>
<rvStructures xmlns="http://schemas.microsoft.com/office/spreadsheetml/2017/richdata" count="2">
  <s t="_linkedentitycore">
    <k n="%EntityCulture" t="s"/>
    <k n="%EntityId" t="s"/>
    <k n="%EntityServiceId"/>
    <k n="%IsRefreshable" t="b"/>
    <k n="%ProviderInfo" t="s"/>
    <k n="_CanonicalPropertyNames" t="spb"/>
    <k n="_Display" t="spb"/>
    <k n="_DisplayString" t="s"/>
    <k n="_Flags" t="spb"/>
    <k n="_Format" t="spb"/>
    <k n="_Icon" t="s"/>
    <k n="_SubLabel" t="spb"/>
    <k n="Apertura"/>
    <k n="Cambio"/>
    <k n="Cambio (%)"/>
    <k n="Cierre anterior"/>
    <k n="De la moneda" t="s"/>
    <k n="Hora de la última operación"/>
    <k n="Máximo"/>
    <k n="Máximo en 52 semanas"/>
    <k n="Mínimo"/>
    <k n="Mínimo en 52 semanas"/>
    <k n="Moneda" t="s"/>
    <k n="Nombre" t="s"/>
    <k n="Precio"/>
    <k n="Símbolo bursátil" t="s"/>
    <k n="Tipo de instrumento" t="s"/>
    <k n="UniqueName" t="s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28">
      <v t="s">%EntityServiceId</v>
      <v t="s">_Format</v>
      <v t="s">%IsRefreshable</v>
      <v t="s">_CanonicalPropertyNames</v>
      <v t="s">%EntityCulture</v>
      <v t="s">%EntityId</v>
      <v t="s">_Icon</v>
      <v t="s">_Display</v>
      <v t="s">Nombre</v>
      <v t="s">Precio</v>
      <v t="s">_SubLabel</v>
      <v t="s">Hora de la última operación</v>
      <v t="s">Símbolo bursátil</v>
      <v t="s">Cambio</v>
      <v t="s">Cambio (%)</v>
      <v t="s">Moneda</v>
      <v t="s">De la moneda</v>
      <v t="s">Cierre anterior</v>
      <v t="s">Apertura</v>
      <v t="s">Máximo</v>
      <v t="s">Mínimo</v>
      <v t="s">Máximo en 52 semanas</v>
      <v t="s">Mínimo en 52 semanas</v>
      <v t="s">Tipo de instrumento</v>
      <v t="s">_Flags</v>
      <v t="s">UniqueName</v>
      <v t="s">_DisplayString</v>
      <v t="s">%ProviderInfo</v>
    </a>
  </spbArrays>
  <spbData count="6">
    <spb s="0">
      <v>Change</v>
      <v>Currency</v>
      <v>High</v>
      <v>Low</v>
      <v>Name</v>
      <v>Price</v>
      <v>Open</v>
      <v>Change (%)</v>
      <v>UniqueName</v>
      <v>From currency</v>
      <v>%ProviderInfo</v>
      <v>Previous close</v>
      <v>Ticker symbol</v>
      <v>Instrument type</v>
      <v>52 week high</v>
      <v>52 week low</v>
      <v>Last trade time</v>
    </spb>
    <spb s="1">
      <v>0</v>
      <v>Name</v>
    </spb>
    <spb s="2">
      <v>0</v>
      <v>0</v>
      <v>0</v>
    </spb>
    <spb s="3">
      <v>2</v>
      <v>2</v>
    </spb>
    <spb s="4">
      <v>1</v>
      <v>1</v>
      <v>1</v>
      <v>2</v>
      <v>1</v>
      <v>1</v>
      <v>3</v>
      <v>1</v>
      <v>4</v>
      <v>1</v>
      <v>1</v>
      <v>5</v>
    </spb>
    <spb s="5">
      <v>GMT</v>
    </spb>
  </spbData>
</supportingPropertyBags>
</file>

<file path=xl/richData/rdsupportingpropertybagstructure.xml><?xml version="1.0" encoding="utf-8"?>
<spbStructures xmlns="http://schemas.microsoft.com/office/spreadsheetml/2017/richdata2" count="6">
  <s>
    <k n="Cambio" t="s"/>
    <k n="Moneda" t="s"/>
    <k n="Máximo" t="s"/>
    <k n="Mínimo" t="s"/>
    <k n="Nombre" t="s"/>
    <k n="Precio" t="s"/>
    <k n="Apertura" t="s"/>
    <k n="Cambio (%)" t="s"/>
    <k n="UniqueName" t="s"/>
    <k n="De la moneda" t="s"/>
    <k n="%ProviderInfo" t="s"/>
    <k n="Cierre anterior" t="s"/>
    <k n="Símbolo bursátil" t="s"/>
    <k n="Tipo de instrumento" t="s"/>
    <k n="Máximo en 52 semanas" t="s"/>
    <k n="Mínimo en 52 semanas" t="s"/>
    <k n="Hora de la última operación" t="s"/>
  </s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Cambio" t="i"/>
    <k n="Máximo" t="i"/>
    <k n="Mínimo" t="i"/>
    <k n="Nombre" t="i"/>
    <k n="Precio" t="i"/>
    <k n="Apertura" t="i"/>
    <k n="Cambio (%)" t="i"/>
    <k n="Cierre anterior" t="i"/>
    <k n="`%EntityServiceId" t="i"/>
    <k n="Máximo en 52 semanas" t="i"/>
    <k n="Mínimo en 52 semanas" t="i"/>
    <k n="Hora de la última operación" t="i"/>
  </s>
  <s>
    <k n="Hora de la última operació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4">
    <x:dxf>
      <x:numFmt numFmtId="0" formatCode="General"/>
    </x:dxf>
    <x:dxf>
      <x:numFmt numFmtId="14" formatCode="0.00%"/>
    </x:dxf>
    <x:dxf>
      <x:numFmt numFmtId="2" formatCode="0.00"/>
    </x:dxf>
    <x:dxf>
      <x:numFmt numFmtId="27" formatCode="m/d/yyyy\ h:mm"/>
    </x:dxf>
  </dxfs>
  <richProperties>
    <rPr n="NumberFormat" t="s"/>
    <rPr n="IsTitleField" t="b"/>
  </richProperties>
  <richStyles>
    <rSty dxfid="0">
      <rpv i="0">_([$$-es-DO]* #,##0.00_);_([$$-es-DO]* (#,##0.00);_([$$-es-DO]* "-"??_);_(@_)</rpv>
    </rSty>
    <rSty>
      <rpv i="1">1</rpv>
    </rSty>
    <rSty dxfid="1"/>
    <rSty dxfid="2">
      <rpv i="0">0.00</rpv>
    </rSty>
    <rSty dxfid="3"/>
  </richStyles>
</richStyleShee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9BBD03-EC60-4CBC-ACB9-039A53D73882}" name="Tableau1" displayName="Tableau1" ref="B1:Q34" totalsRowShown="0" headerRowDxfId="7">
  <autoFilter ref="B1:Q34" xr:uid="{BD9BBD03-EC60-4CBC-ACB9-039A53D73882}"/>
  <sortState xmlns:xlrd2="http://schemas.microsoft.com/office/spreadsheetml/2017/richdata2" ref="B2:J34">
    <sortCondition ref="C1:C34"/>
  </sortState>
  <tableColumns count="16">
    <tableColumn id="1" xr3:uid="{A56D0A09-A560-4FF5-AAFE-6B281D2926E9}" name="Elemento" dataDxfId="6"/>
    <tableColumn id="8" xr3:uid="{1E8393DF-08ED-4607-8363-F0F519E9DC38}" name="Tipo" dataDxfId="5"/>
    <tableColumn id="2" xr3:uid="{D32B58B2-77EE-4132-8BED-C2AEBF448C89}" name="Descripción" dataDxfId="4"/>
    <tableColumn id="3" xr3:uid="{1AA58EBB-6A95-4F53-905D-66C423E037BC}" name="Cantidad"/>
    <tableColumn id="7" xr3:uid="{AA33C8EA-285B-4E52-AAD8-A9B4D4E6718E}" name="Precio (DOP)"/>
    <tableColumn id="4" xr3:uid="{D187A183-7BC8-443F-8556-9B63D6843FB5}" name="Precio (USD)"/>
    <tableColumn id="5" xr3:uid="{0DCC56D3-9B2B-4C3D-9409-0DEC68A799CA}" name="Obtenido"/>
    <tableColumn id="16" xr3:uid="{E3079899-5595-4588-AB1B-1889D7CF3C3E}" name="Solid"/>
    <tableColumn id="6" xr3:uid="{336C0B75-01A4-4CE4-9C04-E86DC2E935E6}" name="Lugar"/>
    <tableColumn id="12" xr3:uid="{9D91B753-AC57-47F0-8C9B-9A5BA0437D3D}" name="Vmin"/>
    <tableColumn id="9" xr3:uid="{0B7F10FA-6325-4CF0-BC86-0CD229CC85EF}" name="Vmax"/>
    <tableColumn id="13" xr3:uid="{98B4E4E6-D92D-4760-9E9A-313E393BED55}" name="Vestándar"/>
    <tableColumn id="10" xr3:uid="{5FC8337B-77E6-42EF-A17C-C2CAB767B532}" name="Corriente máxima"/>
    <tableColumn id="15" xr3:uid="{41FB5C9B-E3E7-4D2B-A179-866E8D8C0312}" name="Corriente total" dataDxfId="3">
      <calculatedColumnFormula>Tableau1[[#This Row],[Corriente máxima]]*Tableau1[[#This Row],[Cantidad]]</calculatedColumnFormula>
    </tableColumn>
    <tableColumn id="11" xr3:uid="{9A49021F-0E9D-466B-B367-2AFC08ACFACC}" name="Consumo máximo estimado"/>
    <tableColumn id="14" xr3:uid="{E317FA34-F318-4A4D-B778-90966A96AF59}" name="Consumo total máximo" dataDxfId="2">
      <calculatedColumnFormula>Tableau1[[#This Row],[Vestándar]]*Tableau1[[#This Row],[Corriente máxima]]*Tableau1[[#This Row],[Cantidad]]</calculatedColumnFormula>
    </tableColumn>
  </tableColumns>
  <tableStyleInfo name="TableStyleLight8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www.amazon.com/-/es/UCTRONICS-convertidor-corriente-continua-reguladora/dp/B07XXWQ49N/ref=sr_1_3?keywords=dc+dc+buck+converter+5v&amp;qid=1676194932&amp;sprefix=dc+dc+buc%2Caps%2C129&amp;sr=8-3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amazon.com/-/es/Codificador-giratorio-incremental-Voltaje-suministro/dp/B07SGCM167/ref=sr_1_1?keywords=400%2BPPR%2Bincremental&amp;qid=1676345361&amp;sr=8-1&amp;th=1" TargetMode="External"/><Relationship Id="rId1" Type="http://schemas.openxmlformats.org/officeDocument/2006/relationships/hyperlink" Target="https://www.amazon.com/-/es/MEGA2560-ruptura-terminales-tornillo-aluminio/dp/B081T2R76W/ref=sr_1_15?__mk_es_US=&#197;M&#197;&#381;&#213;&#209;&amp;crid=2BU2CVQE8O93S&amp;keywords=shield+arduino+mega+pull+down&amp;qid=1676269721&amp;sprefix=shield+arduino+mega+pulldown%2Caps%2C126&amp;sr=8-15" TargetMode="External"/><Relationship Id="rId6" Type="http://schemas.openxmlformats.org/officeDocument/2006/relationships/hyperlink" Target="https://www.amazon.com/-/es/CQRobot-Ocean-TCS34725FN-computadoras-iluminaci&#243;n/dp/B07QLL53CT/ref=sr_1_5?__mk_es_US=&#197;M&#197;&#381;&#213;&#209;&amp;crid=1XD372MRN4YEN&amp;keywords=rgb+color+sensor+arduino&amp;qid=1676200116&amp;sprefix=rgb+color+sensor+arduino%2Caps%2C108&amp;sr=8-5" TargetMode="External"/><Relationship Id="rId5" Type="http://schemas.openxmlformats.org/officeDocument/2006/relationships/hyperlink" Target="https://www.amazon.com/-/es/LRS-350-12-Meanwell-alimentaci&#243;n-conmutada-LRS-350Series/dp/B07BK2G6K8/ref=sr_1_4?__mk_es_US=&#197;M&#197;&#381;&#213;&#209;&amp;crid=2NJSWIQ0DPZF5&amp;keywords=source+12v+meanwell&amp;qid=1676344134&amp;sprefix=source+12+v+mean+well+%2Caps%2C116&amp;sr=8-4" TargetMode="External"/><Relationship Id="rId4" Type="http://schemas.openxmlformats.org/officeDocument/2006/relationships/hyperlink" Target="https://www.amazon.com/-/es/Valefod-Paquete-reguladores-convertidores-pantalla/dp/B07WQJ2GD6/ref=sr_1_4?__mk_es_US=&#197;M&#197;&#381;&#213;&#209;&amp;crid=348THMFY55QNG&amp;keywords=buck+24+to+7&amp;qid=1676195642&amp;sprefix=buck+24+to+7%2Caps%2C112&amp;sr=8-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34"/>
  <sheetViews>
    <sheetView tabSelected="1" zoomScale="95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3" sqref="C33"/>
    </sheetView>
  </sheetViews>
  <sheetFormatPr defaultColWidth="9.109375" defaultRowHeight="14.4" x14ac:dyDescent="0.3"/>
  <cols>
    <col min="2" max="2" width="30.88671875" style="1" bestFit="1" customWidth="1"/>
    <col min="3" max="3" width="30" style="1" customWidth="1"/>
    <col min="4" max="4" width="38.44140625" customWidth="1"/>
    <col min="5" max="5" width="13.44140625" bestFit="1" customWidth="1"/>
    <col min="6" max="6" width="16.88671875" bestFit="1" customWidth="1"/>
    <col min="7" max="7" width="16.6640625" bestFit="1" customWidth="1"/>
    <col min="8" max="8" width="14" bestFit="1" customWidth="1"/>
    <col min="9" max="9" width="22.6640625" bestFit="1" customWidth="1"/>
    <col min="10" max="10" width="10.33203125" bestFit="1" customWidth="1"/>
    <col min="11" max="11" width="10.5546875" bestFit="1" customWidth="1"/>
    <col min="12" max="12" width="10.5546875" customWidth="1"/>
    <col min="13" max="13" width="21.5546875" bestFit="1" customWidth="1"/>
    <col min="14" max="14" width="30.44140625" bestFit="1" customWidth="1"/>
    <col min="15" max="16" width="26.44140625" bestFit="1" customWidth="1"/>
    <col min="17" max="17" width="16.88671875" bestFit="1" customWidth="1"/>
    <col min="18" max="19" width="14.33203125" bestFit="1" customWidth="1"/>
    <col min="20" max="20" width="13.5546875" customWidth="1"/>
    <col min="21" max="21" width="8.33203125" bestFit="1" customWidth="1"/>
  </cols>
  <sheetData>
    <row r="1" spans="2:23" ht="15" thickBot="1" x14ac:dyDescent="0.35">
      <c r="B1" s="3" t="s">
        <v>5</v>
      </c>
      <c r="C1" s="3" t="s">
        <v>47</v>
      </c>
      <c r="D1" s="4" t="s">
        <v>2</v>
      </c>
      <c r="E1" s="4" t="s">
        <v>3</v>
      </c>
      <c r="F1" s="4" t="s">
        <v>21</v>
      </c>
      <c r="G1" s="4" t="s">
        <v>18</v>
      </c>
      <c r="H1" s="4" t="s">
        <v>11</v>
      </c>
      <c r="I1" s="4" t="s">
        <v>73</v>
      </c>
      <c r="J1" s="4" t="s">
        <v>4</v>
      </c>
      <c r="K1" s="4" t="s">
        <v>52</v>
      </c>
      <c r="L1" s="4" t="s">
        <v>53</v>
      </c>
      <c r="M1" s="4" t="s">
        <v>56</v>
      </c>
      <c r="N1" s="4" t="s">
        <v>50</v>
      </c>
      <c r="O1" s="4" t="s">
        <v>68</v>
      </c>
      <c r="P1" s="4" t="s">
        <v>51</v>
      </c>
      <c r="Q1" s="4" t="s">
        <v>57</v>
      </c>
    </row>
    <row r="2" spans="2:23" x14ac:dyDescent="0.3">
      <c r="B2" s="5" t="s">
        <v>0</v>
      </c>
      <c r="C2" s="10" t="s">
        <v>48</v>
      </c>
      <c r="D2" s="1" t="s">
        <v>1</v>
      </c>
      <c r="E2">
        <v>1</v>
      </c>
      <c r="G2">
        <v>48.4</v>
      </c>
      <c r="H2" t="b">
        <v>1</v>
      </c>
      <c r="I2" t="s">
        <v>74</v>
      </c>
      <c r="J2" t="s">
        <v>37</v>
      </c>
      <c r="K2">
        <v>7</v>
      </c>
      <c r="L2">
        <v>12</v>
      </c>
      <c r="M2">
        <v>12</v>
      </c>
      <c r="N2">
        <v>0.2</v>
      </c>
      <c r="O2">
        <f>Tableau1[[#This Row],[Corriente máxima]]*Tableau1[[#This Row],[Cantidad]]</f>
        <v>0.2</v>
      </c>
      <c r="P2">
        <f>Tableau1[[#This Row],[Vmax]]*Tableau1[[#This Row],[Corriente máxima]]</f>
        <v>2.4000000000000004</v>
      </c>
      <c r="Q2">
        <f>Tableau1[[#This Row],[Vestándar]]*Tableau1[[#This Row],[Corriente máxima]]*Tableau1[[#This Row],[Cantidad]]</f>
        <v>2.4000000000000004</v>
      </c>
      <c r="S2" s="11" t="s">
        <v>33</v>
      </c>
      <c r="T2" s="12" t="s">
        <v>34</v>
      </c>
      <c r="U2" s="12"/>
      <c r="V2" s="13" t="e" vm="1">
        <v>#VALUE!</v>
      </c>
      <c r="W2" s="14" cm="1">
        <f t="array" ref="W2">_FV(V2,"Precio")</f>
        <v>54.43</v>
      </c>
    </row>
    <row r="3" spans="2:23" ht="15" thickBot="1" x14ac:dyDescent="0.35">
      <c r="B3" s="5" t="s">
        <v>6</v>
      </c>
      <c r="C3" s="10" t="s">
        <v>48</v>
      </c>
      <c r="D3" s="1"/>
      <c r="E3">
        <v>3</v>
      </c>
      <c r="F3">
        <f>535*3</f>
        <v>1605</v>
      </c>
      <c r="H3" t="b">
        <v>1</v>
      </c>
      <c r="J3" t="s">
        <v>19</v>
      </c>
      <c r="K3">
        <v>9</v>
      </c>
      <c r="L3">
        <v>42</v>
      </c>
      <c r="M3">
        <v>12</v>
      </c>
      <c r="N3">
        <v>5</v>
      </c>
      <c r="P3">
        <v>160</v>
      </c>
      <c r="S3" s="15">
        <f>SUMIF(Tableau1[Obtenido],FALSE,(Tableau1[Precio (DOP)]))+SUMIF(Tableau1[Obtenido],FALSE,Tableau1[Precio (USD)])*W2</f>
        <v>2756.3352</v>
      </c>
      <c r="T3" s="16">
        <f>SUMIF(Tableau1[Obtenido],TRUE,(Tableau1[Precio (DOP)]))+SUMIF(Tableau1[Obtenido],TRUE,Tableau1[Precio (USD)])*W2</f>
        <v>11422.152</v>
      </c>
      <c r="U3" s="17"/>
      <c r="V3" s="17"/>
      <c r="W3" s="18">
        <f>SUM(S3:T3)/W2</f>
        <v>260.4903031416498</v>
      </c>
    </row>
    <row r="4" spans="2:23" ht="28.8" x14ac:dyDescent="0.3">
      <c r="B4" s="5" t="s">
        <v>45</v>
      </c>
      <c r="C4" s="10" t="s">
        <v>48</v>
      </c>
      <c r="D4" s="1" t="s">
        <v>7</v>
      </c>
      <c r="E4">
        <v>2</v>
      </c>
      <c r="F4">
        <f>2*800</f>
        <v>1600</v>
      </c>
      <c r="H4" t="b">
        <v>1</v>
      </c>
      <c r="I4" t="s">
        <v>74</v>
      </c>
      <c r="J4" t="s">
        <v>19</v>
      </c>
      <c r="K4" t="s">
        <v>54</v>
      </c>
      <c r="L4" t="s">
        <v>54</v>
      </c>
      <c r="M4">
        <v>12</v>
      </c>
      <c r="N4">
        <v>1.7</v>
      </c>
      <c r="O4">
        <f>Tableau1[[#This Row],[Corriente máxima]]*Tableau1[[#This Row],[Cantidad]]</f>
        <v>3.4</v>
      </c>
      <c r="Q4">
        <f>Tableau1[[#This Row],[Vestándar]]*Tableau1[[#This Row],[Corriente máxima]]*Tableau1[[#This Row],[Cantidad]]</f>
        <v>40.799999999999997</v>
      </c>
    </row>
    <row r="5" spans="2:23" ht="43.2" x14ac:dyDescent="0.3">
      <c r="B5" s="6" t="s">
        <v>46</v>
      </c>
      <c r="C5" s="10" t="s">
        <v>48</v>
      </c>
      <c r="D5" s="1" t="s">
        <v>8</v>
      </c>
      <c r="E5">
        <v>1</v>
      </c>
      <c r="F5">
        <v>2395</v>
      </c>
      <c r="H5" t="b">
        <v>1</v>
      </c>
      <c r="I5" t="s">
        <v>74</v>
      </c>
      <c r="J5" t="s">
        <v>19</v>
      </c>
      <c r="K5" t="s">
        <v>54</v>
      </c>
      <c r="L5" t="s">
        <v>54</v>
      </c>
      <c r="M5">
        <v>12</v>
      </c>
      <c r="N5">
        <v>1.7</v>
      </c>
      <c r="O5">
        <f>Tableau1[[#This Row],[Corriente máxima]]*Tableau1[[#This Row],[Cantidad]]</f>
        <v>1.7</v>
      </c>
      <c r="Q5">
        <f>Tableau1[[#This Row],[Vestándar]]*Tableau1[[#This Row],[Corriente máxima]]*Tableau1[[#This Row],[Cantidad]]</f>
        <v>20.399999999999999</v>
      </c>
    </row>
    <row r="6" spans="2:23" x14ac:dyDescent="0.3">
      <c r="B6" s="9" t="s">
        <v>9</v>
      </c>
      <c r="C6" s="10" t="s">
        <v>48</v>
      </c>
      <c r="D6" s="1" t="s">
        <v>10</v>
      </c>
      <c r="E6">
        <v>1</v>
      </c>
      <c r="H6" t="b">
        <v>1</v>
      </c>
      <c r="I6" t="s">
        <v>74</v>
      </c>
      <c r="K6">
        <v>6</v>
      </c>
      <c r="L6">
        <v>7.4</v>
      </c>
      <c r="M6">
        <v>6</v>
      </c>
      <c r="N6">
        <v>3.9</v>
      </c>
      <c r="O6">
        <f>Tableau1[[#This Row],[Corriente máxima]]*Tableau1[[#This Row],[Cantidad]]</f>
        <v>3.9</v>
      </c>
      <c r="P6">
        <f>Tableau1[[#This Row],[Vmax]]*Tableau1[[#This Row],[Corriente máxima]]</f>
        <v>28.86</v>
      </c>
      <c r="Q6">
        <f>Tableau1[[#This Row],[Vestándar]]*Tableau1[[#This Row],[Corriente máxima]]*Tableau1[[#This Row],[Cantidad]]</f>
        <v>23.4</v>
      </c>
    </row>
    <row r="7" spans="2:23" x14ac:dyDescent="0.3">
      <c r="B7" s="5" t="s">
        <v>41</v>
      </c>
      <c r="C7" s="10" t="s">
        <v>48</v>
      </c>
      <c r="D7" s="1" t="s">
        <v>16</v>
      </c>
      <c r="E7">
        <v>3</v>
      </c>
      <c r="F7">
        <f>3*86</f>
        <v>258</v>
      </c>
      <c r="H7" t="b">
        <v>1</v>
      </c>
      <c r="I7" t="s">
        <v>74</v>
      </c>
      <c r="J7" t="s">
        <v>19</v>
      </c>
      <c r="K7">
        <v>3.3</v>
      </c>
      <c r="L7">
        <v>5</v>
      </c>
      <c r="M7">
        <v>5</v>
      </c>
      <c r="N7">
        <v>1.4999999999999999E-2</v>
      </c>
      <c r="O7">
        <f>Tableau1[[#This Row],[Corriente máxima]]*Tableau1[[#This Row],[Cantidad]]</f>
        <v>4.4999999999999998E-2</v>
      </c>
      <c r="P7">
        <f>Tableau1[[#This Row],[Corriente máxima]]*Tableau1[[#This Row],[Vmax]]</f>
        <v>7.4999999999999997E-2</v>
      </c>
      <c r="Q7">
        <f>Tableau1[[#This Row],[Vestándar]]*Tableau1[[#This Row],[Corriente máxima]]*Tableau1[[#This Row],[Cantidad]]</f>
        <v>0.22499999999999998</v>
      </c>
      <c r="V7" s="8"/>
    </row>
    <row r="8" spans="2:23" ht="28.8" x14ac:dyDescent="0.3">
      <c r="B8" s="19" t="s">
        <v>55</v>
      </c>
      <c r="C8" s="10" t="s">
        <v>48</v>
      </c>
      <c r="D8" s="1" t="s">
        <v>17</v>
      </c>
      <c r="E8">
        <v>3</v>
      </c>
      <c r="G8">
        <f>16.88*Tableau1[[#This Row],[Cantidad]]</f>
        <v>50.64</v>
      </c>
      <c r="H8" s="21" t="b">
        <v>0</v>
      </c>
      <c r="I8" t="s">
        <v>74</v>
      </c>
      <c r="J8" s="2" t="s">
        <v>20</v>
      </c>
      <c r="K8">
        <v>8</v>
      </c>
      <c r="L8">
        <v>24</v>
      </c>
      <c r="M8">
        <v>12</v>
      </c>
      <c r="N8">
        <v>0.15</v>
      </c>
      <c r="O8">
        <f>Tableau1[[#This Row],[Corriente máxima]]*Tableau1[[#This Row],[Cantidad]]</f>
        <v>0.44999999999999996</v>
      </c>
      <c r="P8">
        <f>Tableau1[[#This Row],[Vmax]]*Tableau1[[#This Row],[Corriente máxima]]</f>
        <v>3.5999999999999996</v>
      </c>
      <c r="Q8">
        <f>Tableau1[[#This Row],[Vestándar]]*Tableau1[[#This Row],[Corriente máxima]]*Tableau1[[#This Row],[Cantidad]]</f>
        <v>5.3999999999999995</v>
      </c>
    </row>
    <row r="9" spans="2:23" x14ac:dyDescent="0.3">
      <c r="B9" s="19" t="s">
        <v>12</v>
      </c>
      <c r="C9" s="10" t="s">
        <v>48</v>
      </c>
      <c r="D9" s="1"/>
      <c r="E9">
        <v>1</v>
      </c>
      <c r="G9">
        <v>39.99</v>
      </c>
      <c r="H9" s="20" t="s">
        <v>72</v>
      </c>
      <c r="I9" t="s">
        <v>74</v>
      </c>
      <c r="J9" s="2" t="s">
        <v>20</v>
      </c>
      <c r="K9" s="2"/>
      <c r="O9">
        <f>Tableau1[[#This Row],[Corriente máxima]]*Tableau1[[#This Row],[Cantidad]]</f>
        <v>0</v>
      </c>
      <c r="Q9">
        <f>Tableau1[[#This Row],[Vestándar]]*Tableau1[[#This Row],[Corriente máxima]]*Tableau1[[#This Row],[Cantidad]]</f>
        <v>0</v>
      </c>
    </row>
    <row r="10" spans="2:23" x14ac:dyDescent="0.3">
      <c r="B10" s="19" t="s">
        <v>15</v>
      </c>
      <c r="C10" s="10" t="s">
        <v>48</v>
      </c>
      <c r="D10" s="1"/>
      <c r="E10">
        <v>1</v>
      </c>
      <c r="H10" s="21" t="b">
        <v>1</v>
      </c>
      <c r="I10" t="s">
        <v>74</v>
      </c>
      <c r="O10">
        <f>Tableau1[[#This Row],[Corriente máxima]]*Tableau1[[#This Row],[Cantidad]]</f>
        <v>0</v>
      </c>
      <c r="Q10">
        <f>Tableau1[[#This Row],[Vestándar]]*Tableau1[[#This Row],[Corriente máxima]]*Tableau1[[#This Row],[Cantidad]]</f>
        <v>0</v>
      </c>
    </row>
    <row r="11" spans="2:23" x14ac:dyDescent="0.3">
      <c r="B11" s="5" t="s">
        <v>13</v>
      </c>
      <c r="C11" s="10" t="s">
        <v>48</v>
      </c>
      <c r="D11" s="1"/>
      <c r="E11">
        <v>1</v>
      </c>
      <c r="H11" s="21" t="b">
        <v>1</v>
      </c>
      <c r="I11" t="s">
        <v>74</v>
      </c>
      <c r="O11">
        <f>Tableau1[[#This Row],[Corriente máxima]]*Tableau1[[#This Row],[Cantidad]]</f>
        <v>0</v>
      </c>
      <c r="Q11">
        <f>Tableau1[[#This Row],[Vestándar]]*Tableau1[[#This Row],[Corriente máxima]]*Tableau1[[#This Row],[Cantidad]]</f>
        <v>0</v>
      </c>
    </row>
    <row r="12" spans="2:23" x14ac:dyDescent="0.3">
      <c r="B12" s="19" t="s">
        <v>14</v>
      </c>
      <c r="C12" s="10" t="s">
        <v>48</v>
      </c>
      <c r="D12" s="1"/>
      <c r="E12">
        <v>1</v>
      </c>
      <c r="G12">
        <v>48</v>
      </c>
      <c r="H12" s="20" t="s">
        <v>72</v>
      </c>
      <c r="I12" t="s">
        <v>74</v>
      </c>
      <c r="J12" s="2" t="s">
        <v>20</v>
      </c>
      <c r="K12" s="2"/>
      <c r="O12">
        <f>Tableau1[[#This Row],[Corriente máxima]]*Tableau1[[#This Row],[Cantidad]]</f>
        <v>0</v>
      </c>
      <c r="Q12">
        <f>Tableau1[[#This Row],[Vestándar]]*Tableau1[[#This Row],[Corriente máxima]]*Tableau1[[#This Row],[Cantidad]]</f>
        <v>0</v>
      </c>
    </row>
    <row r="13" spans="2:23" ht="28.8" x14ac:dyDescent="0.3">
      <c r="B13" s="5" t="s">
        <v>22</v>
      </c>
      <c r="C13" s="10" t="s">
        <v>48</v>
      </c>
      <c r="D13" s="1" t="s">
        <v>23</v>
      </c>
      <c r="E13">
        <v>1</v>
      </c>
      <c r="F13">
        <v>175</v>
      </c>
      <c r="H13" t="b">
        <v>1</v>
      </c>
      <c r="I13" t="s">
        <v>74</v>
      </c>
      <c r="J13" t="s">
        <v>19</v>
      </c>
      <c r="O13">
        <f>Tableau1[[#This Row],[Corriente máxima]]*Tableau1[[#This Row],[Cantidad]]</f>
        <v>0</v>
      </c>
      <c r="Q13">
        <f>Tableau1[[#This Row],[Vestándar]]*Tableau1[[#This Row],[Corriente máxima]]*Tableau1[[#This Row],[Cantidad]]</f>
        <v>0</v>
      </c>
    </row>
    <row r="14" spans="2:23" x14ac:dyDescent="0.3">
      <c r="B14" s="5" t="s">
        <v>29</v>
      </c>
      <c r="C14" s="10" t="s">
        <v>48</v>
      </c>
      <c r="D14" s="1" t="s">
        <v>30</v>
      </c>
      <c r="E14">
        <v>2</v>
      </c>
      <c r="G14">
        <v>14.99</v>
      </c>
      <c r="H14" s="20" t="s">
        <v>72</v>
      </c>
      <c r="I14" t="s">
        <v>74</v>
      </c>
      <c r="J14" s="2" t="s">
        <v>69</v>
      </c>
      <c r="K14">
        <v>8</v>
      </c>
      <c r="L14">
        <v>22</v>
      </c>
      <c r="M14">
        <v>12</v>
      </c>
      <c r="N14">
        <v>3</v>
      </c>
      <c r="Q14">
        <f>Tableau1[[#This Row],[Vestándar]]*Tableau1[[#This Row],[Corriente máxima]]*Tableau1[[#This Row],[Cantidad]]</f>
        <v>72</v>
      </c>
    </row>
    <row r="15" spans="2:23" x14ac:dyDescent="0.3">
      <c r="B15" s="19" t="s">
        <v>32</v>
      </c>
      <c r="C15" s="10" t="s">
        <v>48</v>
      </c>
      <c r="D15" s="1" t="s">
        <v>31</v>
      </c>
      <c r="E15">
        <v>2</v>
      </c>
      <c r="G15">
        <v>13.99</v>
      </c>
      <c r="H15" s="20" t="s">
        <v>72</v>
      </c>
      <c r="I15" t="s">
        <v>74</v>
      </c>
      <c r="J15" s="7" t="s">
        <v>20</v>
      </c>
      <c r="K15">
        <v>4</v>
      </c>
      <c r="L15">
        <v>40</v>
      </c>
      <c r="M15">
        <v>12</v>
      </c>
      <c r="N15">
        <v>3</v>
      </c>
      <c r="Q15">
        <f>Tableau1[[#This Row],[Vestándar]]*Tableau1[[#This Row],[Corriente máxima]]*Tableau1[[#This Row],[Cantidad]]</f>
        <v>72</v>
      </c>
    </row>
    <row r="16" spans="2:23" x14ac:dyDescent="0.3">
      <c r="B16" s="19" t="s">
        <v>38</v>
      </c>
      <c r="C16" s="10" t="s">
        <v>48</v>
      </c>
      <c r="D16" s="1" t="s">
        <v>35</v>
      </c>
      <c r="E16">
        <v>1</v>
      </c>
      <c r="G16">
        <v>18</v>
      </c>
      <c r="H16" s="21" t="b">
        <v>1</v>
      </c>
      <c r="I16" t="s">
        <v>74</v>
      </c>
      <c r="J16" s="2" t="s">
        <v>20</v>
      </c>
      <c r="K16">
        <v>3.3</v>
      </c>
      <c r="L16">
        <v>5</v>
      </c>
      <c r="M16">
        <v>5</v>
      </c>
      <c r="N16">
        <v>0.2</v>
      </c>
      <c r="O16">
        <f>Tableau1[[#This Row],[Corriente máxima]]*Tableau1[[#This Row],[Cantidad]]</f>
        <v>0.2</v>
      </c>
      <c r="P16">
        <f>Tableau1[[#This Row],[Corriente máxima]]*Tableau1[[#This Row],[Vmax]]</f>
        <v>1</v>
      </c>
      <c r="Q16">
        <f>Tableau1[[#This Row],[Vestándar]]*Tableau1[[#This Row],[Corriente máxima]]*Tableau1[[#This Row],[Cantidad]]</f>
        <v>1</v>
      </c>
    </row>
    <row r="17" spans="2:17" x14ac:dyDescent="0.3">
      <c r="B17" s="5" t="s">
        <v>42</v>
      </c>
      <c r="C17" s="10" t="s">
        <v>48</v>
      </c>
      <c r="D17" s="1" t="s">
        <v>36</v>
      </c>
      <c r="E17">
        <v>1</v>
      </c>
      <c r="H17" s="21" t="b">
        <v>0</v>
      </c>
      <c r="I17" t="s">
        <v>74</v>
      </c>
      <c r="O17">
        <f>Tableau1[[#This Row],[Corriente máxima]]*Tableau1[[#This Row],[Cantidad]]</f>
        <v>0</v>
      </c>
      <c r="Q17">
        <f>Tableau1[[#This Row],[Vestándar]]*Tableau1[[#This Row],[Corriente máxima]]*Tableau1[[#This Row],[Cantidad]]</f>
        <v>0</v>
      </c>
    </row>
    <row r="18" spans="2:17" x14ac:dyDescent="0.3">
      <c r="B18" s="19" t="s">
        <v>59</v>
      </c>
      <c r="C18" s="10" t="s">
        <v>63</v>
      </c>
      <c r="D18" s="1" t="s">
        <v>43</v>
      </c>
      <c r="E18">
        <v>1</v>
      </c>
      <c r="H18" s="21" t="b">
        <v>0</v>
      </c>
      <c r="I18" t="s">
        <v>74</v>
      </c>
      <c r="J18" t="s">
        <v>60</v>
      </c>
      <c r="O18">
        <f>Tableau1[[#This Row],[Corriente máxima]]*Tableau1[[#This Row],[Cantidad]]</f>
        <v>0</v>
      </c>
      <c r="Q18">
        <f>Tableau1[[#This Row],[Vestándar]]*Tableau1[[#This Row],[Corriente máxima]]*Tableau1[[#This Row],[Cantidad]]</f>
        <v>0</v>
      </c>
    </row>
    <row r="19" spans="2:17" x14ac:dyDescent="0.3">
      <c r="B19" s="5" t="s">
        <v>24</v>
      </c>
      <c r="C19" s="10" t="s">
        <v>49</v>
      </c>
      <c r="D19" s="1"/>
      <c r="E19">
        <v>4</v>
      </c>
      <c r="F19">
        <f>150*4</f>
        <v>600</v>
      </c>
      <c r="H19" t="b">
        <v>1</v>
      </c>
      <c r="I19" t="s">
        <v>74</v>
      </c>
      <c r="J19" t="s">
        <v>19</v>
      </c>
      <c r="O19">
        <f>Tableau1[[#This Row],[Corriente máxima]]*Tableau1[[#This Row],[Cantidad]]</f>
        <v>0</v>
      </c>
      <c r="Q19">
        <f>Tableau1[[#This Row],[Vestándar]]*Tableau1[[#This Row],[Corriente máxima]]*Tableau1[[#This Row],[Cantidad]]</f>
        <v>0</v>
      </c>
    </row>
    <row r="20" spans="2:17" x14ac:dyDescent="0.3">
      <c r="B20" s="5" t="s">
        <v>28</v>
      </c>
      <c r="C20" s="10" t="s">
        <v>49</v>
      </c>
      <c r="D20" s="1"/>
      <c r="E20">
        <v>2</v>
      </c>
      <c r="F20">
        <f>170*2</f>
        <v>340</v>
      </c>
      <c r="H20" t="b">
        <v>1</v>
      </c>
      <c r="I20" t="s">
        <v>74</v>
      </c>
      <c r="J20" t="s">
        <v>19</v>
      </c>
      <c r="O20">
        <f>Tableau1[[#This Row],[Corriente máxima]]*Tableau1[[#This Row],[Cantidad]]</f>
        <v>0</v>
      </c>
      <c r="Q20">
        <f>Tableau1[[#This Row],[Vestándar]]*Tableau1[[#This Row],[Corriente máxima]]*Tableau1[[#This Row],[Cantidad]]</f>
        <v>0</v>
      </c>
    </row>
    <row r="21" spans="2:17" ht="28.8" x14ac:dyDescent="0.3">
      <c r="B21" s="5" t="s">
        <v>25</v>
      </c>
      <c r="C21" s="10" t="s">
        <v>49</v>
      </c>
      <c r="D21" s="5" t="s">
        <v>25</v>
      </c>
      <c r="E21">
        <v>1</v>
      </c>
      <c r="F21">
        <v>415</v>
      </c>
      <c r="H21" t="b">
        <v>1</v>
      </c>
      <c r="I21" t="s">
        <v>74</v>
      </c>
      <c r="J21" t="s">
        <v>19</v>
      </c>
      <c r="O21">
        <f>Tableau1[[#This Row],[Corriente máxima]]*Tableau1[[#This Row],[Cantidad]]</f>
        <v>0</v>
      </c>
      <c r="Q21">
        <f>Tableau1[[#This Row],[Vestándar]]*Tableau1[[#This Row],[Corriente máxima]]*Tableau1[[#This Row],[Cantidad]]</f>
        <v>0</v>
      </c>
    </row>
    <row r="22" spans="2:17" ht="28.8" x14ac:dyDescent="0.3">
      <c r="B22" s="5" t="s">
        <v>26</v>
      </c>
      <c r="C22" s="10" t="s">
        <v>49</v>
      </c>
      <c r="D22" s="1" t="s">
        <v>27</v>
      </c>
      <c r="E22">
        <v>1</v>
      </c>
      <c r="F22">
        <v>315</v>
      </c>
      <c r="H22" t="b">
        <v>1</v>
      </c>
      <c r="I22" t="s">
        <v>74</v>
      </c>
      <c r="J22" t="s">
        <v>19</v>
      </c>
      <c r="O22">
        <f>Tableau1[[#This Row],[Corriente máxima]]*Tableau1[[#This Row],[Cantidad]]</f>
        <v>0</v>
      </c>
      <c r="Q22">
        <f>Tableau1[[#This Row],[Vestándar]]*Tableau1[[#This Row],[Corriente máxima]]*Tableau1[[#This Row],[Cantidad]]</f>
        <v>0</v>
      </c>
    </row>
    <row r="23" spans="2:17" x14ac:dyDescent="0.3">
      <c r="B23" s="5" t="s">
        <v>40</v>
      </c>
      <c r="C23" s="10" t="s">
        <v>49</v>
      </c>
      <c r="D23" s="1"/>
      <c r="E23">
        <v>10</v>
      </c>
      <c r="H23" s="20" t="s">
        <v>67</v>
      </c>
      <c r="I23" t="s">
        <v>74</v>
      </c>
      <c r="J23" t="s">
        <v>71</v>
      </c>
      <c r="O23">
        <f>Tableau1[[#This Row],[Corriente máxima]]*Tableau1[[#This Row],[Cantidad]]</f>
        <v>0</v>
      </c>
      <c r="Q23">
        <f>Tableau1[[#This Row],[Vestándar]]*Tableau1[[#This Row],[Corriente máxima]]*Tableau1[[#This Row],[Cantidad]]</f>
        <v>0</v>
      </c>
    </row>
    <row r="24" spans="2:17" x14ac:dyDescent="0.3">
      <c r="B24" s="5" t="s">
        <v>39</v>
      </c>
      <c r="C24" s="10" t="s">
        <v>49</v>
      </c>
      <c r="D24" s="1"/>
      <c r="E24">
        <v>1</v>
      </c>
      <c r="H24" t="b">
        <v>1</v>
      </c>
      <c r="I24" t="s">
        <v>74</v>
      </c>
      <c r="J24" t="s">
        <v>19</v>
      </c>
      <c r="O24">
        <f>Tableau1[[#This Row],[Corriente máxima]]*Tableau1[[#This Row],[Cantidad]]</f>
        <v>0</v>
      </c>
      <c r="Q24">
        <f>Tableau1[[#This Row],[Vestándar]]*Tableau1[[#This Row],[Corriente máxima]]*Tableau1[[#This Row],[Cantidad]]</f>
        <v>0</v>
      </c>
    </row>
    <row r="25" spans="2:17" x14ac:dyDescent="0.3">
      <c r="B25" s="5" t="s">
        <v>44</v>
      </c>
      <c r="C25" s="10" t="s">
        <v>49</v>
      </c>
      <c r="D25" s="1"/>
      <c r="E25">
        <v>6</v>
      </c>
      <c r="H25" s="21" t="b">
        <v>0</v>
      </c>
      <c r="I25" t="s">
        <v>74</v>
      </c>
      <c r="O25">
        <f>Tableau1[[#This Row],[Corriente máxima]]*Tableau1[[#This Row],[Cantidad]]</f>
        <v>0</v>
      </c>
      <c r="Q25">
        <f>Tableau1[[#This Row],[Vestándar]]*Tableau1[[#This Row],[Corriente máxima]]*Tableau1[[#This Row],[Cantidad]]</f>
        <v>0</v>
      </c>
    </row>
    <row r="26" spans="2:17" ht="43.2" x14ac:dyDescent="0.3">
      <c r="B26" s="19" t="s">
        <v>70</v>
      </c>
      <c r="C26" s="10" t="s">
        <v>63</v>
      </c>
      <c r="D26" s="1" t="s">
        <v>58</v>
      </c>
      <c r="E26">
        <v>5</v>
      </c>
      <c r="H26" s="21" t="b">
        <v>0</v>
      </c>
      <c r="I26" t="s">
        <v>74</v>
      </c>
      <c r="J26" t="s">
        <v>60</v>
      </c>
      <c r="O26">
        <f>Tableau1[[#This Row],[Corriente máxima]]*Tableau1[[#This Row],[Cantidad]]</f>
        <v>0</v>
      </c>
      <c r="Q26">
        <f>Tableau1[[#This Row],[Vestándar]]*Tableau1[[#This Row],[Corriente máxima]]*Tableau1[[#This Row],[Cantidad]]</f>
        <v>0</v>
      </c>
    </row>
    <row r="27" spans="2:17" x14ac:dyDescent="0.3">
      <c r="B27" s="5" t="s">
        <v>61</v>
      </c>
      <c r="C27" s="10" t="s">
        <v>63</v>
      </c>
      <c r="D27" s="1" t="s">
        <v>64</v>
      </c>
      <c r="E27">
        <v>1</v>
      </c>
      <c r="F27">
        <v>60</v>
      </c>
      <c r="H27" t="b">
        <v>1</v>
      </c>
      <c r="I27" t="s">
        <v>74</v>
      </c>
      <c r="J27" t="s">
        <v>66</v>
      </c>
      <c r="O27">
        <f>Tableau1[[#This Row],[Corriente máxima]]*Tableau1[[#This Row],[Cantidad]]</f>
        <v>0</v>
      </c>
      <c r="Q27">
        <f>Tableau1[[#This Row],[Vestándar]]*Tableau1[[#This Row],[Corriente máxima]]*Tableau1[[#This Row],[Cantidad]]</f>
        <v>0</v>
      </c>
    </row>
    <row r="28" spans="2:17" x14ac:dyDescent="0.3">
      <c r="B28" s="5" t="s">
        <v>62</v>
      </c>
      <c r="C28" s="10" t="s">
        <v>63</v>
      </c>
      <c r="D28" s="1" t="s">
        <v>64</v>
      </c>
      <c r="E28">
        <v>1</v>
      </c>
      <c r="F28">
        <v>45</v>
      </c>
      <c r="H28" t="b">
        <v>1</v>
      </c>
      <c r="I28" t="s">
        <v>74</v>
      </c>
      <c r="J28" t="s">
        <v>66</v>
      </c>
      <c r="O28">
        <f>Tableau1[[#This Row],[Corriente máxima]]*Tableau1[[#This Row],[Cantidad]]</f>
        <v>0</v>
      </c>
      <c r="Q28">
        <f>Tableau1[[#This Row],[Vestándar]]*Tableau1[[#This Row],[Corriente máxima]]*Tableau1[[#This Row],[Cantidad]]</f>
        <v>0</v>
      </c>
    </row>
    <row r="29" spans="2:17" x14ac:dyDescent="0.3">
      <c r="B29" s="5" t="s">
        <v>65</v>
      </c>
      <c r="C29" s="10" t="s">
        <v>63</v>
      </c>
      <c r="D29" s="1" t="s">
        <v>64</v>
      </c>
      <c r="E29">
        <v>1</v>
      </c>
      <c r="H29" s="21" t="b">
        <v>0</v>
      </c>
      <c r="I29" t="s">
        <v>74</v>
      </c>
      <c r="J29" t="s">
        <v>60</v>
      </c>
      <c r="O29">
        <f>Tableau1[[#This Row],[Corriente máxima]]*Tableau1[[#This Row],[Cantidad]]</f>
        <v>0</v>
      </c>
      <c r="Q29">
        <f>Tableau1[[#This Row],[Vestándar]]*Tableau1[[#This Row],[Corriente máxima]]*Tableau1[[#This Row],[Cantidad]]</f>
        <v>0</v>
      </c>
    </row>
    <row r="30" spans="2:17" x14ac:dyDescent="0.3">
      <c r="B30" s="5"/>
      <c r="C30" s="10"/>
      <c r="D30" s="1"/>
      <c r="I30" t="s">
        <v>74</v>
      </c>
      <c r="O30">
        <f>Tableau1[[#This Row],[Corriente máxima]]*Tableau1[[#This Row],[Cantidad]]</f>
        <v>0</v>
      </c>
      <c r="Q30">
        <f>Tableau1[[#This Row],[Vestándar]]*Tableau1[[#This Row],[Corriente máxima]]*Tableau1[[#This Row],[Cantidad]]</f>
        <v>0</v>
      </c>
    </row>
    <row r="31" spans="2:17" x14ac:dyDescent="0.3">
      <c r="B31" s="5"/>
      <c r="C31" s="10"/>
      <c r="D31" s="1"/>
      <c r="I31" t="s">
        <v>74</v>
      </c>
      <c r="O31">
        <f>Tableau1[[#This Row],[Corriente máxima]]*Tableau1[[#This Row],[Cantidad]]</f>
        <v>0</v>
      </c>
      <c r="Q31">
        <f>Tableau1[[#This Row],[Vestándar]]*Tableau1[[#This Row],[Corriente máxima]]*Tableau1[[#This Row],[Cantidad]]</f>
        <v>0</v>
      </c>
    </row>
    <row r="32" spans="2:17" x14ac:dyDescent="0.3">
      <c r="B32" s="5"/>
      <c r="C32" s="10"/>
      <c r="D32" s="1"/>
      <c r="I32" t="s">
        <v>74</v>
      </c>
      <c r="O32">
        <f>Tableau1[[#This Row],[Corriente máxima]]*Tableau1[[#This Row],[Cantidad]]</f>
        <v>0</v>
      </c>
      <c r="Q32">
        <f>Tableau1[[#This Row],[Vestándar]]*Tableau1[[#This Row],[Corriente máxima]]*Tableau1[[#This Row],[Cantidad]]</f>
        <v>0</v>
      </c>
    </row>
    <row r="33" spans="2:17" x14ac:dyDescent="0.3">
      <c r="B33" s="5"/>
      <c r="C33" s="10"/>
      <c r="D33" s="1"/>
      <c r="I33" t="s">
        <v>74</v>
      </c>
      <c r="O33">
        <f>Tableau1[[#This Row],[Corriente máxima]]*Tableau1[[#This Row],[Cantidad]]</f>
        <v>0</v>
      </c>
      <c r="Q33">
        <f>Tableau1[[#This Row],[Vestándar]]*Tableau1[[#This Row],[Corriente máxima]]*Tableau1[[#This Row],[Cantidad]]</f>
        <v>0</v>
      </c>
    </row>
    <row r="34" spans="2:17" x14ac:dyDescent="0.3">
      <c r="B34" s="5"/>
      <c r="C34" s="10"/>
      <c r="D34" s="1"/>
      <c r="I34" t="s">
        <v>74</v>
      </c>
      <c r="O34">
        <f>Tableau1[[#This Row],[Corriente máxima]]*Tableau1[[#This Row],[Cantidad]]</f>
        <v>0</v>
      </c>
      <c r="Q34">
        <f>Tableau1[[#This Row],[Vestándar]]*Tableau1[[#This Row],[Corriente máxima]]*Tableau1[[#This Row],[Cantidad]]</f>
        <v>0</v>
      </c>
    </row>
  </sheetData>
  <conditionalFormatting sqref="H2:I34">
    <cfRule type="cellIs" dxfId="1" priority="1" operator="equal">
      <formula>FALSE</formula>
    </cfRule>
    <cfRule type="cellIs" dxfId="0" priority="2" operator="equal">
      <formula>TRUE</formula>
    </cfRule>
  </conditionalFormatting>
  <hyperlinks>
    <hyperlink ref="J12" r:id="rId1" xr:uid="{2C7B88DF-4D0D-4861-AB8A-6E34EC215D5A}"/>
    <hyperlink ref="J8" r:id="rId2" xr:uid="{CCF4C590-AF12-4B39-BEF4-F1ED401A0137}"/>
    <hyperlink ref="J14" r:id="rId3" display="Amazon" xr:uid="{97F6EE5E-3B96-4D34-8E38-26DADAF58DB5}"/>
    <hyperlink ref="J15" r:id="rId4" xr:uid="{AD1C61F6-3F34-41DA-B4D3-F52CF0410B42}"/>
    <hyperlink ref="J9" r:id="rId5" xr:uid="{EFF69746-3596-430E-B51C-F82978949DCE}"/>
    <hyperlink ref="J16" r:id="rId6" xr:uid="{64077419-581F-4569-904B-D1D5F810EC36}"/>
  </hyperlinks>
  <pageMargins left="0.7" right="0.7" top="0.75" bottom="0.75" header="0.3" footer="0.3"/>
  <pageSetup paperSize="9" orientation="portrait" r:id="rId7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40294-3BA5-4DA0-A8AD-6705750F624B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Gabito</dc:creator>
  <cp:lastModifiedBy>No Se</cp:lastModifiedBy>
  <dcterms:created xsi:type="dcterms:W3CDTF">2015-06-05T18:17:20Z</dcterms:created>
  <dcterms:modified xsi:type="dcterms:W3CDTF">2023-04-19T05:15:29Z</dcterms:modified>
</cp:coreProperties>
</file>