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rida\Desktop\"/>
    </mc:Choice>
  </mc:AlternateContent>
  <bookViews>
    <workbookView xWindow="0" yWindow="0" windowWidth="20490" windowHeight="7755" tabRatio="646" firstSheet="1" activeTab="3"/>
  </bookViews>
  <sheets>
    <sheet name="OD600 reference point" sheetId="1" r:id="rId1"/>
    <sheet name="Fluorescein standard curve" sheetId="2" r:id="rId2"/>
    <sheet name="Raw Plate Reader Measurements" sheetId="5" r:id="rId3"/>
    <sheet name="Fluorescence Measurement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0" i="4" l="1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D80" i="4"/>
  <c r="D79" i="4"/>
  <c r="D78" i="4"/>
  <c r="D77" i="4"/>
  <c r="D76" i="4"/>
  <c r="D75" i="4"/>
  <c r="D74" i="4"/>
  <c r="D73" i="4"/>
  <c r="D71" i="4"/>
  <c r="D72" i="4"/>
  <c r="D70" i="4"/>
  <c r="D69" i="4"/>
  <c r="D68" i="4"/>
  <c r="D67" i="4"/>
  <c r="D66" i="4"/>
  <c r="D65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31" i="4"/>
  <c r="B30" i="4"/>
  <c r="B29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E8" i="4"/>
  <c r="D8" i="4"/>
  <c r="C8" i="4"/>
  <c r="B8" i="4"/>
  <c r="B9" i="4"/>
  <c r="P68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I26" i="4"/>
  <c r="I25" i="4"/>
  <c r="I24" i="4"/>
  <c r="I23" i="4"/>
  <c r="I22" i="4"/>
  <c r="I21" i="4"/>
  <c r="I20" i="4"/>
  <c r="I19" i="4"/>
  <c r="I18" i="4"/>
  <c r="I17" i="4"/>
  <c r="I16" i="4"/>
  <c r="I15" i="4"/>
  <c r="L8" i="4"/>
  <c r="K8" i="4"/>
  <c r="J8" i="4"/>
  <c r="I8" i="4"/>
  <c r="I14" i="4"/>
  <c r="I13" i="4"/>
  <c r="L12" i="4"/>
  <c r="K12" i="4"/>
  <c r="J12" i="4"/>
  <c r="I12" i="4"/>
  <c r="L11" i="4"/>
  <c r="K11" i="4"/>
  <c r="J11" i="4"/>
  <c r="I11" i="4"/>
  <c r="AB80" i="4"/>
  <c r="U80" i="4"/>
  <c r="AI80" i="4"/>
  <c r="AU80" i="4"/>
  <c r="AA80" i="4"/>
  <c r="T80" i="4"/>
  <c r="AH80" i="4"/>
  <c r="AT80" i="4"/>
  <c r="AB79" i="4"/>
  <c r="U79" i="4"/>
  <c r="AA79" i="4"/>
  <c r="T79" i="4"/>
  <c r="AH79" i="4"/>
  <c r="AT79" i="4"/>
  <c r="AB78" i="4"/>
  <c r="U78" i="4"/>
  <c r="AA78" i="4"/>
  <c r="T78" i="4"/>
  <c r="AB77" i="4"/>
  <c r="U77" i="4"/>
  <c r="AI77" i="4"/>
  <c r="AU77" i="4"/>
  <c r="AA77" i="4"/>
  <c r="T77" i="4"/>
  <c r="AB76" i="4"/>
  <c r="U76" i="4"/>
  <c r="AI76" i="4"/>
  <c r="AU76" i="4"/>
  <c r="AA76" i="4"/>
  <c r="T76" i="4"/>
  <c r="AH76" i="4"/>
  <c r="AT76" i="4"/>
  <c r="AB75" i="4"/>
  <c r="U75" i="4"/>
  <c r="AA75" i="4"/>
  <c r="T75" i="4"/>
  <c r="AH75" i="4"/>
  <c r="AT75" i="4"/>
  <c r="AB74" i="4"/>
  <c r="U74" i="4"/>
  <c r="AA74" i="4"/>
  <c r="T74" i="4"/>
  <c r="AB73" i="4"/>
  <c r="U73" i="4"/>
  <c r="AI73" i="4"/>
  <c r="AU73" i="4"/>
  <c r="AA73" i="4"/>
  <c r="T73" i="4"/>
  <c r="AB72" i="4"/>
  <c r="U72" i="4"/>
  <c r="AA72" i="4"/>
  <c r="T72" i="4"/>
  <c r="AB71" i="4"/>
  <c r="U71" i="4"/>
  <c r="AA71" i="4"/>
  <c r="T71" i="4"/>
  <c r="AB70" i="4"/>
  <c r="U70" i="4"/>
  <c r="AI70" i="4"/>
  <c r="AU70" i="4"/>
  <c r="AA70" i="4"/>
  <c r="T70" i="4"/>
  <c r="AB69" i="4"/>
  <c r="U69" i="4"/>
  <c r="AA69" i="4"/>
  <c r="T69" i="4"/>
  <c r="AB68" i="4"/>
  <c r="U68" i="4"/>
  <c r="AA68" i="4"/>
  <c r="T68" i="4"/>
  <c r="AB67" i="4"/>
  <c r="U67" i="4"/>
  <c r="AA67" i="4"/>
  <c r="T67" i="4"/>
  <c r="AH67" i="4"/>
  <c r="AT67" i="4"/>
  <c r="AB66" i="4"/>
  <c r="U66" i="4"/>
  <c r="AA66" i="4"/>
  <c r="T66" i="4"/>
  <c r="AH66" i="4"/>
  <c r="AT66" i="4"/>
  <c r="AB65" i="4"/>
  <c r="U65" i="4"/>
  <c r="AI65" i="4"/>
  <c r="AU65" i="4"/>
  <c r="AA65" i="4"/>
  <c r="T65" i="4"/>
  <c r="AB62" i="4"/>
  <c r="U62" i="4"/>
  <c r="AI62" i="4"/>
  <c r="AU62" i="4"/>
  <c r="AA62" i="4"/>
  <c r="T62" i="4"/>
  <c r="AB61" i="4"/>
  <c r="U61" i="4"/>
  <c r="AA61" i="4"/>
  <c r="T61" i="4"/>
  <c r="AH61" i="4"/>
  <c r="AT61" i="4"/>
  <c r="AB60" i="4"/>
  <c r="U60" i="4"/>
  <c r="AI60" i="4"/>
  <c r="AU60" i="4"/>
  <c r="AA60" i="4"/>
  <c r="T60" i="4"/>
  <c r="AB59" i="4"/>
  <c r="AI59" i="4"/>
  <c r="AU59" i="4"/>
  <c r="U59" i="4"/>
  <c r="AA59" i="4"/>
  <c r="T59" i="4"/>
  <c r="AB58" i="4"/>
  <c r="U58" i="4"/>
  <c r="AA58" i="4"/>
  <c r="T58" i="4"/>
  <c r="AH58" i="4"/>
  <c r="AT58" i="4"/>
  <c r="AB57" i="4"/>
  <c r="U57" i="4"/>
  <c r="AA57" i="4"/>
  <c r="T57" i="4"/>
  <c r="AH57" i="4"/>
  <c r="AT57" i="4"/>
  <c r="AB56" i="4"/>
  <c r="U56" i="4"/>
  <c r="AI56" i="4"/>
  <c r="AU56" i="4"/>
  <c r="AA56" i="4"/>
  <c r="T56" i="4"/>
  <c r="S56" i="4"/>
  <c r="AB55" i="4"/>
  <c r="U55" i="4"/>
  <c r="AA55" i="4"/>
  <c r="T55" i="4"/>
  <c r="AH55" i="4"/>
  <c r="AT55" i="4"/>
  <c r="AB54" i="4"/>
  <c r="U54" i="4"/>
  <c r="AA54" i="4"/>
  <c r="T54" i="4"/>
  <c r="AH54" i="4"/>
  <c r="AT54" i="4"/>
  <c r="AB53" i="4"/>
  <c r="U53" i="4"/>
  <c r="AI53" i="4"/>
  <c r="AU53" i="4"/>
  <c r="AA53" i="4"/>
  <c r="T53" i="4"/>
  <c r="AB52" i="4"/>
  <c r="U52" i="4"/>
  <c r="AA52" i="4"/>
  <c r="T52" i="4"/>
  <c r="AH52" i="4"/>
  <c r="AT52" i="4"/>
  <c r="AB51" i="4"/>
  <c r="U51" i="4"/>
  <c r="AI51" i="4"/>
  <c r="AU51" i="4"/>
  <c r="AA51" i="4"/>
  <c r="T51" i="4"/>
  <c r="AB50" i="4"/>
  <c r="U50" i="4"/>
  <c r="AI50" i="4"/>
  <c r="AU50" i="4"/>
  <c r="AA50" i="4"/>
  <c r="T50" i="4"/>
  <c r="AB49" i="4"/>
  <c r="U49" i="4"/>
  <c r="AA49" i="4"/>
  <c r="T49" i="4"/>
  <c r="AB48" i="4"/>
  <c r="U48" i="4"/>
  <c r="AA48" i="4"/>
  <c r="T48" i="4"/>
  <c r="AB47" i="4"/>
  <c r="U47" i="4"/>
  <c r="AA47" i="4"/>
  <c r="T47" i="4"/>
  <c r="AH47" i="4"/>
  <c r="AT47" i="4"/>
  <c r="AB44" i="4"/>
  <c r="AI44" i="4"/>
  <c r="AU44" i="4"/>
  <c r="U44" i="4"/>
  <c r="AA44" i="4"/>
  <c r="T44" i="4"/>
  <c r="AB43" i="4"/>
  <c r="U43" i="4"/>
  <c r="AI43" i="4"/>
  <c r="AU43" i="4"/>
  <c r="AA43" i="4"/>
  <c r="T43" i="4"/>
  <c r="AB42" i="4"/>
  <c r="AI42" i="4"/>
  <c r="AU42" i="4"/>
  <c r="U42" i="4"/>
  <c r="AA42" i="4"/>
  <c r="T42" i="4"/>
  <c r="AH42" i="4"/>
  <c r="AT42" i="4"/>
  <c r="AB41" i="4"/>
  <c r="U41" i="4"/>
  <c r="AA41" i="4"/>
  <c r="T41" i="4"/>
  <c r="AB40" i="4"/>
  <c r="U40" i="4"/>
  <c r="AA40" i="4"/>
  <c r="T40" i="4"/>
  <c r="AB39" i="4"/>
  <c r="U39" i="4"/>
  <c r="AA39" i="4"/>
  <c r="T39" i="4"/>
  <c r="AB38" i="4"/>
  <c r="U38" i="4"/>
  <c r="AA38" i="4"/>
  <c r="T38" i="4"/>
  <c r="AB37" i="4"/>
  <c r="U37" i="4"/>
  <c r="AA37" i="4"/>
  <c r="T37" i="4"/>
  <c r="AB36" i="4"/>
  <c r="U36" i="4"/>
  <c r="AA36" i="4"/>
  <c r="T36" i="4"/>
  <c r="AB35" i="4"/>
  <c r="U35" i="4"/>
  <c r="AA35" i="4"/>
  <c r="T35" i="4"/>
  <c r="AB34" i="4"/>
  <c r="U34" i="4"/>
  <c r="AA34" i="4"/>
  <c r="T34" i="4"/>
  <c r="AB33" i="4"/>
  <c r="U33" i="4"/>
  <c r="AA33" i="4"/>
  <c r="T33" i="4"/>
  <c r="AB32" i="4"/>
  <c r="U32" i="4"/>
  <c r="AA32" i="4"/>
  <c r="T32" i="4"/>
  <c r="AB31" i="4"/>
  <c r="U31" i="4"/>
  <c r="AA31" i="4"/>
  <c r="T31" i="4"/>
  <c r="AB30" i="4"/>
  <c r="U30" i="4"/>
  <c r="AA30" i="4"/>
  <c r="T30" i="4"/>
  <c r="AB29" i="4"/>
  <c r="U29" i="4"/>
  <c r="AI29" i="4"/>
  <c r="AU29" i="4"/>
  <c r="AA29" i="4"/>
  <c r="T29" i="4"/>
  <c r="AH29" i="4"/>
  <c r="AT29" i="4"/>
  <c r="AB25" i="4"/>
  <c r="U25" i="4"/>
  <c r="AA25" i="4"/>
  <c r="AH25" i="4"/>
  <c r="AT25" i="4"/>
  <c r="T25" i="4"/>
  <c r="AB23" i="4"/>
  <c r="U23" i="4"/>
  <c r="AA23" i="4"/>
  <c r="T23" i="4"/>
  <c r="AH23" i="4"/>
  <c r="AT23" i="4"/>
  <c r="AB21" i="4"/>
  <c r="U21" i="4"/>
  <c r="AI21" i="4"/>
  <c r="AU21" i="4"/>
  <c r="AA21" i="4"/>
  <c r="T21" i="4"/>
  <c r="AB19" i="4"/>
  <c r="U19" i="4"/>
  <c r="AA19" i="4"/>
  <c r="T19" i="4"/>
  <c r="AH19" i="4"/>
  <c r="AT19" i="4"/>
  <c r="AB17" i="4"/>
  <c r="U17" i="4"/>
  <c r="AI17" i="4"/>
  <c r="AU17" i="4"/>
  <c r="AA17" i="4"/>
  <c r="T17" i="4"/>
  <c r="AB15" i="4"/>
  <c r="U15" i="4"/>
  <c r="AA15" i="4"/>
  <c r="T15" i="4"/>
  <c r="AH15" i="4"/>
  <c r="AT15" i="4"/>
  <c r="AB13" i="4"/>
  <c r="U13" i="4"/>
  <c r="AI13" i="4"/>
  <c r="AU13" i="4"/>
  <c r="AA13" i="4"/>
  <c r="T13" i="4"/>
  <c r="AB12" i="4"/>
  <c r="U12" i="4"/>
  <c r="AA12" i="4"/>
  <c r="T12" i="4"/>
  <c r="AH12" i="4"/>
  <c r="AT12" i="4"/>
  <c r="AB26" i="4"/>
  <c r="U26" i="4"/>
  <c r="AI26" i="4"/>
  <c r="AU26" i="4"/>
  <c r="AA26" i="4"/>
  <c r="T26" i="4"/>
  <c r="AB24" i="4"/>
  <c r="U24" i="4"/>
  <c r="AA24" i="4"/>
  <c r="T24" i="4"/>
  <c r="AH24" i="4"/>
  <c r="AT24" i="4"/>
  <c r="AB22" i="4"/>
  <c r="U22" i="4"/>
  <c r="AI22" i="4"/>
  <c r="AU22" i="4"/>
  <c r="AA22" i="4"/>
  <c r="T22" i="4"/>
  <c r="AB20" i="4"/>
  <c r="U20" i="4"/>
  <c r="AA20" i="4"/>
  <c r="T20" i="4"/>
  <c r="AH20" i="4"/>
  <c r="AT20" i="4"/>
  <c r="AB18" i="4"/>
  <c r="U18" i="4"/>
  <c r="AI18" i="4"/>
  <c r="AU18" i="4"/>
  <c r="AA18" i="4"/>
  <c r="T18" i="4"/>
  <c r="AB16" i="4"/>
  <c r="U16" i="4"/>
  <c r="AA16" i="4"/>
  <c r="T16" i="4"/>
  <c r="AH16" i="4"/>
  <c r="AT16" i="4"/>
  <c r="L6" i="2"/>
  <c r="L27" i="2"/>
  <c r="K6" i="2"/>
  <c r="K27" i="2"/>
  <c r="J6" i="2"/>
  <c r="J27" i="2"/>
  <c r="I6" i="2"/>
  <c r="I27" i="2"/>
  <c r="H6" i="2"/>
  <c r="H27" i="2"/>
  <c r="G6" i="2"/>
  <c r="G27" i="2"/>
  <c r="F6" i="2"/>
  <c r="F27" i="2"/>
  <c r="E6" i="2"/>
  <c r="E27" i="2"/>
  <c r="D6" i="2"/>
  <c r="D27" i="2"/>
  <c r="C6" i="2"/>
  <c r="C27" i="2"/>
  <c r="B6" i="2"/>
  <c r="B27" i="2"/>
  <c r="C6" i="1"/>
  <c r="B6" i="1"/>
  <c r="B7" i="1"/>
  <c r="B9" i="1"/>
  <c r="B2" i="4"/>
  <c r="AB14" i="4"/>
  <c r="U14" i="4"/>
  <c r="AA14" i="4"/>
  <c r="T14" i="4"/>
  <c r="AH14" i="4"/>
  <c r="AT14" i="4"/>
  <c r="AA11" i="4"/>
  <c r="T11" i="4"/>
  <c r="AH11" i="4"/>
  <c r="AT11" i="4"/>
  <c r="AB11" i="4"/>
  <c r="U11" i="4"/>
  <c r="C26" i="2"/>
  <c r="D26" i="2"/>
  <c r="E26" i="2"/>
  <c r="F26" i="2"/>
  <c r="G26" i="2"/>
  <c r="H26" i="2"/>
  <c r="I26" i="2"/>
  <c r="J26" i="2"/>
  <c r="K26" i="2"/>
  <c r="L26" i="2"/>
  <c r="C1" i="2"/>
  <c r="D1" i="2"/>
  <c r="E1" i="2"/>
  <c r="F1" i="2"/>
  <c r="G1" i="2"/>
  <c r="H1" i="2"/>
  <c r="I1" i="2"/>
  <c r="J1" i="2"/>
  <c r="K1" i="2"/>
  <c r="L1" i="2"/>
  <c r="M6" i="2"/>
  <c r="B7" i="2"/>
  <c r="C7" i="2"/>
  <c r="D7" i="2"/>
  <c r="E7" i="2"/>
  <c r="F7" i="2"/>
  <c r="G7" i="2"/>
  <c r="H7" i="2"/>
  <c r="I7" i="2"/>
  <c r="J7" i="2"/>
  <c r="K7" i="2"/>
  <c r="L7" i="2"/>
  <c r="M7" i="2"/>
  <c r="AI14" i="4"/>
  <c r="AU14" i="4"/>
  <c r="AI49" i="4"/>
  <c r="AU49" i="4"/>
  <c r="P61" i="4"/>
  <c r="AH71" i="4"/>
  <c r="AT71" i="4"/>
  <c r="Q25" i="4"/>
  <c r="AH43" i="4"/>
  <c r="AT43" i="4"/>
  <c r="AH59" i="4"/>
  <c r="AT59" i="4"/>
  <c r="AH60" i="4"/>
  <c r="AT60" i="4"/>
  <c r="AI47" i="4"/>
  <c r="AU47" i="4"/>
  <c r="AI61" i="4"/>
  <c r="AU61" i="4"/>
  <c r="AI11" i="4"/>
  <c r="AU11" i="4"/>
  <c r="AH49" i="4"/>
  <c r="AT49" i="4"/>
  <c r="AH65" i="4"/>
  <c r="AT65" i="4"/>
  <c r="AI71" i="4"/>
  <c r="AU71" i="4"/>
  <c r="P15" i="4"/>
  <c r="P19" i="4"/>
  <c r="Q11" i="4"/>
  <c r="Q19" i="4"/>
  <c r="R15" i="4"/>
  <c r="R23" i="4"/>
  <c r="S15" i="4"/>
  <c r="S23" i="4"/>
  <c r="P32" i="4"/>
  <c r="P36" i="4"/>
  <c r="P40" i="4"/>
  <c r="P44" i="4"/>
  <c r="Q32" i="4"/>
  <c r="R32" i="4"/>
  <c r="R36" i="4"/>
  <c r="S32" i="4"/>
  <c r="S36" i="4"/>
  <c r="S40" i="4"/>
  <c r="P47" i="4"/>
  <c r="Q51" i="4"/>
  <c r="Q55" i="4"/>
  <c r="S51" i="4"/>
  <c r="S55" i="4"/>
  <c r="P65" i="4"/>
  <c r="AH18" i="4"/>
  <c r="AT18" i="4"/>
  <c r="AI20" i="4"/>
  <c r="AU20" i="4"/>
  <c r="AH26" i="4"/>
  <c r="AT26" i="4"/>
  <c r="AI12" i="4"/>
  <c r="AU12" i="4"/>
  <c r="AH17" i="4"/>
  <c r="AT17" i="4"/>
  <c r="AI19" i="4"/>
  <c r="AU19" i="4"/>
  <c r="R29" i="4"/>
  <c r="AH31" i="4"/>
  <c r="AT31" i="4"/>
  <c r="AH33" i="4"/>
  <c r="AT33" i="4"/>
  <c r="AH35" i="4"/>
  <c r="AT35" i="4"/>
  <c r="AH37" i="4"/>
  <c r="AT37" i="4"/>
  <c r="AH39" i="4"/>
  <c r="AT39" i="4"/>
  <c r="AH40" i="4"/>
  <c r="AT40" i="4"/>
  <c r="AH41" i="4"/>
  <c r="AT41" i="4"/>
  <c r="Q48" i="4"/>
  <c r="S52" i="4"/>
  <c r="AI52" i="4"/>
  <c r="AU52" i="4"/>
  <c r="AI57" i="4"/>
  <c r="AU57" i="4"/>
  <c r="R66" i="4"/>
  <c r="AH68" i="4"/>
  <c r="AT68" i="4"/>
  <c r="AH70" i="4"/>
  <c r="AT70" i="4"/>
  <c r="S72" i="4"/>
  <c r="AI72" i="4"/>
  <c r="AU72" i="4"/>
  <c r="AH77" i="4"/>
  <c r="AT77" i="4"/>
  <c r="AH78" i="4"/>
  <c r="AT78" i="4"/>
  <c r="Q15" i="4"/>
  <c r="Q23" i="4"/>
  <c r="R19" i="4"/>
  <c r="S11" i="4"/>
  <c r="S19" i="4"/>
  <c r="Q36" i="4"/>
  <c r="S44" i="4"/>
  <c r="S49" i="4"/>
  <c r="R59" i="4"/>
  <c r="P75" i="4"/>
  <c r="P11" i="4"/>
  <c r="P23" i="4"/>
  <c r="R11" i="4"/>
  <c r="AI16" i="4"/>
  <c r="AU16" i="4"/>
  <c r="AH22" i="4"/>
  <c r="AT22" i="4"/>
  <c r="AI24" i="4"/>
  <c r="AU24" i="4"/>
  <c r="AH13" i="4"/>
  <c r="AT13" i="4"/>
  <c r="AI15" i="4"/>
  <c r="AU15" i="4"/>
  <c r="AH21" i="4"/>
  <c r="AT21" i="4"/>
  <c r="AI23" i="4"/>
  <c r="AU23" i="4"/>
  <c r="AI30" i="4"/>
  <c r="AU30" i="4"/>
  <c r="AI32" i="4"/>
  <c r="AU32" i="4"/>
  <c r="AI34" i="4"/>
  <c r="AU34" i="4"/>
  <c r="AI36" i="4"/>
  <c r="AU36" i="4"/>
  <c r="AI38" i="4"/>
  <c r="AU38" i="4"/>
  <c r="AI40" i="4"/>
  <c r="AU40" i="4"/>
  <c r="Q47" i="4"/>
  <c r="AH48" i="4"/>
  <c r="AT48" i="4"/>
  <c r="Q54" i="4"/>
  <c r="AI54" i="4"/>
  <c r="AU54" i="4"/>
  <c r="AI55" i="4"/>
  <c r="AU55" i="4"/>
  <c r="AI68" i="4"/>
  <c r="AU68" i="4"/>
  <c r="AH73" i="4"/>
  <c r="AT73" i="4"/>
  <c r="AH74" i="4"/>
  <c r="AT74" i="4"/>
  <c r="AI48" i="4"/>
  <c r="AU48" i="4"/>
  <c r="AH50" i="4"/>
  <c r="AT50" i="4"/>
  <c r="AH53" i="4"/>
  <c r="AT53" i="4"/>
  <c r="AH62" i="4"/>
  <c r="AT62" i="4"/>
  <c r="AH69" i="4"/>
  <c r="AT69" i="4"/>
  <c r="AI74" i="4"/>
  <c r="AU74" i="4"/>
  <c r="AI78" i="4"/>
  <c r="AU78" i="4"/>
  <c r="AI79" i="4"/>
  <c r="AU79" i="4"/>
  <c r="AH51" i="4"/>
  <c r="AT51" i="4"/>
  <c r="AH56" i="4"/>
  <c r="AT56" i="4"/>
  <c r="AI58" i="4"/>
  <c r="AU58" i="4"/>
  <c r="AI66" i="4"/>
  <c r="AU66" i="4"/>
  <c r="AI67" i="4"/>
  <c r="AU67" i="4"/>
  <c r="AI75" i="4"/>
  <c r="AU75" i="4"/>
  <c r="C28" i="2"/>
  <c r="B3" i="4"/>
  <c r="W13" i="4"/>
  <c r="Z19" i="4"/>
  <c r="Z33" i="4"/>
  <c r="AI25" i="4"/>
  <c r="AU25" i="4"/>
  <c r="W25" i="4"/>
  <c r="W29" i="4"/>
  <c r="W41" i="4"/>
  <c r="W73" i="4"/>
  <c r="S80" i="4"/>
  <c r="Q80" i="4"/>
  <c r="S79" i="4"/>
  <c r="Q79" i="4"/>
  <c r="S78" i="4"/>
  <c r="Q78" i="4"/>
  <c r="S76" i="4"/>
  <c r="Q76" i="4"/>
  <c r="S75" i="4"/>
  <c r="Q75" i="4"/>
  <c r="S74" i="4"/>
  <c r="Q74" i="4"/>
  <c r="Q72" i="4"/>
  <c r="P71" i="4"/>
  <c r="S70" i="4"/>
  <c r="R72" i="4"/>
  <c r="Q71" i="4"/>
  <c r="P70" i="4"/>
  <c r="R80" i="4"/>
  <c r="P78" i="4"/>
  <c r="R76" i="4"/>
  <c r="P74" i="4"/>
  <c r="S71" i="4"/>
  <c r="Q70" i="4"/>
  <c r="S68" i="4"/>
  <c r="Q68" i="4"/>
  <c r="S67" i="4"/>
  <c r="Q67" i="4"/>
  <c r="S66" i="4"/>
  <c r="Q66" i="4"/>
  <c r="Q62" i="4"/>
  <c r="R61" i="4"/>
  <c r="S60" i="4"/>
  <c r="Q58" i="4"/>
  <c r="R79" i="4"/>
  <c r="R75" i="4"/>
  <c r="R71" i="4"/>
  <c r="R62" i="4"/>
  <c r="S61" i="4"/>
  <c r="P60" i="4"/>
  <c r="R58" i="4"/>
  <c r="P80" i="4"/>
  <c r="R74" i="4"/>
  <c r="P67" i="4"/>
  <c r="S62" i="4"/>
  <c r="Q60" i="4"/>
  <c r="S58" i="4"/>
  <c r="R57" i="4"/>
  <c r="P57" i="4"/>
  <c r="R56" i="4"/>
  <c r="P56" i="4"/>
  <c r="R54" i="4"/>
  <c r="P54" i="4"/>
  <c r="R53" i="4"/>
  <c r="P53" i="4"/>
  <c r="R52" i="4"/>
  <c r="P52" i="4"/>
  <c r="Q50" i="4"/>
  <c r="P49" i="4"/>
  <c r="S48" i="4"/>
  <c r="P43" i="4"/>
  <c r="S42" i="4"/>
  <c r="R41" i="4"/>
  <c r="R78" i="4"/>
  <c r="P72" i="4"/>
  <c r="R68" i="4"/>
  <c r="P66" i="4"/>
  <c r="P62" i="4"/>
  <c r="Q61" i="4"/>
  <c r="P58" i="4"/>
  <c r="R50" i="4"/>
  <c r="Q49" i="4"/>
  <c r="P48" i="4"/>
  <c r="Q43" i="4"/>
  <c r="P42" i="4"/>
  <c r="S41" i="4"/>
  <c r="P51" i="4"/>
  <c r="S69" i="4"/>
  <c r="P25" i="4"/>
  <c r="P30" i="4"/>
  <c r="P34" i="4"/>
  <c r="R34" i="4"/>
  <c r="Q35" i="4"/>
  <c r="S35" i="4"/>
  <c r="Q37" i="4"/>
  <c r="S37" i="4"/>
  <c r="P38" i="4"/>
  <c r="R38" i="4"/>
  <c r="Q39" i="4"/>
  <c r="S39" i="4"/>
  <c r="P41" i="4"/>
  <c r="R43" i="4"/>
  <c r="R48" i="4"/>
  <c r="P50" i="4"/>
  <c r="Q53" i="4"/>
  <c r="Q57" i="4"/>
  <c r="R70" i="4"/>
  <c r="P76" i="4"/>
  <c r="Z55" i="4"/>
  <c r="Z69" i="4"/>
  <c r="Q40" i="4"/>
  <c r="R44" i="4"/>
  <c r="P55" i="4"/>
  <c r="Q59" i="4"/>
  <c r="R51" i="4"/>
  <c r="S47" i="4"/>
  <c r="P73" i="4"/>
  <c r="Q65" i="4"/>
  <c r="Q73" i="4"/>
  <c r="R65" i="4"/>
  <c r="R73" i="4"/>
  <c r="S65" i="4"/>
  <c r="S73" i="4"/>
  <c r="P14" i="4"/>
  <c r="R14" i="4"/>
  <c r="S14" i="4"/>
  <c r="Q29" i="4"/>
  <c r="R30" i="4"/>
  <c r="S31" i="4"/>
  <c r="Q33" i="4"/>
  <c r="P16" i="4"/>
  <c r="Q16" i="4"/>
  <c r="R16" i="4"/>
  <c r="S16" i="4"/>
  <c r="P18" i="4"/>
  <c r="Q18" i="4"/>
  <c r="R18" i="4"/>
  <c r="S18" i="4"/>
  <c r="P20" i="4"/>
  <c r="Q20" i="4"/>
  <c r="R20" i="4"/>
  <c r="S20" i="4"/>
  <c r="P22" i="4"/>
  <c r="Q22" i="4"/>
  <c r="R22" i="4"/>
  <c r="S22" i="4"/>
  <c r="P24" i="4"/>
  <c r="Q24" i="4"/>
  <c r="R24" i="4"/>
  <c r="S24" i="4"/>
  <c r="P26" i="4"/>
  <c r="Q26" i="4"/>
  <c r="R26" i="4"/>
  <c r="S26" i="4"/>
  <c r="P12" i="4"/>
  <c r="Q12" i="4"/>
  <c r="R12" i="4"/>
  <c r="S12" i="4"/>
  <c r="P13" i="4"/>
  <c r="Q13" i="4"/>
  <c r="R13" i="4"/>
  <c r="S13" i="4"/>
  <c r="P17" i="4"/>
  <c r="Q17" i="4"/>
  <c r="R17" i="4"/>
  <c r="S17" i="4"/>
  <c r="P21" i="4"/>
  <c r="Q21" i="4"/>
  <c r="R21" i="4"/>
  <c r="S21" i="4"/>
  <c r="S25" i="4"/>
  <c r="P29" i="4"/>
  <c r="AH30" i="4"/>
  <c r="AT30" i="4"/>
  <c r="AI31" i="4"/>
  <c r="AU31" i="4"/>
  <c r="AH32" i="4"/>
  <c r="AT32" i="4"/>
  <c r="AI33" i="4"/>
  <c r="AU33" i="4"/>
  <c r="AH34" i="4"/>
  <c r="AT34" i="4"/>
  <c r="AI35" i="4"/>
  <c r="AU35" i="4"/>
  <c r="AH36" i="4"/>
  <c r="AT36" i="4"/>
  <c r="AI37" i="4"/>
  <c r="AU37" i="4"/>
  <c r="AH38" i="4"/>
  <c r="AT38" i="4"/>
  <c r="AI39" i="4"/>
  <c r="AU39" i="4"/>
  <c r="Q41" i="4"/>
  <c r="AI41" i="4"/>
  <c r="AU41" i="4"/>
  <c r="Q42" i="4"/>
  <c r="S43" i="4"/>
  <c r="AH44" i="4"/>
  <c r="AT44" i="4"/>
  <c r="S50" i="4"/>
  <c r="Q52" i="4"/>
  <c r="S54" i="4"/>
  <c r="Q56" i="4"/>
  <c r="P79" i="4"/>
  <c r="X59" i="4"/>
  <c r="Z51" i="4"/>
  <c r="X65" i="4"/>
  <c r="X77" i="4"/>
  <c r="Z73" i="4"/>
  <c r="Q44" i="4"/>
  <c r="R40" i="4"/>
  <c r="P59" i="4"/>
  <c r="R47" i="4"/>
  <c r="R55" i="4"/>
  <c r="S59" i="4"/>
  <c r="P69" i="4"/>
  <c r="P77" i="4"/>
  <c r="Q69" i="4"/>
  <c r="Q77" i="4"/>
  <c r="R69" i="4"/>
  <c r="R77" i="4"/>
  <c r="S77" i="4"/>
  <c r="Q14" i="4"/>
  <c r="Q31" i="4"/>
  <c r="S33" i="4"/>
  <c r="R25" i="4"/>
  <c r="S29" i="4"/>
  <c r="Q30" i="4"/>
  <c r="S30" i="4"/>
  <c r="P31" i="4"/>
  <c r="R31" i="4"/>
  <c r="P33" i="4"/>
  <c r="R33" i="4"/>
  <c r="Q34" i="4"/>
  <c r="S34" i="4"/>
  <c r="P35" i="4"/>
  <c r="R35" i="4"/>
  <c r="P37" i="4"/>
  <c r="R37" i="4"/>
  <c r="Q38" i="4"/>
  <c r="S38" i="4"/>
  <c r="P39" i="4"/>
  <c r="R39" i="4"/>
  <c r="R42" i="4"/>
  <c r="R49" i="4"/>
  <c r="S53" i="4"/>
  <c r="S57" i="4"/>
  <c r="R60" i="4"/>
  <c r="R67" i="4"/>
  <c r="AI69" i="4"/>
  <c r="AU69" i="4"/>
  <c r="AH72" i="4"/>
  <c r="AT72" i="4"/>
  <c r="I9" i="4"/>
  <c r="W21" i="4"/>
  <c r="W76" i="4"/>
  <c r="W80" i="4"/>
  <c r="X76" i="4"/>
  <c r="X80" i="4"/>
  <c r="Y76" i="4"/>
  <c r="Y80" i="4"/>
  <c r="AF80" i="4"/>
  <c r="AR80" i="4"/>
  <c r="Z76" i="4"/>
  <c r="Z80" i="4"/>
  <c r="AE65" i="4"/>
  <c r="AQ65" i="4"/>
  <c r="AD80" i="4"/>
  <c r="Z41" i="4"/>
  <c r="AG41" i="4"/>
  <c r="AS41" i="4"/>
  <c r="Y73" i="4"/>
  <c r="Y59" i="4"/>
  <c r="AF59" i="4"/>
  <c r="AR59" i="4"/>
  <c r="Z47" i="4"/>
  <c r="AG47" i="4"/>
  <c r="AS47" i="4"/>
  <c r="Y47" i="4"/>
  <c r="AF47" i="4"/>
  <c r="AR47" i="4"/>
  <c r="Z15" i="4"/>
  <c r="W12" i="4"/>
  <c r="AD12" i="4"/>
  <c r="Y29" i="4"/>
  <c r="AF29" i="4"/>
  <c r="AR29" i="4"/>
  <c r="Y21" i="4"/>
  <c r="X73" i="4"/>
  <c r="W59" i="4"/>
  <c r="AD59" i="4"/>
  <c r="Y77" i="4"/>
  <c r="AF77" i="4"/>
  <c r="AR77" i="4"/>
  <c r="Y51" i="4"/>
  <c r="Z37" i="4"/>
  <c r="X23" i="4"/>
  <c r="X37" i="4"/>
  <c r="AE37" i="4"/>
  <c r="AQ37" i="4"/>
  <c r="X19" i="4"/>
  <c r="Y69" i="4"/>
  <c r="AF69" i="4"/>
  <c r="AR69" i="4"/>
  <c r="Y55" i="4"/>
  <c r="AF55" i="4"/>
  <c r="AR55" i="4"/>
  <c r="W65" i="4"/>
  <c r="AD65" i="4"/>
  <c r="W47" i="4"/>
  <c r="Y65" i="4"/>
  <c r="X51" i="4"/>
  <c r="AE51" i="4"/>
  <c r="AQ51" i="4"/>
  <c r="X33" i="4"/>
  <c r="AE33" i="4"/>
  <c r="AQ33" i="4"/>
  <c r="X15" i="4"/>
  <c r="X69" i="4"/>
  <c r="Z23" i="4"/>
  <c r="AG23" i="4"/>
  <c r="AS23" i="4"/>
  <c r="AF76" i="4"/>
  <c r="AR76" i="4"/>
  <c r="AF51" i="4"/>
  <c r="AR51" i="4"/>
  <c r="AE23" i="4"/>
  <c r="AQ23" i="4"/>
  <c r="AE19" i="4"/>
  <c r="AQ19" i="4"/>
  <c r="AG80" i="4"/>
  <c r="AS80" i="4"/>
  <c r="AD47" i="4"/>
  <c r="AP47" i="4"/>
  <c r="AE15" i="4"/>
  <c r="AQ15" i="4"/>
  <c r="AD21" i="4"/>
  <c r="AG15" i="4"/>
  <c r="AS15" i="4"/>
  <c r="AD76" i="4"/>
  <c r="AG73" i="4"/>
  <c r="AS73" i="4"/>
  <c r="AG51" i="4"/>
  <c r="AS51" i="4"/>
  <c r="AG76" i="4"/>
  <c r="AS76" i="4"/>
  <c r="AE76" i="4"/>
  <c r="AQ76" i="4"/>
  <c r="AE59" i="4"/>
  <c r="AQ59" i="4"/>
  <c r="AG69" i="4"/>
  <c r="AS69" i="4"/>
  <c r="AG55" i="4"/>
  <c r="AS55" i="4"/>
  <c r="AD41" i="4"/>
  <c r="AP41" i="4"/>
  <c r="AG33" i="4"/>
  <c r="AS33" i="4"/>
  <c r="AG19" i="4"/>
  <c r="AS19" i="4"/>
  <c r="AF73" i="4"/>
  <c r="AR73" i="4"/>
  <c r="AF65" i="4"/>
  <c r="AR65" i="4"/>
  <c r="AD29" i="4"/>
  <c r="AE73" i="4"/>
  <c r="AQ73" i="4"/>
  <c r="AD73" i="4"/>
  <c r="AG37" i="4"/>
  <c r="AS37" i="4"/>
  <c r="AD25" i="4"/>
  <c r="AE69" i="4"/>
  <c r="AQ69" i="4"/>
  <c r="AF21" i="4"/>
  <c r="AR21" i="4"/>
  <c r="AD13" i="4"/>
  <c r="AP80" i="4"/>
  <c r="AE77" i="4"/>
  <c r="AQ77" i="4"/>
  <c r="AK76" i="4"/>
  <c r="AE80" i="4"/>
  <c r="AQ80" i="4"/>
  <c r="Z79" i="4"/>
  <c r="AG79" i="4"/>
  <c r="AS79" i="4"/>
  <c r="Y79" i="4"/>
  <c r="AF79" i="4"/>
  <c r="AR79" i="4"/>
  <c r="X79" i="4"/>
  <c r="AE79" i="4"/>
  <c r="AQ79" i="4"/>
  <c r="W79" i="4"/>
  <c r="AD79" i="4"/>
  <c r="Z78" i="4"/>
  <c r="AG78" i="4"/>
  <c r="AS78" i="4"/>
  <c r="Y78" i="4"/>
  <c r="AF78" i="4"/>
  <c r="AR78" i="4"/>
  <c r="X78" i="4"/>
  <c r="AE78" i="4"/>
  <c r="AQ78" i="4"/>
  <c r="W78" i="4"/>
  <c r="AD78" i="4"/>
  <c r="Z75" i="4"/>
  <c r="AG75" i="4"/>
  <c r="AS75" i="4"/>
  <c r="Y75" i="4"/>
  <c r="AF75" i="4"/>
  <c r="AR75" i="4"/>
  <c r="X75" i="4"/>
  <c r="AE75" i="4"/>
  <c r="AQ75" i="4"/>
  <c r="W75" i="4"/>
  <c r="AD75" i="4"/>
  <c r="Z74" i="4"/>
  <c r="AG74" i="4"/>
  <c r="AS74" i="4"/>
  <c r="Y74" i="4"/>
  <c r="AF74" i="4"/>
  <c r="AR74" i="4"/>
  <c r="X74" i="4"/>
  <c r="AE74" i="4"/>
  <c r="AQ74" i="4"/>
  <c r="W74" i="4"/>
  <c r="AD74" i="4"/>
  <c r="Y72" i="4"/>
  <c r="AF72" i="4"/>
  <c r="AR72" i="4"/>
  <c r="X71" i="4"/>
  <c r="AE71" i="4"/>
  <c r="AQ71" i="4"/>
  <c r="W70" i="4"/>
  <c r="AD70" i="4"/>
  <c r="Z72" i="4"/>
  <c r="AG72" i="4"/>
  <c r="AS72" i="4"/>
  <c r="Y71" i="4"/>
  <c r="AF71" i="4"/>
  <c r="AR71" i="4"/>
  <c r="X70" i="4"/>
  <c r="AE70" i="4"/>
  <c r="AQ70" i="4"/>
  <c r="Z68" i="4"/>
  <c r="AG68" i="4"/>
  <c r="AS68" i="4"/>
  <c r="Y68" i="4"/>
  <c r="AF68" i="4"/>
  <c r="AR68" i="4"/>
  <c r="X68" i="4"/>
  <c r="AE68" i="4"/>
  <c r="AQ68" i="4"/>
  <c r="W68" i="4"/>
  <c r="AD68" i="4"/>
  <c r="Z67" i="4"/>
  <c r="AG67" i="4"/>
  <c r="AS67" i="4"/>
  <c r="Y67" i="4"/>
  <c r="AF67" i="4"/>
  <c r="AR67" i="4"/>
  <c r="X67" i="4"/>
  <c r="AE67" i="4"/>
  <c r="AQ67" i="4"/>
  <c r="W67" i="4"/>
  <c r="AD67" i="4"/>
  <c r="Z66" i="4"/>
  <c r="AG66" i="4"/>
  <c r="AS66" i="4"/>
  <c r="Y66" i="4"/>
  <c r="AF66" i="4"/>
  <c r="AR66" i="4"/>
  <c r="X66" i="4"/>
  <c r="AE66" i="4"/>
  <c r="AQ66" i="4"/>
  <c r="W66" i="4"/>
  <c r="AD66" i="4"/>
  <c r="Z62" i="4"/>
  <c r="AG62" i="4"/>
  <c r="AS62" i="4"/>
  <c r="Y62" i="4"/>
  <c r="AF62" i="4"/>
  <c r="AR62" i="4"/>
  <c r="X62" i="4"/>
  <c r="AE62" i="4"/>
  <c r="AQ62" i="4"/>
  <c r="W62" i="4"/>
  <c r="AD62" i="4"/>
  <c r="Z61" i="4"/>
  <c r="AG61" i="4"/>
  <c r="AS61" i="4"/>
  <c r="Y61" i="4"/>
  <c r="AF61" i="4"/>
  <c r="AR61" i="4"/>
  <c r="X61" i="4"/>
  <c r="AE61" i="4"/>
  <c r="AQ61" i="4"/>
  <c r="W61" i="4"/>
  <c r="AD61" i="4"/>
  <c r="Z60" i="4"/>
  <c r="AG60" i="4"/>
  <c r="AS60" i="4"/>
  <c r="Y60" i="4"/>
  <c r="AF60" i="4"/>
  <c r="AR60" i="4"/>
  <c r="X60" i="4"/>
  <c r="AE60" i="4"/>
  <c r="AQ60" i="4"/>
  <c r="W60" i="4"/>
  <c r="AD60" i="4"/>
  <c r="Z58" i="4"/>
  <c r="AG58" i="4"/>
  <c r="AS58" i="4"/>
  <c r="Y58" i="4"/>
  <c r="AF58" i="4"/>
  <c r="AR58" i="4"/>
  <c r="X58" i="4"/>
  <c r="AE58" i="4"/>
  <c r="AQ58" i="4"/>
  <c r="W58" i="4"/>
  <c r="AD58" i="4"/>
  <c r="W71" i="4"/>
  <c r="AD71" i="4"/>
  <c r="X72" i="4"/>
  <c r="AE72" i="4"/>
  <c r="AQ72" i="4"/>
  <c r="Z70" i="4"/>
  <c r="AG70" i="4"/>
  <c r="AS70" i="4"/>
  <c r="Z57" i="4"/>
  <c r="AG57" i="4"/>
  <c r="AS57" i="4"/>
  <c r="Y57" i="4"/>
  <c r="AF57" i="4"/>
  <c r="AR57" i="4"/>
  <c r="X57" i="4"/>
  <c r="AE57" i="4"/>
  <c r="AQ57" i="4"/>
  <c r="W57" i="4"/>
  <c r="AD57" i="4"/>
  <c r="Z56" i="4"/>
  <c r="AG56" i="4"/>
  <c r="AS56" i="4"/>
  <c r="Y56" i="4"/>
  <c r="AF56" i="4"/>
  <c r="AR56" i="4"/>
  <c r="X56" i="4"/>
  <c r="AE56" i="4"/>
  <c r="AQ56" i="4"/>
  <c r="W56" i="4"/>
  <c r="AD56" i="4"/>
  <c r="Z54" i="4"/>
  <c r="AG54" i="4"/>
  <c r="AS54" i="4"/>
  <c r="Y54" i="4"/>
  <c r="AF54" i="4"/>
  <c r="AR54" i="4"/>
  <c r="X54" i="4"/>
  <c r="AE54" i="4"/>
  <c r="AQ54" i="4"/>
  <c r="W54" i="4"/>
  <c r="AD54" i="4"/>
  <c r="Z53" i="4"/>
  <c r="AG53" i="4"/>
  <c r="AS53" i="4"/>
  <c r="Y53" i="4"/>
  <c r="AF53" i="4"/>
  <c r="AR53" i="4"/>
  <c r="X53" i="4"/>
  <c r="AE53" i="4"/>
  <c r="AQ53" i="4"/>
  <c r="W53" i="4"/>
  <c r="AD53" i="4"/>
  <c r="Z52" i="4"/>
  <c r="AG52" i="4"/>
  <c r="AS52" i="4"/>
  <c r="Y52" i="4"/>
  <c r="AF52" i="4"/>
  <c r="AR52" i="4"/>
  <c r="X52" i="4"/>
  <c r="AE52" i="4"/>
  <c r="AQ52" i="4"/>
  <c r="W52" i="4"/>
  <c r="AD52" i="4"/>
  <c r="Z50" i="4"/>
  <c r="AG50" i="4"/>
  <c r="AS50" i="4"/>
  <c r="W72" i="4"/>
  <c r="AD72" i="4"/>
  <c r="Y50" i="4"/>
  <c r="AF50" i="4"/>
  <c r="AR50" i="4"/>
  <c r="X49" i="4"/>
  <c r="AE49" i="4"/>
  <c r="AQ49" i="4"/>
  <c r="W48" i="4"/>
  <c r="AD48" i="4"/>
  <c r="Y44" i="4"/>
  <c r="AF44" i="4"/>
  <c r="AR44" i="4"/>
  <c r="X43" i="4"/>
  <c r="AE43" i="4"/>
  <c r="AQ43" i="4"/>
  <c r="W42" i="4"/>
  <c r="AD42" i="4"/>
  <c r="Y40" i="4"/>
  <c r="AF40" i="4"/>
  <c r="AR40" i="4"/>
  <c r="Y70" i="4"/>
  <c r="AF70" i="4"/>
  <c r="AR70" i="4"/>
  <c r="Y49" i="4"/>
  <c r="AF49" i="4"/>
  <c r="AR49" i="4"/>
  <c r="X48" i="4"/>
  <c r="AE48" i="4"/>
  <c r="AQ48" i="4"/>
  <c r="Z44" i="4"/>
  <c r="AG44" i="4"/>
  <c r="AS44" i="4"/>
  <c r="Y43" i="4"/>
  <c r="AF43" i="4"/>
  <c r="AR43" i="4"/>
  <c r="X42" i="4"/>
  <c r="AE42" i="4"/>
  <c r="AQ42" i="4"/>
  <c r="Z40" i="4"/>
  <c r="AG40" i="4"/>
  <c r="AS40" i="4"/>
  <c r="X50" i="4"/>
  <c r="AE50" i="4"/>
  <c r="AQ50" i="4"/>
  <c r="Z48" i="4"/>
  <c r="AG48" i="4"/>
  <c r="AS48" i="4"/>
  <c r="Z43" i="4"/>
  <c r="AG43" i="4"/>
  <c r="AS43" i="4"/>
  <c r="X40" i="4"/>
  <c r="AE40" i="4"/>
  <c r="AQ40" i="4"/>
  <c r="Z25" i="4"/>
  <c r="AG25" i="4"/>
  <c r="AS25" i="4"/>
  <c r="Y23" i="4"/>
  <c r="AF23" i="4"/>
  <c r="AR23" i="4"/>
  <c r="W23" i="4"/>
  <c r="AD23" i="4"/>
  <c r="Z21" i="4"/>
  <c r="AG21" i="4"/>
  <c r="AS21" i="4"/>
  <c r="X21" i="4"/>
  <c r="AE21" i="4"/>
  <c r="AQ21" i="4"/>
  <c r="Y19" i="4"/>
  <c r="AF19" i="4"/>
  <c r="AR19" i="4"/>
  <c r="W19" i="4"/>
  <c r="AD19" i="4"/>
  <c r="Z17" i="4"/>
  <c r="AG17" i="4"/>
  <c r="AS17" i="4"/>
  <c r="X17" i="4"/>
  <c r="AE17" i="4"/>
  <c r="AQ17" i="4"/>
  <c r="Y15" i="4"/>
  <c r="AF15" i="4"/>
  <c r="AR15" i="4"/>
  <c r="W15" i="4"/>
  <c r="AD15" i="4"/>
  <c r="Z13" i="4"/>
  <c r="AG13" i="4"/>
  <c r="AS13" i="4"/>
  <c r="X13" i="4"/>
  <c r="AE13" i="4"/>
  <c r="AQ13" i="4"/>
  <c r="Z12" i="4"/>
  <c r="AG12" i="4"/>
  <c r="AS12" i="4"/>
  <c r="Y12" i="4"/>
  <c r="AF12" i="4"/>
  <c r="AR12" i="4"/>
  <c r="X12" i="4"/>
  <c r="AE12" i="4"/>
  <c r="AQ12" i="4"/>
  <c r="Z26" i="4"/>
  <c r="AG26" i="4"/>
  <c r="AS26" i="4"/>
  <c r="Y26" i="4"/>
  <c r="AF26" i="4"/>
  <c r="AR26" i="4"/>
  <c r="X26" i="4"/>
  <c r="AE26" i="4"/>
  <c r="AQ26" i="4"/>
  <c r="W26" i="4"/>
  <c r="AD26" i="4"/>
  <c r="Z24" i="4"/>
  <c r="AG24" i="4"/>
  <c r="AS24" i="4"/>
  <c r="Y24" i="4"/>
  <c r="AF24" i="4"/>
  <c r="AR24" i="4"/>
  <c r="X24" i="4"/>
  <c r="AE24" i="4"/>
  <c r="AQ24" i="4"/>
  <c r="W24" i="4"/>
  <c r="AD24" i="4"/>
  <c r="Z22" i="4"/>
  <c r="AG22" i="4"/>
  <c r="AS22" i="4"/>
  <c r="Y22" i="4"/>
  <c r="AF22" i="4"/>
  <c r="AR22" i="4"/>
  <c r="X22" i="4"/>
  <c r="AE22" i="4"/>
  <c r="AQ22" i="4"/>
  <c r="W22" i="4"/>
  <c r="AD22" i="4"/>
  <c r="Z20" i="4"/>
  <c r="AG20" i="4"/>
  <c r="AS20" i="4"/>
  <c r="Y20" i="4"/>
  <c r="AF20" i="4"/>
  <c r="AR20" i="4"/>
  <c r="X20" i="4"/>
  <c r="AE20" i="4"/>
  <c r="AQ20" i="4"/>
  <c r="W20" i="4"/>
  <c r="AD20" i="4"/>
  <c r="Z18" i="4"/>
  <c r="AG18" i="4"/>
  <c r="AS18" i="4"/>
  <c r="Y18" i="4"/>
  <c r="AF18" i="4"/>
  <c r="AR18" i="4"/>
  <c r="X18" i="4"/>
  <c r="AE18" i="4"/>
  <c r="AQ18" i="4"/>
  <c r="W18" i="4"/>
  <c r="AD18" i="4"/>
  <c r="Z16" i="4"/>
  <c r="AG16" i="4"/>
  <c r="AS16" i="4"/>
  <c r="Y16" i="4"/>
  <c r="AF16" i="4"/>
  <c r="AR16" i="4"/>
  <c r="X16" i="4"/>
  <c r="AE16" i="4"/>
  <c r="AQ16" i="4"/>
  <c r="W16" i="4"/>
  <c r="AD16" i="4"/>
  <c r="X14" i="4"/>
  <c r="AE14" i="4"/>
  <c r="AQ14" i="4"/>
  <c r="Z11" i="4"/>
  <c r="AG11" i="4"/>
  <c r="AS11" i="4"/>
  <c r="W44" i="4"/>
  <c r="AD44" i="4"/>
  <c r="Y41" i="4"/>
  <c r="AF41" i="4"/>
  <c r="AR41" i="4"/>
  <c r="Y39" i="4"/>
  <c r="AF39" i="4"/>
  <c r="AR39" i="4"/>
  <c r="W39" i="4"/>
  <c r="AD39" i="4"/>
  <c r="W37" i="4"/>
  <c r="AD37" i="4"/>
  <c r="W50" i="4"/>
  <c r="AD50" i="4"/>
  <c r="Y48" i="4"/>
  <c r="AF48" i="4"/>
  <c r="AR48" i="4"/>
  <c r="W43" i="4"/>
  <c r="AD43" i="4"/>
  <c r="W40" i="4"/>
  <c r="AD40" i="4"/>
  <c r="Z39" i="4"/>
  <c r="AG39" i="4"/>
  <c r="AS39" i="4"/>
  <c r="X39" i="4"/>
  <c r="AE39" i="4"/>
  <c r="AQ39" i="4"/>
  <c r="Y38" i="4"/>
  <c r="AF38" i="4"/>
  <c r="AR38" i="4"/>
  <c r="W38" i="4"/>
  <c r="AD38" i="4"/>
  <c r="Y36" i="4"/>
  <c r="AF36" i="4"/>
  <c r="AR36" i="4"/>
  <c r="W36" i="4"/>
  <c r="AD36" i="4"/>
  <c r="Z35" i="4"/>
  <c r="AG35" i="4"/>
  <c r="AS35" i="4"/>
  <c r="X35" i="4"/>
  <c r="AE35" i="4"/>
  <c r="AQ35" i="4"/>
  <c r="Y34" i="4"/>
  <c r="AF34" i="4"/>
  <c r="AR34" i="4"/>
  <c r="W34" i="4"/>
  <c r="AD34" i="4"/>
  <c r="Y32" i="4"/>
  <c r="AF32" i="4"/>
  <c r="AR32" i="4"/>
  <c r="W32" i="4"/>
  <c r="AD32" i="4"/>
  <c r="Z31" i="4"/>
  <c r="AG31" i="4"/>
  <c r="AS31" i="4"/>
  <c r="X31" i="4"/>
  <c r="AE31" i="4"/>
  <c r="AQ31" i="4"/>
  <c r="Y30" i="4"/>
  <c r="AF30" i="4"/>
  <c r="AR30" i="4"/>
  <c r="W30" i="4"/>
  <c r="AD30" i="4"/>
  <c r="Z14" i="4"/>
  <c r="AG14" i="4"/>
  <c r="AS14" i="4"/>
  <c r="Y14" i="4"/>
  <c r="AF14" i="4"/>
  <c r="AR14" i="4"/>
  <c r="W14" i="4"/>
  <c r="AD14" i="4"/>
  <c r="Y11" i="4"/>
  <c r="AF11" i="4"/>
  <c r="AR11" i="4"/>
  <c r="X25" i="4"/>
  <c r="AE25" i="4"/>
  <c r="AQ25" i="4"/>
  <c r="X11" i="4"/>
  <c r="AE11" i="4"/>
  <c r="AQ11" i="4"/>
  <c r="W49" i="4"/>
  <c r="AD49" i="4"/>
  <c r="X38" i="4"/>
  <c r="AE38" i="4"/>
  <c r="AQ38" i="4"/>
  <c r="Z71" i="4"/>
  <c r="AG71" i="4"/>
  <c r="AS71" i="4"/>
  <c r="Z49" i="4"/>
  <c r="AG49" i="4"/>
  <c r="AS49" i="4"/>
  <c r="X44" i="4"/>
  <c r="AE44" i="4"/>
  <c r="AQ44" i="4"/>
  <c r="Z42" i="4"/>
  <c r="AG42" i="4"/>
  <c r="AS42" i="4"/>
  <c r="Y42" i="4"/>
  <c r="AF42" i="4"/>
  <c r="AR42" i="4"/>
  <c r="Z38" i="4"/>
  <c r="AG38" i="4"/>
  <c r="AS38" i="4"/>
  <c r="Y37" i="4"/>
  <c r="AF37" i="4"/>
  <c r="AR37" i="4"/>
  <c r="Y35" i="4"/>
  <c r="AF35" i="4"/>
  <c r="AR35" i="4"/>
  <c r="X32" i="4"/>
  <c r="AE32" i="4"/>
  <c r="AQ32" i="4"/>
  <c r="Z30" i="4"/>
  <c r="AG30" i="4"/>
  <c r="AS30" i="4"/>
  <c r="X36" i="4"/>
  <c r="AE36" i="4"/>
  <c r="AQ36" i="4"/>
  <c r="W33" i="4"/>
  <c r="AD33" i="4"/>
  <c r="Y31" i="4"/>
  <c r="AF31" i="4"/>
  <c r="AR31" i="4"/>
  <c r="Y25" i="4"/>
  <c r="AF25" i="4"/>
  <c r="AR25" i="4"/>
  <c r="W31" i="4"/>
  <c r="AD31" i="4"/>
  <c r="Z36" i="4"/>
  <c r="AG36" i="4"/>
  <c r="AS36" i="4"/>
  <c r="W35" i="4"/>
  <c r="AD35" i="4"/>
  <c r="Y33" i="4"/>
  <c r="AF33" i="4"/>
  <c r="AR33" i="4"/>
  <c r="X30" i="4"/>
  <c r="AE30" i="4"/>
  <c r="AQ30" i="4"/>
  <c r="Z29" i="4"/>
  <c r="AG29" i="4"/>
  <c r="AS29" i="4"/>
  <c r="Z34" i="4"/>
  <c r="AG34" i="4"/>
  <c r="AS34" i="4"/>
  <c r="X34" i="4"/>
  <c r="AE34" i="4"/>
  <c r="AQ34" i="4"/>
  <c r="Z32" i="4"/>
  <c r="AG32" i="4"/>
  <c r="AS32" i="4"/>
  <c r="Z65" i="4"/>
  <c r="AG65" i="4"/>
  <c r="AS65" i="4"/>
  <c r="W69" i="4"/>
  <c r="AD69" i="4"/>
  <c r="W55" i="4"/>
  <c r="AD55" i="4"/>
  <c r="Z77" i="4"/>
  <c r="AG77" i="4"/>
  <c r="AS77" i="4"/>
  <c r="W77" i="4"/>
  <c r="AD77" i="4"/>
  <c r="X55" i="4"/>
  <c r="AE55" i="4"/>
  <c r="AQ55" i="4"/>
  <c r="Z59" i="4"/>
  <c r="AG59" i="4"/>
  <c r="AS59" i="4"/>
  <c r="W51" i="4"/>
  <c r="AD51" i="4"/>
  <c r="X41" i="4"/>
  <c r="AE41" i="4"/>
  <c r="AQ41" i="4"/>
  <c r="Y17" i="4"/>
  <c r="AF17" i="4"/>
  <c r="AR17" i="4"/>
  <c r="W17" i="4"/>
  <c r="AD17" i="4"/>
  <c r="X47" i="4"/>
  <c r="AE47" i="4"/>
  <c r="AQ47" i="4"/>
  <c r="X29" i="4"/>
  <c r="AE29" i="4"/>
  <c r="AQ29" i="4"/>
  <c r="Y13" i="4"/>
  <c r="AF13" i="4"/>
  <c r="AR13" i="4"/>
  <c r="W11" i="4"/>
  <c r="AD11" i="4"/>
  <c r="AL80" i="4"/>
  <c r="AK80" i="4"/>
  <c r="AL21" i="4"/>
  <c r="AM80" i="4"/>
  <c r="AK21" i="4"/>
  <c r="AP21" i="4"/>
  <c r="AN21" i="4"/>
  <c r="AM41" i="4"/>
  <c r="AM76" i="4"/>
  <c r="AK47" i="4"/>
  <c r="AL47" i="4"/>
  <c r="AK41" i="4"/>
  <c r="AM65" i="4"/>
  <c r="AK65" i="4"/>
  <c r="AM47" i="4"/>
  <c r="AM59" i="4"/>
  <c r="AL59" i="4"/>
  <c r="AK59" i="4"/>
  <c r="AP59" i="4"/>
  <c r="AN59" i="4"/>
  <c r="AL12" i="4"/>
  <c r="AP12" i="4"/>
  <c r="AN12" i="4"/>
  <c r="AK12" i="4"/>
  <c r="AP76" i="4"/>
  <c r="AN76" i="4"/>
  <c r="AP65" i="4"/>
  <c r="AL76" i="4"/>
  <c r="AN80" i="4"/>
  <c r="AL65" i="4"/>
  <c r="AL41" i="4"/>
  <c r="AM21" i="4"/>
  <c r="AM12" i="4"/>
  <c r="AP51" i="4"/>
  <c r="AN51" i="4"/>
  <c r="AK51" i="4"/>
  <c r="AL51" i="4"/>
  <c r="AM51" i="4"/>
  <c r="AP14" i="4"/>
  <c r="AN14" i="4"/>
  <c r="AK14" i="4"/>
  <c r="AM14" i="4"/>
  <c r="AL14" i="4"/>
  <c r="AL39" i="4"/>
  <c r="AP39" i="4"/>
  <c r="AN39" i="4"/>
  <c r="AK39" i="4"/>
  <c r="AM39" i="4"/>
  <c r="AP70" i="4"/>
  <c r="AN70" i="4"/>
  <c r="AK70" i="4"/>
  <c r="AM70" i="4"/>
  <c r="AL70" i="4"/>
  <c r="AP11" i="4"/>
  <c r="AN11" i="4"/>
  <c r="AK11" i="4"/>
  <c r="AM11" i="4"/>
  <c r="AL11" i="4"/>
  <c r="AL34" i="4"/>
  <c r="AP34" i="4"/>
  <c r="AN34" i="4"/>
  <c r="AK34" i="4"/>
  <c r="AM34" i="4"/>
  <c r="AL36" i="4"/>
  <c r="AP36" i="4"/>
  <c r="AN36" i="4"/>
  <c r="AK36" i="4"/>
  <c r="AM36" i="4"/>
  <c r="AP48" i="4"/>
  <c r="AN48" i="4"/>
  <c r="AK48" i="4"/>
  <c r="AM48" i="4"/>
  <c r="AL48" i="4"/>
  <c r="AK58" i="4"/>
  <c r="AP58" i="4"/>
  <c r="AN58" i="4"/>
  <c r="AM58" i="4"/>
  <c r="AL58" i="4"/>
  <c r="AM60" i="4"/>
  <c r="AL60" i="4"/>
  <c r="AK60" i="4"/>
  <c r="AP60" i="4"/>
  <c r="AN60" i="4"/>
  <c r="AP61" i="4"/>
  <c r="AN61" i="4"/>
  <c r="AM61" i="4"/>
  <c r="AL61" i="4"/>
  <c r="AK61" i="4"/>
  <c r="AK62" i="4"/>
  <c r="AP62" i="4"/>
  <c r="AN62" i="4"/>
  <c r="AM62" i="4"/>
  <c r="AL62" i="4"/>
  <c r="AP66" i="4"/>
  <c r="AN66" i="4"/>
  <c r="AK66" i="4"/>
  <c r="AM66" i="4"/>
  <c r="AL66" i="4"/>
  <c r="AP67" i="4"/>
  <c r="AN67" i="4"/>
  <c r="AK67" i="4"/>
  <c r="AM67" i="4"/>
  <c r="AL67" i="4"/>
  <c r="AP68" i="4"/>
  <c r="AN68" i="4"/>
  <c r="AK68" i="4"/>
  <c r="AM68" i="4"/>
  <c r="AL68" i="4"/>
  <c r="AL13" i="4"/>
  <c r="AM13" i="4"/>
  <c r="AP13" i="4"/>
  <c r="AN13" i="4"/>
  <c r="AK13" i="4"/>
  <c r="AL31" i="4"/>
  <c r="AP31" i="4"/>
  <c r="AN31" i="4"/>
  <c r="AK31" i="4"/>
  <c r="AM31" i="4"/>
  <c r="AP71" i="4"/>
  <c r="AN71" i="4"/>
  <c r="AK71" i="4"/>
  <c r="AL71" i="4"/>
  <c r="AM71" i="4"/>
  <c r="AP25" i="4"/>
  <c r="AN25" i="4"/>
  <c r="AL25" i="4"/>
  <c r="AM25" i="4"/>
  <c r="AK25" i="4"/>
  <c r="AP29" i="4"/>
  <c r="AN29" i="4"/>
  <c r="AK29" i="4"/>
  <c r="AM29" i="4"/>
  <c r="AL29" i="4"/>
  <c r="AL17" i="4"/>
  <c r="AM17" i="4"/>
  <c r="AP17" i="4"/>
  <c r="AN17" i="4"/>
  <c r="AK17" i="4"/>
  <c r="AP55" i="4"/>
  <c r="AN55" i="4"/>
  <c r="AK55" i="4"/>
  <c r="AM55" i="4"/>
  <c r="AL55" i="4"/>
  <c r="AP69" i="4"/>
  <c r="AN69" i="4"/>
  <c r="AK69" i="4"/>
  <c r="AM69" i="4"/>
  <c r="AL69" i="4"/>
  <c r="AL35" i="4"/>
  <c r="AP35" i="4"/>
  <c r="AN35" i="4"/>
  <c r="AK35" i="4"/>
  <c r="AM35" i="4"/>
  <c r="AP50" i="4"/>
  <c r="AN50" i="4"/>
  <c r="AK50" i="4"/>
  <c r="AL50" i="4"/>
  <c r="AM50" i="4"/>
  <c r="AL16" i="4"/>
  <c r="AM16" i="4"/>
  <c r="AK16" i="4"/>
  <c r="AP16" i="4"/>
  <c r="AN16" i="4"/>
  <c r="AL18" i="4"/>
  <c r="AM18" i="4"/>
  <c r="AP18" i="4"/>
  <c r="AN18" i="4"/>
  <c r="AK18" i="4"/>
  <c r="AL20" i="4"/>
  <c r="AM20" i="4"/>
  <c r="AK20" i="4"/>
  <c r="AP20" i="4"/>
  <c r="AN20" i="4"/>
  <c r="AM22" i="4"/>
  <c r="AL22" i="4"/>
  <c r="AK22" i="4"/>
  <c r="AP22" i="4"/>
  <c r="AN22" i="4"/>
  <c r="AM24" i="4"/>
  <c r="AL24" i="4"/>
  <c r="AK24" i="4"/>
  <c r="AP24" i="4"/>
  <c r="AN24" i="4"/>
  <c r="AM26" i="4"/>
  <c r="AL26" i="4"/>
  <c r="AP26" i="4"/>
  <c r="AN26" i="4"/>
  <c r="AK26" i="4"/>
  <c r="AP42" i="4"/>
  <c r="AN42" i="4"/>
  <c r="AK42" i="4"/>
  <c r="AM42" i="4"/>
  <c r="AL42" i="4"/>
  <c r="AP52" i="4"/>
  <c r="AN52" i="4"/>
  <c r="AK52" i="4"/>
  <c r="AL52" i="4"/>
  <c r="AM52" i="4"/>
  <c r="AP53" i="4"/>
  <c r="AN53" i="4"/>
  <c r="AK53" i="4"/>
  <c r="AM53" i="4"/>
  <c r="AL53" i="4"/>
  <c r="AP54" i="4"/>
  <c r="AN54" i="4"/>
  <c r="AK54" i="4"/>
  <c r="AM54" i="4"/>
  <c r="AL54" i="4"/>
  <c r="AP56" i="4"/>
  <c r="AN56" i="4"/>
  <c r="AK56" i="4"/>
  <c r="AL56" i="4"/>
  <c r="AM56" i="4"/>
  <c r="AP57" i="4"/>
  <c r="AN57" i="4"/>
  <c r="AK57" i="4"/>
  <c r="AM57" i="4"/>
  <c r="AL57" i="4"/>
  <c r="AP73" i="4"/>
  <c r="AN73" i="4"/>
  <c r="AK73" i="4"/>
  <c r="AM73" i="4"/>
  <c r="AL73" i="4"/>
  <c r="AP49" i="4"/>
  <c r="AN49" i="4"/>
  <c r="AK49" i="4"/>
  <c r="AL49" i="4"/>
  <c r="AM49" i="4"/>
  <c r="AP43" i="4"/>
  <c r="AN43" i="4"/>
  <c r="AK43" i="4"/>
  <c r="AL43" i="4"/>
  <c r="AM43" i="4"/>
  <c r="AP72" i="4"/>
  <c r="AN72" i="4"/>
  <c r="AK72" i="4"/>
  <c r="AM72" i="4"/>
  <c r="AL72" i="4"/>
  <c r="AP77" i="4"/>
  <c r="AN77" i="4"/>
  <c r="AK77" i="4"/>
  <c r="AM77" i="4"/>
  <c r="AL77" i="4"/>
  <c r="AL33" i="4"/>
  <c r="AP33" i="4"/>
  <c r="AN33" i="4"/>
  <c r="AK33" i="4"/>
  <c r="AM33" i="4"/>
  <c r="AL30" i="4"/>
  <c r="AP30" i="4"/>
  <c r="AN30" i="4"/>
  <c r="AK30" i="4"/>
  <c r="AM30" i="4"/>
  <c r="AL32" i="4"/>
  <c r="AP32" i="4"/>
  <c r="AN32" i="4"/>
  <c r="AK32" i="4"/>
  <c r="AM32" i="4"/>
  <c r="AL38" i="4"/>
  <c r="AP38" i="4"/>
  <c r="AN38" i="4"/>
  <c r="AK38" i="4"/>
  <c r="AM38" i="4"/>
  <c r="AL40" i="4"/>
  <c r="AP40" i="4"/>
  <c r="AN40" i="4"/>
  <c r="AK40" i="4"/>
  <c r="AM40" i="4"/>
  <c r="AL37" i="4"/>
  <c r="AP37" i="4"/>
  <c r="AN37" i="4"/>
  <c r="AK37" i="4"/>
  <c r="AM37" i="4"/>
  <c r="AP44" i="4"/>
  <c r="AN44" i="4"/>
  <c r="AK44" i="4"/>
  <c r="AM44" i="4"/>
  <c r="AL44" i="4"/>
  <c r="AL15" i="4"/>
  <c r="AM15" i="4"/>
  <c r="AK15" i="4"/>
  <c r="AP15" i="4"/>
  <c r="AN15" i="4"/>
  <c r="AL19" i="4"/>
  <c r="AM19" i="4"/>
  <c r="AK19" i="4"/>
  <c r="AP19" i="4"/>
  <c r="AN19" i="4"/>
  <c r="AM23" i="4"/>
  <c r="AL23" i="4"/>
  <c r="AP23" i="4"/>
  <c r="AN23" i="4"/>
  <c r="AK23" i="4"/>
  <c r="AP74" i="4"/>
  <c r="AN74" i="4"/>
  <c r="AK74" i="4"/>
  <c r="AM74" i="4"/>
  <c r="AL74" i="4"/>
  <c r="AP75" i="4"/>
  <c r="AN75" i="4"/>
  <c r="AK75" i="4"/>
  <c r="AM75" i="4"/>
  <c r="AL75" i="4"/>
  <c r="AP78" i="4"/>
  <c r="AN78" i="4"/>
  <c r="AK78" i="4"/>
  <c r="AM78" i="4"/>
  <c r="AL78" i="4"/>
  <c r="AP79" i="4"/>
  <c r="AN79" i="4"/>
  <c r="AK79" i="4"/>
  <c r="AM79" i="4"/>
  <c r="AL79" i="4"/>
  <c r="AN47" i="4"/>
  <c r="AN65" i="4"/>
  <c r="AN41" i="4"/>
</calcChain>
</file>

<file path=xl/sharedStrings.xml><?xml version="1.0" encoding="utf-8"?>
<sst xmlns="http://schemas.openxmlformats.org/spreadsheetml/2006/main" count="385" uniqueCount="165">
  <si>
    <t>Replicate 1</t>
  </si>
  <si>
    <t>Replicate 2</t>
  </si>
  <si>
    <t>Replicate 3</t>
  </si>
  <si>
    <t>Replicate 4</t>
  </si>
  <si>
    <t>Arith. Mean</t>
  </si>
  <si>
    <t>Corrected Abs600</t>
  </si>
  <si>
    <t>Reference OD600</t>
  </si>
  <si>
    <t>Gold cells are calculated</t>
  </si>
  <si>
    <t>Corrected value is particle-only contribution</t>
  </si>
  <si>
    <t>Corrected value = scaling factor * measured value</t>
  </si>
  <si>
    <t>Enter fluorescence measurements into blue cells</t>
  </si>
  <si>
    <t>uM Fluorescein</t>
  </si>
  <si>
    <t>Arith. Std.Dev.</t>
  </si>
  <si>
    <t>Values measured are fluorescence from 100uL of X uM fluorescein solution</t>
  </si>
  <si>
    <t>Values should form a straight line on both linear and log scale</t>
  </si>
  <si>
    <t>Slope should be 1:1</t>
  </si>
  <si>
    <t>Common problems:</t>
  </si>
  <si>
    <t>* Consistent pipetting error --&gt; log graph is a straight line but not 1:1 slope</t>
  </si>
  <si>
    <t>* Oversaturated detector --&gt; low concentrations linear, but high concentrations saturate or fall</t>
  </si>
  <si>
    <t>Mean of med-high levels:</t>
  </si>
  <si>
    <t>Blank media</t>
  </si>
  <si>
    <t>Raw Fluorescence</t>
  </si>
  <si>
    <t>Replicate 6</t>
  </si>
  <si>
    <t>Replicate 5</t>
  </si>
  <si>
    <t>OD600/Abs600</t>
  </si>
  <si>
    <t>Unit Scaling Factors:</t>
  </si>
  <si>
    <t>Fluorescence - Background</t>
  </si>
  <si>
    <t>Summary Statistics</t>
  </si>
  <si>
    <t>Geo. Mean</t>
  </si>
  <si>
    <t>Geo. Std. Dev.</t>
  </si>
  <si>
    <t>OD - Background</t>
  </si>
  <si>
    <t>Blank mean:</t>
  </si>
  <si>
    <t>These are imported from the prior two sheets</t>
  </si>
  <si>
    <t>Ln uM FITC / OD600</t>
  </si>
  <si>
    <t>Experimental Values:</t>
  </si>
  <si>
    <t>Final scaling level determined from medium-high points likely to be less impacted by saturation or pipetting error</t>
  </si>
  <si>
    <t>If needed, you can shift which points are used, but it is likely better to correct instrument settings and protocol.</t>
  </si>
  <si>
    <t>Sample set:</t>
  </si>
  <si>
    <t>Hour 0:</t>
  </si>
  <si>
    <t>Hour 2:</t>
  </si>
  <si>
    <t>Hour 4:</t>
  </si>
  <si>
    <t>Hour 6:</t>
  </si>
  <si>
    <t>LUDOX-HS40</t>
  </si>
  <si>
    <t>If you have more replicates, unhide the extra columns</t>
  </si>
  <si>
    <t>Negative Control (Colony 1)</t>
  </si>
  <si>
    <t>Negative Control (Colony 2)</t>
  </si>
  <si>
    <t>Positive Control (Colony 1)</t>
  </si>
  <si>
    <t>Positive Control (Colony 2)</t>
  </si>
  <si>
    <t>Test Device 1: J23101.BCD2.E0040.B0015 (Colony 2)</t>
  </si>
  <si>
    <t>Test Device 2: J23106.BCD2.E0040.B0015 (Colony 1)</t>
  </si>
  <si>
    <t>Test Device 1: J23101.BCD2.E0040.B0015 (Colony 1)</t>
  </si>
  <si>
    <t>Test Device 2: J23106.BCD2.E0040.B0015 (Colony 2)</t>
  </si>
  <si>
    <t>Test Device 3: J23117.BCD2.E0040.B0015 (Colony 1)</t>
  </si>
  <si>
    <t>Test Device 3: J23117.BCD2.E0040.B0015 (Colony 2)</t>
  </si>
  <si>
    <t>Test Device 4: J23101+I13504 (Colony 1)</t>
  </si>
  <si>
    <t>Test Device 4: J23101+I13504 (Colony 2)</t>
  </si>
  <si>
    <t>Test Device 5: J23106+I13504 (Colony 1)</t>
  </si>
  <si>
    <t>Test Device 5: J23106+I13504 (Colony 2)</t>
  </si>
  <si>
    <t>Test Device 6: J23117+I13504 (Colony 1)</t>
  </si>
  <si>
    <t>Test Device 6: J23117+I13504 (Colony 2)</t>
  </si>
  <si>
    <t>H2O</t>
  </si>
  <si>
    <t>Reference value is for 100uL of LUDOX-HS40 in a well of a standard 96-well flat-bottom plate</t>
  </si>
  <si>
    <t>Enter Abs600 absorbance measurements into blue cells</t>
  </si>
  <si>
    <t>Raw Abs600</t>
  </si>
  <si>
    <t>uM Fluorescein / OD600</t>
  </si>
  <si>
    <t>uM Fluorescein/a.u.</t>
  </si>
  <si>
    <t>Mean um Fluorescein/a.u.</t>
  </si>
  <si>
    <t>Raw Plate Readings</t>
  </si>
  <si>
    <t>If you followed the recommended plate layout:</t>
  </si>
  <si>
    <t>They will automatically propagate into the correct locations in the Fluorescence Measurement Sheet</t>
  </si>
  <si>
    <t>Colony 1, Replicate 1</t>
  </si>
  <si>
    <t>Colony 1, Replicate 4</t>
  </si>
  <si>
    <t>Colony 1, Replicate 3</t>
  </si>
  <si>
    <t>Colony 1, Replicate 2</t>
  </si>
  <si>
    <t>Copy fluorescence and Abs600 measurements from your plate reader into blue cells</t>
  </si>
  <si>
    <t>Colony 2, Replicate 1</t>
  </si>
  <si>
    <t>Colony 2, Replicate 2</t>
  </si>
  <si>
    <t>Colony 2, Replicate 3</t>
  </si>
  <si>
    <t>Colony 2, Replicate 4</t>
  </si>
  <si>
    <t>Device 1</t>
  </si>
  <si>
    <t>Device 2</t>
  </si>
  <si>
    <t>Device 3</t>
  </si>
  <si>
    <t>Device 4</t>
  </si>
  <si>
    <t>Device 5</t>
  </si>
  <si>
    <t>Device 6</t>
  </si>
  <si>
    <t>LB + Chlor (blank)</t>
  </si>
  <si>
    <t>Neg. Control</t>
  </si>
  <si>
    <t>Pos. Control</t>
  </si>
  <si>
    <t>Fluorescence Raw Readings:</t>
  </si>
  <si>
    <t>Abs600 Raw Readings:</t>
  </si>
  <si>
    <t>Enter fluorescence and Abs600 measurements into blue cells on "Raw Plate Reader Measurements"</t>
  </si>
  <si>
    <t>A1</t>
  </si>
  <si>
    <t>B1</t>
  </si>
  <si>
    <t>C3</t>
  </si>
  <si>
    <t>C2</t>
  </si>
  <si>
    <t>C1</t>
  </si>
  <si>
    <t>D1</t>
  </si>
  <si>
    <t>E1</t>
  </si>
  <si>
    <t>F1</t>
  </si>
  <si>
    <t>G1</t>
  </si>
  <si>
    <t>H1</t>
  </si>
  <si>
    <t>A2</t>
  </si>
  <si>
    <t>B2</t>
  </si>
  <si>
    <t>D2</t>
  </si>
  <si>
    <t>E2</t>
  </si>
  <si>
    <t>F2</t>
  </si>
  <si>
    <t>G2</t>
  </si>
  <si>
    <t>H2</t>
  </si>
  <si>
    <t>A3</t>
  </si>
  <si>
    <t>A4</t>
  </si>
  <si>
    <t>A5</t>
  </si>
  <si>
    <t>A6</t>
  </si>
  <si>
    <t>A7</t>
  </si>
  <si>
    <t>A8</t>
  </si>
  <si>
    <t>A9</t>
  </si>
  <si>
    <t>B3</t>
  </si>
  <si>
    <t>B4</t>
  </si>
  <si>
    <t>B5</t>
  </si>
  <si>
    <t>B6</t>
  </si>
  <si>
    <t>B7</t>
  </si>
  <si>
    <t>B8</t>
  </si>
  <si>
    <t>B9</t>
  </si>
  <si>
    <t>C4</t>
  </si>
  <si>
    <t>C5</t>
  </si>
  <si>
    <t>C6</t>
  </si>
  <si>
    <t>C7</t>
  </si>
  <si>
    <t>C8</t>
  </si>
  <si>
    <t>C9</t>
  </si>
  <si>
    <t>D3</t>
  </si>
  <si>
    <t>D4</t>
  </si>
  <si>
    <t>D5</t>
  </si>
  <si>
    <t>D6</t>
  </si>
  <si>
    <t>D7</t>
  </si>
  <si>
    <t>D8</t>
  </si>
  <si>
    <t>D9</t>
  </si>
  <si>
    <t>E3</t>
  </si>
  <si>
    <t>E4</t>
  </si>
  <si>
    <t>E5</t>
  </si>
  <si>
    <t>E6</t>
  </si>
  <si>
    <t>E7</t>
  </si>
  <si>
    <t>E8</t>
  </si>
  <si>
    <t>E9</t>
  </si>
  <si>
    <t>F3</t>
  </si>
  <si>
    <t>F4</t>
  </si>
  <si>
    <t>F5</t>
  </si>
  <si>
    <t>F6</t>
  </si>
  <si>
    <t>F7</t>
  </si>
  <si>
    <t>F8</t>
  </si>
  <si>
    <t>F9</t>
  </si>
  <si>
    <t>G3</t>
  </si>
  <si>
    <t>G4</t>
  </si>
  <si>
    <t>G5</t>
  </si>
  <si>
    <t>G6</t>
  </si>
  <si>
    <t>G7</t>
  </si>
  <si>
    <t>G8</t>
  </si>
  <si>
    <t>G9</t>
  </si>
  <si>
    <t>H3</t>
  </si>
  <si>
    <t>H4</t>
  </si>
  <si>
    <t>H5</t>
  </si>
  <si>
    <t>H6</t>
  </si>
  <si>
    <t>H7</t>
  </si>
  <si>
    <t>H8</t>
  </si>
  <si>
    <t>H9</t>
  </si>
  <si>
    <t>Plate pattern:</t>
  </si>
  <si>
    <t>They will be copied into the green cells on this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</si>
</sst>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i/>
      <sz val="11"/>
      <color indexed="8"/>
      <name val="Calibri"/>
    </font>
    <font>
      <b/>
      <sz val="11"/>
      <color rgb="FFFF0000"/>
      <name val="Calibri"/>
    </font>
    <font>
      <b/>
      <sz val="14"/>
      <color indexed="8"/>
      <name val="Calibri"/>
    </font>
    <font>
      <sz val="11"/>
      <color rgb="FF000000"/>
      <name val="Calibri"/>
    </font>
    <font>
      <i/>
      <sz val="11"/>
      <color rgb="FF000000"/>
      <name val="Calibri"/>
    </font>
    <font>
      <b/>
      <sz val="12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CCFF"/>
        <bgColor rgb="FF00CC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11" fontId="0" fillId="0" borderId="0" xfId="0" applyNumberFormat="1"/>
    <xf numFmtId="0" fontId="0" fillId="3" borderId="3" xfId="0" applyFill="1" applyBorder="1"/>
    <xf numFmtId="0" fontId="5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164" fontId="0" fillId="3" borderId="1" xfId="0" applyNumberFormat="1" applyFill="1" applyBorder="1"/>
    <xf numFmtId="2" fontId="0" fillId="3" borderId="1" xfId="0" applyNumberFormat="1" applyFill="1" applyBorder="1"/>
    <xf numFmtId="0" fontId="6" fillId="0" borderId="0" xfId="0" applyFont="1"/>
    <xf numFmtId="0" fontId="7" fillId="0" borderId="2" xfId="0" applyFont="1" applyBorder="1"/>
    <xf numFmtId="0" fontId="7" fillId="0" borderId="0" xfId="0" applyFont="1"/>
    <xf numFmtId="11" fontId="5" fillId="0" borderId="0" xfId="0" applyNumberFormat="1" applyFont="1"/>
    <xf numFmtId="11" fontId="0" fillId="3" borderId="3" xfId="0" applyNumberFormat="1" applyFill="1" applyBorder="1"/>
    <xf numFmtId="2" fontId="0" fillId="3" borderId="3" xfId="0" applyNumberFormat="1" applyFill="1" applyBorder="1"/>
    <xf numFmtId="0" fontId="8" fillId="0" borderId="0" xfId="0" applyFont="1"/>
    <xf numFmtId="0" fontId="1" fillId="0" borderId="0" xfId="0" applyFont="1" applyFill="1" applyBorder="1"/>
    <xf numFmtId="0" fontId="1" fillId="0" borderId="0" xfId="0" applyFont="1"/>
    <xf numFmtId="0" fontId="9" fillId="0" borderId="0" xfId="0" applyFont="1"/>
    <xf numFmtId="0" fontId="10" fillId="0" borderId="0" xfId="0" applyFont="1"/>
    <xf numFmtId="0" fontId="0" fillId="4" borderId="1" xfId="0" applyFill="1" applyBorder="1"/>
    <xf numFmtId="0" fontId="0" fillId="5" borderId="4" xfId="0" applyFill="1" applyBorder="1"/>
  </cellXfs>
  <cellStyles count="241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Följd hyperlänk" xfId="68" builtinId="9" hidden="1"/>
    <cellStyle name="Följd hyperlänk" xfId="70" builtinId="9" hidden="1"/>
    <cellStyle name="Följd hyperlänk" xfId="72" builtinId="9" hidden="1"/>
    <cellStyle name="Följd hyperlänk" xfId="74" builtinId="9" hidden="1"/>
    <cellStyle name="Följd hyperlänk" xfId="76" builtinId="9" hidden="1"/>
    <cellStyle name="Följd hyperlänk" xfId="78" builtinId="9" hidden="1"/>
    <cellStyle name="Följd hyperlänk" xfId="80" builtinId="9" hidden="1"/>
    <cellStyle name="Följd hyperlänk" xfId="82" builtinId="9" hidden="1"/>
    <cellStyle name="Följd hyperlänk" xfId="84" builtinId="9" hidden="1"/>
    <cellStyle name="Följd hyperlänk" xfId="86" builtinId="9" hidden="1"/>
    <cellStyle name="Följd hyperlänk" xfId="88" builtinId="9" hidden="1"/>
    <cellStyle name="Följd hyperlänk" xfId="90" builtinId="9" hidden="1"/>
    <cellStyle name="Följd hyperlänk" xfId="92" builtinId="9" hidden="1"/>
    <cellStyle name="Följd hyperlänk" xfId="94" builtinId="9" hidden="1"/>
    <cellStyle name="Följd hyperlänk" xfId="96" builtinId="9" hidden="1"/>
    <cellStyle name="Följd hyperlänk" xfId="98" builtinId="9" hidden="1"/>
    <cellStyle name="Följd hyperlänk" xfId="100" builtinId="9" hidden="1"/>
    <cellStyle name="Följd hyperlänk" xfId="102" builtinId="9" hidden="1"/>
    <cellStyle name="Följd hyperlänk" xfId="104" builtinId="9" hidden="1"/>
    <cellStyle name="Följd hyperlänk" xfId="106" builtinId="9" hidden="1"/>
    <cellStyle name="Följd hyperlänk" xfId="108" builtinId="9" hidden="1"/>
    <cellStyle name="Följd hyperlänk" xfId="110" builtinId="9" hidden="1"/>
    <cellStyle name="Följd hyperlänk" xfId="112" builtinId="9" hidden="1"/>
    <cellStyle name="Följd hyperlänk" xfId="114" builtinId="9" hidden="1"/>
    <cellStyle name="Följd hyperlänk" xfId="116" builtinId="9" hidden="1"/>
    <cellStyle name="Följd hyperlänk" xfId="118" builtinId="9" hidden="1"/>
    <cellStyle name="Följd hyperlänk" xfId="120" builtinId="9" hidden="1"/>
    <cellStyle name="Följd hyperlänk" xfId="122" builtinId="9" hidden="1"/>
    <cellStyle name="Följd hyperlänk" xfId="124" builtinId="9" hidden="1"/>
    <cellStyle name="Följd hyperlänk" xfId="126" builtinId="9" hidden="1"/>
    <cellStyle name="Följd hyperlänk" xfId="128" builtinId="9" hidden="1"/>
    <cellStyle name="Följd hyperlänk" xfId="130" builtinId="9" hidden="1"/>
    <cellStyle name="Följd hyperlänk" xfId="132" builtinId="9" hidden="1"/>
    <cellStyle name="Följd hyperlänk" xfId="134" builtinId="9" hidden="1"/>
    <cellStyle name="Följd hyperlänk" xfId="136" builtinId="9" hidden="1"/>
    <cellStyle name="Följd hyperlänk" xfId="138" builtinId="9" hidden="1"/>
    <cellStyle name="Följd hyperlänk" xfId="140" builtinId="9" hidden="1"/>
    <cellStyle name="Följd hyperlänk" xfId="142" builtinId="9" hidden="1"/>
    <cellStyle name="Följd hyperlänk" xfId="144" builtinId="9" hidden="1"/>
    <cellStyle name="Följd hyperlänk" xfId="146" builtinId="9" hidden="1"/>
    <cellStyle name="Följd hyperlänk" xfId="148" builtinId="9" hidden="1"/>
    <cellStyle name="Följd hyperlänk" xfId="150" builtinId="9" hidden="1"/>
    <cellStyle name="Följd hyperlänk" xfId="152" builtinId="9" hidden="1"/>
    <cellStyle name="Följd hyperlänk" xfId="154" builtinId="9" hidden="1"/>
    <cellStyle name="Följd hyperlänk" xfId="156" builtinId="9" hidden="1"/>
    <cellStyle name="Följd hyperlänk" xfId="158" builtinId="9" hidden="1"/>
    <cellStyle name="Följd hyperlänk" xfId="160" builtinId="9" hidden="1"/>
    <cellStyle name="Följd hyperlänk" xfId="162" builtinId="9" hidden="1"/>
    <cellStyle name="Följd hyperlänk" xfId="164" builtinId="9" hidden="1"/>
    <cellStyle name="Följd hyperlänk" xfId="166" builtinId="9" hidden="1"/>
    <cellStyle name="Följd hyperlänk" xfId="168" builtinId="9" hidden="1"/>
    <cellStyle name="Följd hyperlänk" xfId="170" builtinId="9" hidden="1"/>
    <cellStyle name="Följd hyperlänk" xfId="172" builtinId="9" hidden="1"/>
    <cellStyle name="Följd hyperlänk" xfId="174" builtinId="9" hidden="1"/>
    <cellStyle name="Följd hyperlänk" xfId="176" builtinId="9" hidden="1"/>
    <cellStyle name="Följd hyperlänk" xfId="178" builtinId="9" hidden="1"/>
    <cellStyle name="Följd hyperlänk" xfId="180" builtinId="9" hidden="1"/>
    <cellStyle name="Följd hyperlänk" xfId="182" builtinId="9" hidden="1"/>
    <cellStyle name="Följd hyperlänk" xfId="184" builtinId="9" hidden="1"/>
    <cellStyle name="Följd hyperlänk" xfId="186" builtinId="9" hidden="1"/>
    <cellStyle name="Följd hyperlänk" xfId="188" builtinId="9" hidden="1"/>
    <cellStyle name="Följd hyperlänk" xfId="190" builtinId="9" hidden="1"/>
    <cellStyle name="Följd hyperlänk" xfId="192" builtinId="9" hidden="1"/>
    <cellStyle name="Följd hyperlänk" xfId="194" builtinId="9" hidden="1"/>
    <cellStyle name="Följd hyperlänk" xfId="196" builtinId="9" hidden="1"/>
    <cellStyle name="Följd hyperlänk" xfId="198" builtinId="9" hidden="1"/>
    <cellStyle name="Följd hyperlänk" xfId="200" builtinId="9" hidden="1"/>
    <cellStyle name="Följd hyperlänk" xfId="202" builtinId="9" hidden="1"/>
    <cellStyle name="Följd hyperlänk" xfId="204" builtinId="9" hidden="1"/>
    <cellStyle name="Följd hyperlänk" xfId="206" builtinId="9" hidden="1"/>
    <cellStyle name="Följd hyperlänk" xfId="208" builtinId="9" hidden="1"/>
    <cellStyle name="Följd hyperlänk" xfId="210" builtinId="9" hidden="1"/>
    <cellStyle name="Följd hyperlänk" xfId="212" builtinId="9" hidden="1"/>
    <cellStyle name="Följd hyperlänk" xfId="214" builtinId="9" hidden="1"/>
    <cellStyle name="Följd hyperlänk" xfId="216" builtinId="9" hidden="1"/>
    <cellStyle name="Följd hyperlänk" xfId="218" builtinId="9" hidden="1"/>
    <cellStyle name="Följd hyperlänk" xfId="220" builtinId="9" hidden="1"/>
    <cellStyle name="Följd hyperlänk" xfId="222" builtinId="9" hidden="1"/>
    <cellStyle name="Följd hyperlänk" xfId="224" builtinId="9" hidden="1"/>
    <cellStyle name="Följd hyperlänk" xfId="226" builtinId="9" hidden="1"/>
    <cellStyle name="Följd hyperlänk" xfId="228" builtinId="9" hidden="1"/>
    <cellStyle name="Följd hyperlänk" xfId="230" builtinId="9" hidden="1"/>
    <cellStyle name="Följd hyperlänk" xfId="232" builtinId="9" hidden="1"/>
    <cellStyle name="Följd hyperlänk" xfId="234" builtinId="9" hidden="1"/>
    <cellStyle name="Följd hyperlänk" xfId="236" builtinId="9" hidden="1"/>
    <cellStyle name="Följd hyperlänk" xfId="238" builtinId="9" hidden="1"/>
    <cellStyle name="Följd hyperlänk" xfId="240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Hyperlänk" xfId="67" builtinId="8" hidden="1"/>
    <cellStyle name="Hyperlänk" xfId="69" builtinId="8" hidden="1"/>
    <cellStyle name="Hyperlänk" xfId="71" builtinId="8" hidden="1"/>
    <cellStyle name="Hyperlänk" xfId="73" builtinId="8" hidden="1"/>
    <cellStyle name="Hyperlänk" xfId="75" builtinId="8" hidden="1"/>
    <cellStyle name="Hyperlänk" xfId="77" builtinId="8" hidden="1"/>
    <cellStyle name="Hyperlänk" xfId="79" builtinId="8" hidden="1"/>
    <cellStyle name="Hyperlänk" xfId="81" builtinId="8" hidden="1"/>
    <cellStyle name="Hyperlänk" xfId="83" builtinId="8" hidden="1"/>
    <cellStyle name="Hyperlänk" xfId="85" builtinId="8" hidden="1"/>
    <cellStyle name="Hyperlänk" xfId="87" builtinId="8" hidden="1"/>
    <cellStyle name="Hyperlänk" xfId="89" builtinId="8" hidden="1"/>
    <cellStyle name="Hyperlänk" xfId="91" builtinId="8" hidden="1"/>
    <cellStyle name="Hyperlänk" xfId="93" builtinId="8" hidden="1"/>
    <cellStyle name="Hyperlänk" xfId="95" builtinId="8" hidden="1"/>
    <cellStyle name="Hyperlänk" xfId="97" builtinId="8" hidden="1"/>
    <cellStyle name="Hyperlänk" xfId="99" builtinId="8" hidden="1"/>
    <cellStyle name="Hyperlänk" xfId="101" builtinId="8" hidden="1"/>
    <cellStyle name="Hyperlänk" xfId="103" builtinId="8" hidden="1"/>
    <cellStyle name="Hyperlänk" xfId="105" builtinId="8" hidden="1"/>
    <cellStyle name="Hyperlänk" xfId="107" builtinId="8" hidden="1"/>
    <cellStyle name="Hyperlänk" xfId="109" builtinId="8" hidden="1"/>
    <cellStyle name="Hyperlänk" xfId="111" builtinId="8" hidden="1"/>
    <cellStyle name="Hyperlänk" xfId="113" builtinId="8" hidden="1"/>
    <cellStyle name="Hyperlänk" xfId="115" builtinId="8" hidden="1"/>
    <cellStyle name="Hyperlänk" xfId="117" builtinId="8" hidden="1"/>
    <cellStyle name="Hyperlänk" xfId="119" builtinId="8" hidden="1"/>
    <cellStyle name="Hyperlänk" xfId="121" builtinId="8" hidden="1"/>
    <cellStyle name="Hyperlänk" xfId="123" builtinId="8" hidden="1"/>
    <cellStyle name="Hyperlänk" xfId="125" builtinId="8" hidden="1"/>
    <cellStyle name="Hyperlänk" xfId="127" builtinId="8" hidden="1"/>
    <cellStyle name="Hyperlänk" xfId="129" builtinId="8" hidden="1"/>
    <cellStyle name="Hyperlänk" xfId="131" builtinId="8" hidden="1"/>
    <cellStyle name="Hyperlänk" xfId="133" builtinId="8" hidden="1"/>
    <cellStyle name="Hyperlänk" xfId="135" builtinId="8" hidden="1"/>
    <cellStyle name="Hyperlänk" xfId="137" builtinId="8" hidden="1"/>
    <cellStyle name="Hyperlänk" xfId="139" builtinId="8" hidden="1"/>
    <cellStyle name="Hyperlänk" xfId="141" builtinId="8" hidden="1"/>
    <cellStyle name="Hyperlänk" xfId="143" builtinId="8" hidden="1"/>
    <cellStyle name="Hyperlänk" xfId="145" builtinId="8" hidden="1"/>
    <cellStyle name="Hyperlänk" xfId="147" builtinId="8" hidden="1"/>
    <cellStyle name="Hyperlänk" xfId="149" builtinId="8" hidden="1"/>
    <cellStyle name="Hyperlänk" xfId="151" builtinId="8" hidden="1"/>
    <cellStyle name="Hyperlänk" xfId="153" builtinId="8" hidden="1"/>
    <cellStyle name="Hyperlänk" xfId="155" builtinId="8" hidden="1"/>
    <cellStyle name="Hyperlänk" xfId="157" builtinId="8" hidden="1"/>
    <cellStyle name="Hyperlänk" xfId="159" builtinId="8" hidden="1"/>
    <cellStyle name="Hyperlänk" xfId="161" builtinId="8" hidden="1"/>
    <cellStyle name="Hyperlänk" xfId="163" builtinId="8" hidden="1"/>
    <cellStyle name="Hyperlänk" xfId="165" builtinId="8" hidden="1"/>
    <cellStyle name="Hyperlänk" xfId="167" builtinId="8" hidden="1"/>
    <cellStyle name="Hyperlänk" xfId="169" builtinId="8" hidden="1"/>
    <cellStyle name="Hyperlänk" xfId="171" builtinId="8" hidden="1"/>
    <cellStyle name="Hyperlänk" xfId="173" builtinId="8" hidden="1"/>
    <cellStyle name="Hyperlänk" xfId="175" builtinId="8" hidden="1"/>
    <cellStyle name="Hyperlänk" xfId="177" builtinId="8" hidden="1"/>
    <cellStyle name="Hyperlänk" xfId="179" builtinId="8" hidden="1"/>
    <cellStyle name="Hyperlänk" xfId="181" builtinId="8" hidden="1"/>
    <cellStyle name="Hyperlänk" xfId="183" builtinId="8" hidden="1"/>
    <cellStyle name="Hyperlänk" xfId="185" builtinId="8" hidden="1"/>
    <cellStyle name="Hyperlänk" xfId="187" builtinId="8" hidden="1"/>
    <cellStyle name="Hyperlänk" xfId="189" builtinId="8" hidden="1"/>
    <cellStyle name="Hyperlänk" xfId="191" builtinId="8" hidden="1"/>
    <cellStyle name="Hyperlänk" xfId="193" builtinId="8" hidden="1"/>
    <cellStyle name="Hyperlänk" xfId="195" builtinId="8" hidden="1"/>
    <cellStyle name="Hyperlänk" xfId="197" builtinId="8" hidden="1"/>
    <cellStyle name="Hyperlänk" xfId="199" builtinId="8" hidden="1"/>
    <cellStyle name="Hyperlänk" xfId="201" builtinId="8" hidden="1"/>
    <cellStyle name="Hyperlänk" xfId="203" builtinId="8" hidden="1"/>
    <cellStyle name="Hyperlänk" xfId="205" builtinId="8" hidden="1"/>
    <cellStyle name="Hyperlänk" xfId="207" builtinId="8" hidden="1"/>
    <cellStyle name="Hyperlänk" xfId="209" builtinId="8" hidden="1"/>
    <cellStyle name="Hyperlänk" xfId="211" builtinId="8" hidden="1"/>
    <cellStyle name="Hyperlänk" xfId="213" builtinId="8" hidden="1"/>
    <cellStyle name="Hyperlänk" xfId="215" builtinId="8" hidden="1"/>
    <cellStyle name="Hyperlänk" xfId="217" builtinId="8" hidden="1"/>
    <cellStyle name="Hyperlänk" xfId="219" builtinId="8" hidden="1"/>
    <cellStyle name="Hyperlänk" xfId="221" builtinId="8" hidden="1"/>
    <cellStyle name="Hyperlänk" xfId="223" builtinId="8" hidden="1"/>
    <cellStyle name="Hyperlänk" xfId="225" builtinId="8" hidden="1"/>
    <cellStyle name="Hyperlänk" xfId="227" builtinId="8" hidden="1"/>
    <cellStyle name="Hyperlänk" xfId="229" builtinId="8" hidden="1"/>
    <cellStyle name="Hyperlänk" xfId="231" builtinId="8" hidden="1"/>
    <cellStyle name="Hyperlänk" xfId="233" builtinId="8" hidden="1"/>
    <cellStyle name="Hyperlänk" xfId="235" builtinId="8" hidden="1"/>
    <cellStyle name="Hyperlänk" xfId="237" builtinId="8" hidden="1"/>
    <cellStyle name="Hyperlänk" xfId="2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'Fluorescein standard curve'!$B$7:$M$7</c:f>
                <c:numCache>
                  <c:formatCode>General</c:formatCode>
                  <c:ptCount val="12"/>
                  <c:pt idx="0">
                    <c:v>51.886896226311322</c:v>
                  </c:pt>
                  <c:pt idx="1">
                    <c:v>156.17813547356758</c:v>
                  </c:pt>
                  <c:pt idx="2">
                    <c:v>129.26543750490052</c:v>
                  </c:pt>
                  <c:pt idx="3">
                    <c:v>92.132743907907212</c:v>
                  </c:pt>
                  <c:pt idx="4">
                    <c:v>37.961343056676306</c:v>
                  </c:pt>
                  <c:pt idx="5">
                    <c:v>21.317237743197413</c:v>
                  </c:pt>
                  <c:pt idx="6">
                    <c:v>9.375881736313298</c:v>
                  </c:pt>
                  <c:pt idx="7">
                    <c:v>3.5523742764523001</c:v>
                  </c:pt>
                  <c:pt idx="8">
                    <c:v>1.4602155948124018</c:v>
                  </c:pt>
                  <c:pt idx="9">
                    <c:v>0.78387086680991858</c:v>
                  </c:pt>
                  <c:pt idx="10">
                    <c:v>0.24507634694791194</c:v>
                  </c:pt>
                  <c:pt idx="11">
                    <c:v>2.9261749776799064E-3</c:v>
                  </c:pt>
                </c:numCache>
              </c:numRef>
            </c:plus>
            <c:minus>
              <c:numRef>
                <c:f>'Fluorescein standard curve'!$B$7:$M$7</c:f>
                <c:numCache>
                  <c:formatCode>General</c:formatCode>
                  <c:ptCount val="12"/>
                  <c:pt idx="0">
                    <c:v>51.886896226311322</c:v>
                  </c:pt>
                  <c:pt idx="1">
                    <c:v>156.17813547356758</c:v>
                  </c:pt>
                  <c:pt idx="2">
                    <c:v>129.26543750490052</c:v>
                  </c:pt>
                  <c:pt idx="3">
                    <c:v>92.132743907907212</c:v>
                  </c:pt>
                  <c:pt idx="4">
                    <c:v>37.961343056676306</c:v>
                  </c:pt>
                  <c:pt idx="5">
                    <c:v>21.317237743197413</c:v>
                  </c:pt>
                  <c:pt idx="6">
                    <c:v>9.375881736313298</c:v>
                  </c:pt>
                  <c:pt idx="7">
                    <c:v>3.5523742764523001</c:v>
                  </c:pt>
                  <c:pt idx="8">
                    <c:v>1.4602155948124018</c:v>
                  </c:pt>
                  <c:pt idx="9">
                    <c:v>0.78387086680991858</c:v>
                  </c:pt>
                  <c:pt idx="10">
                    <c:v>0.24507634694791194</c:v>
                  </c:pt>
                  <c:pt idx="11">
                    <c:v>2.9261749776799064E-3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'Fluorescein standard curve'!$B$1:$M$1</c:f>
              <c:numCache>
                <c:formatCode>General</c:formatCode>
                <c:ptCount val="12"/>
                <c:pt idx="0" formatCode="0.0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1.5625</c:v>
                </c:pt>
                <c:pt idx="6">
                  <c:v>0.78125</c:v>
                </c:pt>
                <c:pt idx="7">
                  <c:v>0.390625</c:v>
                </c:pt>
                <c:pt idx="8">
                  <c:v>0.1953125</c:v>
                </c:pt>
                <c:pt idx="9">
                  <c:v>9.765625E-2</c:v>
                </c:pt>
                <c:pt idx="10">
                  <c:v>4.8828125E-2</c:v>
                </c:pt>
                <c:pt idx="11">
                  <c:v>0</c:v>
                </c:pt>
              </c:numCache>
            </c:numRef>
          </c:xVal>
          <c:yVal>
            <c:numRef>
              <c:f>'Fluorescein standard curve'!$B$6:$M$6</c:f>
              <c:numCache>
                <c:formatCode>General</c:formatCode>
                <c:ptCount val="12"/>
                <c:pt idx="0">
                  <c:v>1812.75</c:v>
                </c:pt>
                <c:pt idx="1">
                  <c:v>1070.05</c:v>
                </c:pt>
                <c:pt idx="2">
                  <c:v>485.5</c:v>
                </c:pt>
                <c:pt idx="3">
                  <c:v>235.17499999999998</c:v>
                </c:pt>
                <c:pt idx="4">
                  <c:v>107.06500000000001</c:v>
                </c:pt>
                <c:pt idx="5">
                  <c:v>47.7575</c:v>
                </c:pt>
                <c:pt idx="6">
                  <c:v>18.737500000000001</c:v>
                </c:pt>
                <c:pt idx="7">
                  <c:v>9.0465</c:v>
                </c:pt>
                <c:pt idx="8">
                  <c:v>3.9612499999999997</c:v>
                </c:pt>
                <c:pt idx="9">
                  <c:v>1.618025</c:v>
                </c:pt>
                <c:pt idx="10">
                  <c:v>0.69802500000000001</c:v>
                </c:pt>
                <c:pt idx="11">
                  <c:v>3.8225000000000002E-2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47424"/>
        <c:axId val="227849384"/>
      </c:scatterChart>
      <c:valAx>
        <c:axId val="22784742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sv-SE"/>
          </a:p>
        </c:txPr>
        <c:crossAx val="227849384"/>
        <c:crosses val="autoZero"/>
        <c:crossBetween val="midCat"/>
      </c:valAx>
      <c:valAx>
        <c:axId val="22784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sv-SE"/>
          </a:p>
        </c:txPr>
        <c:crossAx val="227847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'Fluorescein standard curve'!$B$1:$L$1</c:f>
              <c:numCache>
                <c:formatCode>General</c:formatCode>
                <c:ptCount val="11"/>
                <c:pt idx="0" formatCode="0.0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1.5625</c:v>
                </c:pt>
                <c:pt idx="6">
                  <c:v>0.78125</c:v>
                </c:pt>
                <c:pt idx="7">
                  <c:v>0.390625</c:v>
                </c:pt>
                <c:pt idx="8">
                  <c:v>0.1953125</c:v>
                </c:pt>
                <c:pt idx="9">
                  <c:v>9.765625E-2</c:v>
                </c:pt>
                <c:pt idx="10">
                  <c:v>4.8828125E-2</c:v>
                </c:pt>
              </c:numCache>
            </c:numRef>
          </c:xVal>
          <c:yVal>
            <c:numRef>
              <c:f>'Fluorescein standard curve'!$B$6:$L$6</c:f>
              <c:numCache>
                <c:formatCode>General</c:formatCode>
                <c:ptCount val="11"/>
                <c:pt idx="0">
                  <c:v>1812.75</c:v>
                </c:pt>
                <c:pt idx="1">
                  <c:v>1070.05</c:v>
                </c:pt>
                <c:pt idx="2">
                  <c:v>485.5</c:v>
                </c:pt>
                <c:pt idx="3">
                  <c:v>235.17499999999998</c:v>
                </c:pt>
                <c:pt idx="4">
                  <c:v>107.06500000000001</c:v>
                </c:pt>
                <c:pt idx="5">
                  <c:v>47.7575</c:v>
                </c:pt>
                <c:pt idx="6">
                  <c:v>18.737500000000001</c:v>
                </c:pt>
                <c:pt idx="7">
                  <c:v>9.0465</c:v>
                </c:pt>
                <c:pt idx="8">
                  <c:v>3.9612499999999997</c:v>
                </c:pt>
                <c:pt idx="9">
                  <c:v>1.618025</c:v>
                </c:pt>
                <c:pt idx="10">
                  <c:v>0.69802500000000001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50168"/>
        <c:axId val="227846640"/>
      </c:scatterChart>
      <c:valAx>
        <c:axId val="227850168"/>
        <c:scaling>
          <c:logBase val="10"/>
          <c:orientation val="minMax"/>
          <c:max val="100"/>
          <c:min val="0.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sv-SE"/>
          </a:p>
        </c:txPr>
        <c:crossAx val="227846640"/>
        <c:crosses val="autoZero"/>
        <c:crossBetween val="midCat"/>
      </c:valAx>
      <c:valAx>
        <c:axId val="227846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sv-SE"/>
          </a:p>
        </c:txPr>
        <c:crossAx val="22785016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</xdr:row>
      <xdr:rowOff>152400</xdr:rowOff>
    </xdr:from>
    <xdr:to>
      <xdr:col>6</xdr:col>
      <xdr:colOff>584200</xdr:colOff>
      <xdr:row>23</xdr:row>
      <xdr:rowOff>139700</xdr:rowOff>
    </xdr:to>
    <xdr:graphicFrame macro="">
      <xdr:nvGraphicFramePr>
        <xdr:cNvPr id="205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9</xdr:row>
      <xdr:rowOff>0</xdr:rowOff>
    </xdr:from>
    <xdr:to>
      <xdr:col>14</xdr:col>
      <xdr:colOff>571500</xdr:colOff>
      <xdr:row>23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2" sqref="B2:C5"/>
    </sheetView>
  </sheetViews>
  <sheetFormatPr defaultColWidth="8.85546875" defaultRowHeight="15" x14ac:dyDescent="0.25"/>
  <cols>
    <col min="1" max="1" width="15.7109375" customWidth="1"/>
    <col min="2" max="2" width="10.28515625" customWidth="1"/>
  </cols>
  <sheetData>
    <row r="1" spans="1:7" x14ac:dyDescent="0.25">
      <c r="B1" t="s">
        <v>42</v>
      </c>
      <c r="C1" t="s">
        <v>60</v>
      </c>
    </row>
    <row r="2" spans="1:7" x14ac:dyDescent="0.25">
      <c r="A2" t="s">
        <v>0</v>
      </c>
      <c r="B2" s="3">
        <v>4.5999999999999999E-2</v>
      </c>
      <c r="C2" s="3">
        <v>3.5000000000000003E-2</v>
      </c>
      <c r="E2" s="16" t="s">
        <v>62</v>
      </c>
    </row>
    <row r="3" spans="1:7" x14ac:dyDescent="0.25">
      <c r="A3" t="s">
        <v>1</v>
      </c>
      <c r="B3" s="3">
        <v>4.4999999999999998E-2</v>
      </c>
      <c r="C3" s="3">
        <v>3.5999999999999997E-2</v>
      </c>
      <c r="E3" s="16" t="s">
        <v>7</v>
      </c>
    </row>
    <row r="4" spans="1:7" x14ac:dyDescent="0.25">
      <c r="A4" t="s">
        <v>2</v>
      </c>
      <c r="B4" s="3">
        <v>4.5999999999999999E-2</v>
      </c>
      <c r="C4" s="3">
        <v>3.5999999999999997E-2</v>
      </c>
    </row>
    <row r="5" spans="1:7" x14ac:dyDescent="0.25">
      <c r="A5" t="s">
        <v>3</v>
      </c>
      <c r="B5" s="3">
        <v>4.7E-2</v>
      </c>
      <c r="C5" s="3">
        <v>3.6999999999999998E-2</v>
      </c>
    </row>
    <row r="6" spans="1:7" x14ac:dyDescent="0.25">
      <c r="A6" t="s">
        <v>4</v>
      </c>
      <c r="B6" s="9">
        <f>AVERAGE(B2:B5)</f>
        <v>4.5999999999999999E-2</v>
      </c>
      <c r="C6" s="9">
        <f>AVERAGE(C2:C5)</f>
        <v>3.6000000000000004E-2</v>
      </c>
    </row>
    <row r="7" spans="1:7" x14ac:dyDescent="0.25">
      <c r="A7" t="s">
        <v>5</v>
      </c>
      <c r="B7" s="4">
        <f>$B$6-$C$6</f>
        <v>9.999999999999995E-3</v>
      </c>
      <c r="E7" s="10" t="s">
        <v>8</v>
      </c>
    </row>
    <row r="8" spans="1:7" x14ac:dyDescent="0.25">
      <c r="A8" t="s">
        <v>6</v>
      </c>
      <c r="B8" s="4">
        <v>4.2500000000000003E-2</v>
      </c>
      <c r="E8" s="25" t="s">
        <v>61</v>
      </c>
    </row>
    <row r="9" spans="1:7" x14ac:dyDescent="0.25">
      <c r="A9" t="s">
        <v>24</v>
      </c>
      <c r="B9" s="4">
        <f>$B$8/$B$7</f>
        <v>4.2500000000000027</v>
      </c>
      <c r="E9" s="10" t="s">
        <v>9</v>
      </c>
    </row>
    <row r="13" spans="1:7" x14ac:dyDescent="0.25">
      <c r="A13" s="6"/>
      <c r="B13" s="6"/>
      <c r="C13" s="6"/>
      <c r="D13" s="6"/>
      <c r="E13" s="6"/>
      <c r="F13" s="6"/>
      <c r="G13" s="6"/>
    </row>
    <row r="14" spans="1:7" x14ac:dyDescent="0.25">
      <c r="A14" s="6"/>
      <c r="B14" s="7"/>
      <c r="C14" s="7"/>
      <c r="D14" s="7"/>
      <c r="E14" s="7"/>
      <c r="F14" s="6"/>
      <c r="G14" s="6"/>
    </row>
    <row r="15" spans="1:7" x14ac:dyDescent="0.25">
      <c r="A15" s="6"/>
      <c r="B15" s="6"/>
      <c r="C15" s="6"/>
      <c r="D15" s="6"/>
      <c r="E15" s="6"/>
      <c r="F15" s="6"/>
      <c r="G15" s="6"/>
    </row>
    <row r="16" spans="1:7" x14ac:dyDescent="0.25">
      <c r="A16" s="6"/>
      <c r="B16" s="6"/>
      <c r="C16" s="6"/>
      <c r="D16" s="6"/>
      <c r="E16" s="6"/>
      <c r="F16" s="6"/>
      <c r="G16" s="6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0" workbookViewId="0">
      <selection activeCell="H15" sqref="H15"/>
    </sheetView>
  </sheetViews>
  <sheetFormatPr defaultColWidth="8.85546875" defaultRowHeight="15" x14ac:dyDescent="0.25"/>
  <cols>
    <col min="1" max="1" width="17.42578125" customWidth="1"/>
  </cols>
  <sheetData>
    <row r="1" spans="1:17" x14ac:dyDescent="0.25">
      <c r="A1" t="s">
        <v>11</v>
      </c>
      <c r="B1" s="1">
        <v>50</v>
      </c>
      <c r="C1" s="2">
        <f>B1/2</f>
        <v>25</v>
      </c>
      <c r="D1" s="2">
        <f>C1/2</f>
        <v>12.5</v>
      </c>
      <c r="E1" s="2">
        <f>D1/2</f>
        <v>6.25</v>
      </c>
      <c r="F1" s="2">
        <f t="shared" ref="F1:L1" si="0">E1/2</f>
        <v>3.125</v>
      </c>
      <c r="G1" s="2">
        <f t="shared" si="0"/>
        <v>1.5625</v>
      </c>
      <c r="H1" s="2">
        <f t="shared" si="0"/>
        <v>0.78125</v>
      </c>
      <c r="I1" s="2">
        <f t="shared" si="0"/>
        <v>0.390625</v>
      </c>
      <c r="J1" s="2">
        <f t="shared" si="0"/>
        <v>0.1953125</v>
      </c>
      <c r="K1" s="2">
        <f t="shared" si="0"/>
        <v>9.765625E-2</v>
      </c>
      <c r="L1" s="2">
        <f t="shared" si="0"/>
        <v>4.8828125E-2</v>
      </c>
      <c r="M1" s="2">
        <v>0</v>
      </c>
    </row>
    <row r="2" spans="1:17" x14ac:dyDescent="0.25">
      <c r="A2" t="s">
        <v>0</v>
      </c>
      <c r="B2" s="3">
        <v>1753</v>
      </c>
      <c r="C2" s="3">
        <v>1091</v>
      </c>
      <c r="D2" s="3">
        <v>612.6</v>
      </c>
      <c r="E2" s="3">
        <v>345</v>
      </c>
      <c r="F2" s="3">
        <v>157.30000000000001</v>
      </c>
      <c r="G2" s="3">
        <v>77.010000000000005</v>
      </c>
      <c r="H2" s="3">
        <v>31.56</v>
      </c>
      <c r="I2" s="3">
        <v>13.93</v>
      </c>
      <c r="J2" s="3">
        <v>6.117</v>
      </c>
      <c r="K2" s="3">
        <v>2.58</v>
      </c>
      <c r="L2" s="3">
        <v>1.0549999999999999</v>
      </c>
      <c r="M2" s="3">
        <v>4.0800000000000003E-2</v>
      </c>
      <c r="O2" s="16" t="s">
        <v>10</v>
      </c>
    </row>
    <row r="3" spans="1:17" x14ac:dyDescent="0.25">
      <c r="A3" t="s">
        <v>1</v>
      </c>
      <c r="B3" s="3">
        <v>1861</v>
      </c>
      <c r="C3" s="3">
        <v>949</v>
      </c>
      <c r="D3" s="3">
        <v>411.6</v>
      </c>
      <c r="E3" s="3">
        <v>261</v>
      </c>
      <c r="F3" s="3">
        <v>107.9</v>
      </c>
      <c r="G3" s="3">
        <v>42.05</v>
      </c>
      <c r="H3" s="3">
        <v>19.91</v>
      </c>
      <c r="I3" s="3">
        <v>9.3460000000000001</v>
      </c>
      <c r="J3" s="3">
        <v>3.2429999999999999</v>
      </c>
      <c r="K3" s="3">
        <v>1.8720000000000001</v>
      </c>
      <c r="L3" s="3">
        <v>0.63219999999999998</v>
      </c>
      <c r="M3" s="3">
        <v>3.4200000000000001E-2</v>
      </c>
      <c r="O3" s="16" t="s">
        <v>7</v>
      </c>
    </row>
    <row r="4" spans="1:17" x14ac:dyDescent="0.25">
      <c r="A4" t="s">
        <v>2</v>
      </c>
      <c r="B4" s="3">
        <v>1786</v>
      </c>
      <c r="C4" s="3">
        <v>1283</v>
      </c>
      <c r="D4" s="3">
        <v>342.5</v>
      </c>
      <c r="E4" s="3">
        <v>125.3</v>
      </c>
      <c r="F4" s="3">
        <v>65.8</v>
      </c>
      <c r="G4" s="3">
        <v>26.04</v>
      </c>
      <c r="H4" s="3">
        <v>11.75</v>
      </c>
      <c r="I4" s="3">
        <v>5.9610000000000003</v>
      </c>
      <c r="J4" s="3">
        <v>2.9260000000000002</v>
      </c>
      <c r="K4" s="3">
        <v>1.2490000000000001</v>
      </c>
      <c r="L4" s="3">
        <v>0.60740000000000005</v>
      </c>
      <c r="M4" s="3">
        <v>3.9899999999999998E-2</v>
      </c>
    </row>
    <row r="5" spans="1:17" x14ac:dyDescent="0.25">
      <c r="A5" t="s">
        <v>3</v>
      </c>
      <c r="B5" s="3">
        <v>1851</v>
      </c>
      <c r="C5" s="3">
        <v>957.2</v>
      </c>
      <c r="D5" s="3">
        <v>575.29999999999995</v>
      </c>
      <c r="E5" s="3">
        <v>209.4</v>
      </c>
      <c r="F5" s="3">
        <v>97.26</v>
      </c>
      <c r="G5" s="3">
        <v>45.93</v>
      </c>
      <c r="H5" s="3">
        <v>11.73</v>
      </c>
      <c r="I5" s="3">
        <v>6.9489999999999998</v>
      </c>
      <c r="J5" s="3">
        <v>3.5590000000000002</v>
      </c>
      <c r="K5" s="3">
        <v>0.77110000000000001</v>
      </c>
      <c r="L5" s="3">
        <v>0.4975</v>
      </c>
      <c r="M5" s="3">
        <v>3.7999999999999999E-2</v>
      </c>
      <c r="O5" s="10" t="s">
        <v>13</v>
      </c>
    </row>
    <row r="6" spans="1:17" x14ac:dyDescent="0.25">
      <c r="A6" t="s">
        <v>4</v>
      </c>
      <c r="B6" s="9">
        <f>AVERAGE(B2:B5)</f>
        <v>1812.75</v>
      </c>
      <c r="C6" s="9">
        <f t="shared" ref="C6:M6" si="1">AVERAGE(C2:C5)</f>
        <v>1070.05</v>
      </c>
      <c r="D6" s="9">
        <f t="shared" si="1"/>
        <v>485.5</v>
      </c>
      <c r="E6" s="9">
        <f t="shared" si="1"/>
        <v>235.17499999999998</v>
      </c>
      <c r="F6" s="9">
        <f t="shared" si="1"/>
        <v>107.06500000000001</v>
      </c>
      <c r="G6" s="9">
        <f t="shared" si="1"/>
        <v>47.7575</v>
      </c>
      <c r="H6" s="9">
        <f t="shared" si="1"/>
        <v>18.737500000000001</v>
      </c>
      <c r="I6" s="9">
        <f t="shared" si="1"/>
        <v>9.0465</v>
      </c>
      <c r="J6" s="9">
        <f t="shared" si="1"/>
        <v>3.9612499999999997</v>
      </c>
      <c r="K6" s="9">
        <f t="shared" si="1"/>
        <v>1.618025</v>
      </c>
      <c r="L6" s="9">
        <f t="shared" si="1"/>
        <v>0.69802500000000001</v>
      </c>
      <c r="M6" s="9">
        <f t="shared" si="1"/>
        <v>3.8225000000000002E-2</v>
      </c>
    </row>
    <row r="7" spans="1:17" x14ac:dyDescent="0.25">
      <c r="A7" t="s">
        <v>12</v>
      </c>
      <c r="B7" s="9">
        <f>STDEV(B2:B5)</f>
        <v>51.886896226311322</v>
      </c>
      <c r="C7" s="9">
        <f t="shared" ref="C7:M7" si="2">STDEV(C2:C5)</f>
        <v>156.17813547356758</v>
      </c>
      <c r="D7" s="9">
        <f t="shared" si="2"/>
        <v>129.26543750490052</v>
      </c>
      <c r="E7" s="9">
        <f t="shared" si="2"/>
        <v>92.132743907907212</v>
      </c>
      <c r="F7" s="9">
        <f t="shared" si="2"/>
        <v>37.961343056676306</v>
      </c>
      <c r="G7" s="9">
        <f t="shared" si="2"/>
        <v>21.317237743197413</v>
      </c>
      <c r="H7" s="9">
        <f t="shared" si="2"/>
        <v>9.375881736313298</v>
      </c>
      <c r="I7" s="9">
        <f t="shared" si="2"/>
        <v>3.5523742764523001</v>
      </c>
      <c r="J7" s="9">
        <f t="shared" si="2"/>
        <v>1.4602155948124018</v>
      </c>
      <c r="K7" s="9">
        <f t="shared" si="2"/>
        <v>0.78387086680991858</v>
      </c>
      <c r="L7" s="9">
        <f t="shared" si="2"/>
        <v>0.24507634694791194</v>
      </c>
      <c r="M7" s="9">
        <f t="shared" si="2"/>
        <v>2.9261749776799064E-3</v>
      </c>
    </row>
    <row r="11" spans="1:17" x14ac:dyDescent="0.25">
      <c r="Q11" s="10" t="s">
        <v>14</v>
      </c>
    </row>
    <row r="12" spans="1:17" x14ac:dyDescent="0.25">
      <c r="Q12" s="10" t="s">
        <v>15</v>
      </c>
    </row>
    <row r="13" spans="1:17" x14ac:dyDescent="0.25">
      <c r="Q13" s="10" t="s">
        <v>16</v>
      </c>
    </row>
    <row r="14" spans="1:17" x14ac:dyDescent="0.25">
      <c r="Q14" s="10" t="s">
        <v>17</v>
      </c>
    </row>
    <row r="15" spans="1:17" x14ac:dyDescent="0.25">
      <c r="Q15" s="10" t="s">
        <v>18</v>
      </c>
    </row>
    <row r="26" spans="1:12" x14ac:dyDescent="0.25">
      <c r="A26" s="11" t="s">
        <v>65</v>
      </c>
      <c r="B26" s="1">
        <v>50</v>
      </c>
      <c r="C26" s="2">
        <f t="shared" ref="C26:L26" si="3">B26/2</f>
        <v>25</v>
      </c>
      <c r="D26" s="2">
        <f t="shared" si="3"/>
        <v>12.5</v>
      </c>
      <c r="E26" s="2">
        <f t="shared" si="3"/>
        <v>6.25</v>
      </c>
      <c r="F26" s="2">
        <f t="shared" si="3"/>
        <v>3.125</v>
      </c>
      <c r="G26" s="2">
        <f t="shared" si="3"/>
        <v>1.5625</v>
      </c>
      <c r="H26" s="2">
        <f t="shared" si="3"/>
        <v>0.78125</v>
      </c>
      <c r="I26" s="2">
        <f t="shared" si="3"/>
        <v>0.390625</v>
      </c>
      <c r="J26" s="2">
        <f t="shared" si="3"/>
        <v>0.1953125</v>
      </c>
      <c r="K26" s="2">
        <f t="shared" si="3"/>
        <v>9.765625E-2</v>
      </c>
      <c r="L26" s="2">
        <f t="shared" si="3"/>
        <v>4.8828125E-2</v>
      </c>
    </row>
    <row r="27" spans="1:12" x14ac:dyDescent="0.25">
      <c r="A27" t="s">
        <v>66</v>
      </c>
      <c r="B27" s="9">
        <f>IF(ISNUMBER(B6),B1/B6,"---")</f>
        <v>2.7582402427251414E-2</v>
      </c>
      <c r="C27" s="9">
        <f t="shared" ref="C27:L27" si="4">IF(ISNUMBER(C6),C1/C6,"---")</f>
        <v>2.3363394233914304E-2</v>
      </c>
      <c r="D27" s="9">
        <f t="shared" si="4"/>
        <v>2.5746652935118436E-2</v>
      </c>
      <c r="E27" s="9">
        <f t="shared" si="4"/>
        <v>2.6575954076751358E-2</v>
      </c>
      <c r="F27" s="9">
        <f t="shared" si="4"/>
        <v>2.9187876523607152E-2</v>
      </c>
      <c r="G27" s="9">
        <f t="shared" si="4"/>
        <v>3.2717374234413441E-2</v>
      </c>
      <c r="H27" s="9">
        <f t="shared" si="4"/>
        <v>4.1694462975316877E-2</v>
      </c>
      <c r="I27" s="9">
        <f t="shared" si="4"/>
        <v>4.3179682750234899E-2</v>
      </c>
      <c r="J27" s="9">
        <f t="shared" si="4"/>
        <v>4.9305774692331966E-2</v>
      </c>
      <c r="K27" s="9">
        <f t="shared" si="4"/>
        <v>6.0355217008389854E-2</v>
      </c>
      <c r="L27" s="9">
        <f t="shared" si="4"/>
        <v>6.995182837290928E-2</v>
      </c>
    </row>
    <row r="28" spans="1:12" x14ac:dyDescent="0.25">
      <c r="A28" t="s">
        <v>19</v>
      </c>
      <c r="B28" s="8"/>
      <c r="C28" s="9">
        <f>AVERAGE(C27:G27)</f>
        <v>2.7518250400760936E-2</v>
      </c>
      <c r="D28" s="8"/>
      <c r="E28" s="8"/>
      <c r="F28" s="8"/>
      <c r="G28" s="8"/>
      <c r="H28" s="8"/>
    </row>
    <row r="29" spans="1:12" x14ac:dyDescent="0.25">
      <c r="B29" s="8"/>
      <c r="C29" s="19" t="s">
        <v>35</v>
      </c>
      <c r="D29" s="8"/>
      <c r="E29" s="8"/>
      <c r="F29" s="8"/>
      <c r="G29" s="8"/>
      <c r="H29" s="8"/>
    </row>
    <row r="30" spans="1:12" x14ac:dyDescent="0.25">
      <c r="B30" s="8"/>
      <c r="C30" s="19" t="s">
        <v>36</v>
      </c>
      <c r="D30" s="8"/>
      <c r="E30" s="8"/>
      <c r="F30" s="8"/>
      <c r="G30" s="8"/>
      <c r="H30" s="8"/>
    </row>
    <row r="31" spans="1:12" x14ac:dyDescent="0.25">
      <c r="B31" s="8"/>
      <c r="C31" s="8"/>
      <c r="D31" s="8"/>
      <c r="E31" s="8"/>
      <c r="F31" s="8"/>
      <c r="G31" s="8"/>
      <c r="H31" s="8"/>
    </row>
    <row r="32" spans="1:12" x14ac:dyDescent="0.25">
      <c r="B32" s="8"/>
      <c r="D32" s="8"/>
      <c r="E32" s="8"/>
      <c r="F32" s="8"/>
      <c r="G32" s="8"/>
      <c r="H32" s="8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opLeftCell="A51" workbookViewId="0">
      <selection activeCell="W18" sqref="W18"/>
    </sheetView>
  </sheetViews>
  <sheetFormatPr defaultColWidth="11.42578125" defaultRowHeight="15" x14ac:dyDescent="0.25"/>
  <cols>
    <col min="1" max="1" width="19.28515625" customWidth="1"/>
    <col min="2" max="10" width="9.85546875" customWidth="1"/>
    <col min="11" max="11" width="6.140625" customWidth="1"/>
    <col min="12" max="12" width="20" customWidth="1"/>
    <col min="13" max="21" width="9.85546875" customWidth="1"/>
  </cols>
  <sheetData>
    <row r="1" spans="1:21" ht="18.75" x14ac:dyDescent="0.3">
      <c r="A1" s="18" t="s">
        <v>67</v>
      </c>
      <c r="C1" s="16" t="s">
        <v>68</v>
      </c>
    </row>
    <row r="2" spans="1:21" x14ac:dyDescent="0.25">
      <c r="C2" s="16" t="s">
        <v>74</v>
      </c>
    </row>
    <row r="3" spans="1:21" x14ac:dyDescent="0.25">
      <c r="C3" s="16" t="s">
        <v>69</v>
      </c>
    </row>
    <row r="5" spans="1:21" ht="15.75" x14ac:dyDescent="0.25">
      <c r="A5" s="26" t="s">
        <v>88</v>
      </c>
      <c r="L5" s="26" t="s">
        <v>89</v>
      </c>
    </row>
    <row r="6" spans="1:21" x14ac:dyDescent="0.25">
      <c r="A6" s="24" t="s">
        <v>38</v>
      </c>
      <c r="B6" t="s">
        <v>86</v>
      </c>
      <c r="C6" t="s">
        <v>87</v>
      </c>
      <c r="D6" t="s">
        <v>79</v>
      </c>
      <c r="E6" t="s">
        <v>80</v>
      </c>
      <c r="F6" t="s">
        <v>81</v>
      </c>
      <c r="G6" t="s">
        <v>82</v>
      </c>
      <c r="H6" t="s">
        <v>83</v>
      </c>
      <c r="I6" t="s">
        <v>84</v>
      </c>
      <c r="J6" t="s">
        <v>85</v>
      </c>
      <c r="L6" s="24" t="s">
        <v>38</v>
      </c>
      <c r="M6" t="s">
        <v>86</v>
      </c>
      <c r="N6" t="s">
        <v>87</v>
      </c>
      <c r="O6" t="s">
        <v>79</v>
      </c>
      <c r="P6" t="s">
        <v>80</v>
      </c>
      <c r="Q6" t="s">
        <v>81</v>
      </c>
      <c r="R6" t="s">
        <v>82</v>
      </c>
      <c r="S6" t="s">
        <v>83</v>
      </c>
      <c r="T6" t="s">
        <v>84</v>
      </c>
      <c r="U6" t="s">
        <v>85</v>
      </c>
    </row>
    <row r="7" spans="1:21" x14ac:dyDescent="0.25">
      <c r="A7" t="s">
        <v>70</v>
      </c>
      <c r="B7" s="28">
        <v>3.9849999999999999</v>
      </c>
      <c r="C7" s="28">
        <v>5.9059999999999997</v>
      </c>
      <c r="D7" s="28">
        <v>8.2870000000000008</v>
      </c>
      <c r="E7" s="28">
        <v>9.3379999999999992</v>
      </c>
      <c r="F7" s="28">
        <v>3.82</v>
      </c>
      <c r="G7" s="28">
        <v>11.27</v>
      </c>
      <c r="H7" s="28">
        <v>4.1719999999999997</v>
      </c>
      <c r="I7" s="28">
        <v>3.7080000000000002</v>
      </c>
      <c r="J7" s="28">
        <v>3.6360000000000001</v>
      </c>
      <c r="L7" t="s">
        <v>70</v>
      </c>
      <c r="M7" s="28">
        <v>0.1</v>
      </c>
      <c r="N7" s="28">
        <v>6.6000000000000003E-2</v>
      </c>
      <c r="O7" s="28">
        <v>0.30099999999999999</v>
      </c>
      <c r="P7" s="28">
        <v>7.4999999999999997E-2</v>
      </c>
      <c r="Q7" s="28">
        <v>0.17</v>
      </c>
      <c r="R7" s="28">
        <v>0.20799999999999999</v>
      </c>
      <c r="S7" s="28">
        <v>0.30399999999999999</v>
      </c>
      <c r="T7" s="28">
        <v>0.152</v>
      </c>
      <c r="U7" s="28">
        <v>0.05</v>
      </c>
    </row>
    <row r="8" spans="1:21" x14ac:dyDescent="0.25">
      <c r="A8" t="s">
        <v>73</v>
      </c>
      <c r="B8" s="28">
        <v>3.7709999999999999</v>
      </c>
      <c r="C8" s="28">
        <v>5.5519999999999996</v>
      </c>
      <c r="D8" s="28">
        <v>7.2889999999999997</v>
      </c>
      <c r="E8" s="28">
        <v>9.0779999999999994</v>
      </c>
      <c r="F8" s="28">
        <v>3.9390000000000001</v>
      </c>
      <c r="G8" s="28">
        <v>10.87</v>
      </c>
      <c r="H8" s="28">
        <v>4.0369999999999999</v>
      </c>
      <c r="I8" s="28">
        <v>3.6389999999999998</v>
      </c>
      <c r="J8" s="28">
        <v>3.6080000000000001</v>
      </c>
      <c r="L8" t="s">
        <v>73</v>
      </c>
      <c r="M8" s="28">
        <v>9.6000000000000002E-2</v>
      </c>
      <c r="N8" s="28">
        <v>6.5000000000000002E-2</v>
      </c>
      <c r="O8" s="28">
        <v>9.2999999999999999E-2</v>
      </c>
      <c r="P8" s="28">
        <v>0.13</v>
      </c>
      <c r="Q8" s="28">
        <v>7.1999999999999995E-2</v>
      </c>
      <c r="R8" s="28">
        <v>0.161</v>
      </c>
      <c r="S8" s="28">
        <v>0.20300000000000001</v>
      </c>
      <c r="T8" s="28">
        <v>0.14399999999999999</v>
      </c>
      <c r="U8" s="28">
        <v>0.05</v>
      </c>
    </row>
    <row r="9" spans="1:21" x14ac:dyDescent="0.25">
      <c r="A9" t="s">
        <v>72</v>
      </c>
      <c r="B9" s="28">
        <v>3.8149999999999999</v>
      </c>
      <c r="C9" s="28">
        <v>5.242</v>
      </c>
      <c r="D9" s="28">
        <v>5.8280000000000003</v>
      </c>
      <c r="E9" s="28">
        <v>8.1989999999999998</v>
      </c>
      <c r="F9" s="28">
        <v>3.67</v>
      </c>
      <c r="G9" s="28">
        <v>11.18</v>
      </c>
      <c r="H9" s="28">
        <v>3.089</v>
      </c>
      <c r="I9" s="28">
        <v>3.617</v>
      </c>
      <c r="J9" s="28">
        <v>3.629</v>
      </c>
      <c r="L9" t="s">
        <v>72</v>
      </c>
      <c r="M9" s="28">
        <v>0.13500000000000001</v>
      </c>
      <c r="N9" s="28">
        <v>6.4000000000000001E-2</v>
      </c>
      <c r="O9" s="28">
        <v>0.17</v>
      </c>
      <c r="P9" s="28">
        <v>7.2999999999999995E-2</v>
      </c>
      <c r="Q9" s="28">
        <v>0.17</v>
      </c>
      <c r="R9" s="28">
        <v>0.13600000000000001</v>
      </c>
      <c r="S9" s="28">
        <v>0.06</v>
      </c>
      <c r="T9" s="28">
        <v>0.13100000000000001</v>
      </c>
      <c r="U9" s="28">
        <v>4.9000000000000002E-2</v>
      </c>
    </row>
    <row r="10" spans="1:21" x14ac:dyDescent="0.25">
      <c r="A10" t="s">
        <v>71</v>
      </c>
      <c r="B10" s="28">
        <v>3.63</v>
      </c>
      <c r="C10" s="28">
        <v>5.0190000000000001</v>
      </c>
      <c r="D10" s="28">
        <v>6.2560000000000002</v>
      </c>
      <c r="E10" s="28">
        <v>6.758</v>
      </c>
      <c r="F10" s="28">
        <v>3.6720000000000002</v>
      </c>
      <c r="G10" s="28">
        <v>12.69</v>
      </c>
      <c r="H10" s="28">
        <v>4.0819999999999999</v>
      </c>
      <c r="I10" s="28">
        <v>3.7240000000000002</v>
      </c>
      <c r="J10" s="28">
        <v>3.5990000000000002</v>
      </c>
      <c r="L10" t="s">
        <v>71</v>
      </c>
      <c r="M10" s="28">
        <v>9.5000000000000001E-2</v>
      </c>
      <c r="N10" s="28">
        <v>0.108</v>
      </c>
      <c r="O10" s="28">
        <v>0.15</v>
      </c>
      <c r="P10" s="28">
        <v>5.8999999999999997E-2</v>
      </c>
      <c r="Q10" s="28">
        <v>0.151</v>
      </c>
      <c r="R10" s="28">
        <v>0.122</v>
      </c>
      <c r="S10" s="28">
        <v>0.151</v>
      </c>
      <c r="T10" s="28">
        <v>7.3999999999999996E-2</v>
      </c>
      <c r="U10" s="28">
        <v>0.05</v>
      </c>
    </row>
    <row r="11" spans="1:21" x14ac:dyDescent="0.25">
      <c r="A11" t="s">
        <v>75</v>
      </c>
      <c r="B11" s="28">
        <v>3.879</v>
      </c>
      <c r="C11" s="28">
        <v>5.6050000000000004</v>
      </c>
      <c r="D11" s="28">
        <v>7.1529999999999996</v>
      </c>
      <c r="E11" s="28">
        <v>6.9240000000000004</v>
      </c>
      <c r="F11" s="28">
        <v>3.794</v>
      </c>
      <c r="G11" s="28">
        <v>8.1069999999999993</v>
      </c>
      <c r="H11" s="28">
        <v>3.952</v>
      </c>
      <c r="I11" s="28">
        <v>3.645</v>
      </c>
      <c r="J11" s="28">
        <v>3.8079999999999998</v>
      </c>
      <c r="L11" t="s">
        <v>75</v>
      </c>
      <c r="M11" s="28">
        <v>7.4999999999999997E-2</v>
      </c>
      <c r="N11" s="28">
        <v>6.7000000000000004E-2</v>
      </c>
      <c r="O11" s="28">
        <v>7.5999999999999998E-2</v>
      </c>
      <c r="P11" s="28">
        <v>0.10299999999999999</v>
      </c>
      <c r="Q11" s="28">
        <v>7.4999999999999997E-2</v>
      </c>
      <c r="R11" s="28">
        <v>0.11</v>
      </c>
      <c r="S11" s="28">
        <v>0.14499999999999999</v>
      </c>
      <c r="T11" s="28">
        <v>0.10199999999999999</v>
      </c>
      <c r="U11" s="28">
        <v>4.8000000000000001E-2</v>
      </c>
    </row>
    <row r="12" spans="1:21" x14ac:dyDescent="0.25">
      <c r="A12" t="s">
        <v>76</v>
      </c>
      <c r="B12" s="28">
        <v>3.8530000000000002</v>
      </c>
      <c r="C12" s="28">
        <v>5.4740000000000002</v>
      </c>
      <c r="D12" s="28">
        <v>7.1550000000000002</v>
      </c>
      <c r="E12" s="28">
        <v>6.45</v>
      </c>
      <c r="F12" s="28">
        <v>3.7320000000000002</v>
      </c>
      <c r="G12" s="28">
        <v>8.077</v>
      </c>
      <c r="H12" s="28">
        <v>3.9359999999999999</v>
      </c>
      <c r="I12" s="28">
        <v>3.6709999999999998</v>
      </c>
      <c r="J12" s="28">
        <v>3.819</v>
      </c>
      <c r="L12" t="s">
        <v>76</v>
      </c>
      <c r="M12" s="28">
        <v>7.0999999999999994E-2</v>
      </c>
      <c r="N12" s="28">
        <v>6.0999999999999999E-2</v>
      </c>
      <c r="O12" s="28">
        <v>6.9000000000000006E-2</v>
      </c>
      <c r="P12" s="28">
        <v>7.6999999999999999E-2</v>
      </c>
      <c r="Q12" s="28">
        <v>6.8000000000000005E-2</v>
      </c>
      <c r="R12" s="28">
        <v>8.7999999999999995E-2</v>
      </c>
      <c r="S12" s="28">
        <v>0.114</v>
      </c>
      <c r="T12" s="28">
        <v>8.2000000000000003E-2</v>
      </c>
      <c r="U12" s="28">
        <v>5.2999999999999999E-2</v>
      </c>
    </row>
    <row r="13" spans="1:21" x14ac:dyDescent="0.25">
      <c r="A13" t="s">
        <v>77</v>
      </c>
      <c r="B13" s="28">
        <v>3.8410000000000002</v>
      </c>
      <c r="C13" s="28">
        <v>4.819</v>
      </c>
      <c r="D13" s="28">
        <v>6.8840000000000003</v>
      </c>
      <c r="E13" s="28">
        <v>6.3310000000000004</v>
      </c>
      <c r="F13" s="28">
        <v>3.69</v>
      </c>
      <c r="G13" s="28">
        <v>8.141</v>
      </c>
      <c r="H13" s="28">
        <v>4.0590000000000002</v>
      </c>
      <c r="I13" s="28">
        <v>3.8860000000000001</v>
      </c>
      <c r="J13" s="28">
        <v>3.7829999999999999</v>
      </c>
      <c r="L13" t="s">
        <v>77</v>
      </c>
      <c r="M13" s="28">
        <v>6.6000000000000003E-2</v>
      </c>
      <c r="N13" s="28">
        <v>6.4000000000000001E-2</v>
      </c>
      <c r="O13" s="28">
        <v>7.0000000000000007E-2</v>
      </c>
      <c r="P13" s="28">
        <v>5.8000000000000003E-2</v>
      </c>
      <c r="Q13" s="28">
        <v>7.8E-2</v>
      </c>
      <c r="R13" s="28">
        <v>0.113</v>
      </c>
      <c r="S13" s="28">
        <v>6.5000000000000002E-2</v>
      </c>
      <c r="T13" s="28">
        <v>7.6999999999999999E-2</v>
      </c>
      <c r="U13" s="28">
        <v>4.8000000000000001E-2</v>
      </c>
    </row>
    <row r="14" spans="1:21" x14ac:dyDescent="0.25">
      <c r="A14" t="s">
        <v>78</v>
      </c>
      <c r="B14" s="28">
        <v>3.714</v>
      </c>
      <c r="C14" s="28">
        <v>4.7930000000000001</v>
      </c>
      <c r="D14" s="28">
        <v>7.1</v>
      </c>
      <c r="E14" s="28">
        <v>6.0359999999999996</v>
      </c>
      <c r="F14" s="28">
        <v>3.7650000000000001</v>
      </c>
      <c r="G14" s="28">
        <v>8.7910000000000004</v>
      </c>
      <c r="H14" s="28">
        <v>4.0430000000000001</v>
      </c>
      <c r="I14" s="28">
        <v>3.7549999999999999</v>
      </c>
      <c r="J14" s="28">
        <v>3.8450000000000002</v>
      </c>
      <c r="L14" t="s">
        <v>78</v>
      </c>
      <c r="M14" s="28">
        <v>6.6000000000000003E-2</v>
      </c>
      <c r="N14" s="28">
        <v>6.0999999999999999E-2</v>
      </c>
      <c r="O14" s="28">
        <v>0.107</v>
      </c>
      <c r="P14" s="28">
        <v>7.0999999999999994E-2</v>
      </c>
      <c r="Q14" s="28">
        <v>6.9000000000000006E-2</v>
      </c>
      <c r="R14" s="28">
        <v>7.0999999999999994E-2</v>
      </c>
      <c r="S14" s="28">
        <v>0.11</v>
      </c>
      <c r="T14" s="28">
        <v>7.0000000000000007E-2</v>
      </c>
      <c r="U14" s="28">
        <v>0.05</v>
      </c>
    </row>
    <row r="16" spans="1:21" x14ac:dyDescent="0.25">
      <c r="A16" s="24" t="s">
        <v>39</v>
      </c>
      <c r="B16" t="s">
        <v>86</v>
      </c>
      <c r="C16" t="s">
        <v>87</v>
      </c>
      <c r="D16" t="s">
        <v>79</v>
      </c>
      <c r="E16" t="s">
        <v>80</v>
      </c>
      <c r="F16" t="s">
        <v>81</v>
      </c>
      <c r="G16" t="s">
        <v>82</v>
      </c>
      <c r="H16" t="s">
        <v>83</v>
      </c>
      <c r="I16" t="s">
        <v>84</v>
      </c>
      <c r="J16" t="s">
        <v>85</v>
      </c>
      <c r="L16" s="24" t="s">
        <v>39</v>
      </c>
      <c r="M16" t="s">
        <v>86</v>
      </c>
      <c r="N16" t="s">
        <v>87</v>
      </c>
      <c r="O16" t="s">
        <v>79</v>
      </c>
      <c r="P16" t="s">
        <v>80</v>
      </c>
      <c r="Q16" t="s">
        <v>81</v>
      </c>
      <c r="R16" t="s">
        <v>82</v>
      </c>
      <c r="S16" t="s">
        <v>83</v>
      </c>
      <c r="T16" t="s">
        <v>84</v>
      </c>
      <c r="U16" t="s">
        <v>85</v>
      </c>
    </row>
    <row r="17" spans="1:21" x14ac:dyDescent="0.25">
      <c r="A17" t="s">
        <v>70</v>
      </c>
      <c r="B17" s="28">
        <v>3.9350000000000001</v>
      </c>
      <c r="C17" s="28">
        <v>9.6189999999999998</v>
      </c>
      <c r="D17" s="28">
        <v>7.9269999999999996</v>
      </c>
      <c r="E17" s="28">
        <v>17.02</v>
      </c>
      <c r="F17" s="28">
        <v>4.1449999999999996</v>
      </c>
      <c r="G17" s="28">
        <v>12.43</v>
      </c>
      <c r="H17" s="28">
        <v>6.4169999999999998</v>
      </c>
      <c r="I17" s="28">
        <v>3.6160000000000001</v>
      </c>
      <c r="J17" s="28">
        <v>3.7669999999999999</v>
      </c>
      <c r="L17" t="s">
        <v>70</v>
      </c>
      <c r="M17" s="28">
        <v>0.41899999999999998</v>
      </c>
      <c r="N17" s="28">
        <v>0.221</v>
      </c>
      <c r="O17" s="28">
        <v>0.249</v>
      </c>
      <c r="P17" s="28">
        <v>0.17599999999999999</v>
      </c>
      <c r="Q17" s="28">
        <v>0.38200000000000001</v>
      </c>
      <c r="R17" s="28">
        <v>0.20399999999999999</v>
      </c>
      <c r="S17" s="28">
        <v>0.36</v>
      </c>
      <c r="T17" s="28">
        <v>0.20599999999999999</v>
      </c>
      <c r="U17" s="28">
        <v>5.1999999999999998E-2</v>
      </c>
    </row>
    <row r="18" spans="1:21" x14ac:dyDescent="0.25">
      <c r="A18" t="s">
        <v>73</v>
      </c>
      <c r="B18" s="28">
        <v>3.9769999999999999</v>
      </c>
      <c r="C18" s="28">
        <v>9.8450000000000006</v>
      </c>
      <c r="D18" s="28">
        <v>7.4269999999999996</v>
      </c>
      <c r="E18" s="28">
        <v>14.29</v>
      </c>
      <c r="F18" s="28">
        <v>3.8220000000000001</v>
      </c>
      <c r="G18" s="28">
        <v>11.73</v>
      </c>
      <c r="H18" s="28">
        <v>5.9950000000000001</v>
      </c>
      <c r="I18" s="28">
        <v>4.1020000000000003</v>
      </c>
      <c r="J18" s="28">
        <v>3.8690000000000002</v>
      </c>
      <c r="L18" t="s">
        <v>73</v>
      </c>
      <c r="M18" s="28">
        <v>0.20699999999999999</v>
      </c>
      <c r="N18" s="28">
        <v>0.158</v>
      </c>
      <c r="O18" s="28">
        <v>0.17899999999999999</v>
      </c>
      <c r="P18" s="28">
        <v>0.17499999999999999</v>
      </c>
      <c r="Q18" s="28">
        <v>0.249</v>
      </c>
      <c r="R18" s="28">
        <v>0.14899999999999999</v>
      </c>
      <c r="S18" s="28">
        <v>0.27400000000000002</v>
      </c>
      <c r="T18" s="28">
        <v>0.22500000000000001</v>
      </c>
      <c r="U18" s="28">
        <v>4.8000000000000001E-2</v>
      </c>
    </row>
    <row r="19" spans="1:21" x14ac:dyDescent="0.25">
      <c r="A19" t="s">
        <v>72</v>
      </c>
      <c r="B19" s="28">
        <v>3.669</v>
      </c>
      <c r="C19" s="28">
        <v>8.4149999999999991</v>
      </c>
      <c r="D19" s="28">
        <v>7.1740000000000004</v>
      </c>
      <c r="E19" s="28">
        <v>13.53</v>
      </c>
      <c r="F19" s="28">
        <v>3.8650000000000002</v>
      </c>
      <c r="G19" s="28">
        <v>11.67</v>
      </c>
      <c r="H19" s="28">
        <v>6.04</v>
      </c>
      <c r="I19" s="28">
        <v>3.6819999999999999</v>
      </c>
      <c r="J19" s="28">
        <v>3.7559999999999998</v>
      </c>
      <c r="L19" t="s">
        <v>72</v>
      </c>
      <c r="M19" s="28">
        <v>0.24199999999999999</v>
      </c>
      <c r="N19" s="28">
        <v>0.16200000000000001</v>
      </c>
      <c r="O19" s="28">
        <v>0.16200000000000001</v>
      </c>
      <c r="P19" s="28">
        <v>0.159</v>
      </c>
      <c r="Q19" s="28">
        <v>0.25700000000000001</v>
      </c>
      <c r="R19" s="28">
        <v>0.18099999999999999</v>
      </c>
      <c r="S19" s="28">
        <v>0.20100000000000001</v>
      </c>
      <c r="T19" s="28">
        <v>0.18099999999999999</v>
      </c>
      <c r="U19" s="28">
        <v>0.05</v>
      </c>
    </row>
    <row r="20" spans="1:21" x14ac:dyDescent="0.25">
      <c r="A20" t="s">
        <v>71</v>
      </c>
      <c r="B20" s="28">
        <v>3.6829999999999998</v>
      </c>
      <c r="C20" s="28">
        <v>8.4809999999999999</v>
      </c>
      <c r="D20" s="28">
        <v>6.3330000000000002</v>
      </c>
      <c r="E20" s="28">
        <v>15.27</v>
      </c>
      <c r="F20" s="28">
        <v>3.8079999999999998</v>
      </c>
      <c r="G20" s="28">
        <v>13.63</v>
      </c>
      <c r="H20" s="28">
        <v>6.0640000000000001</v>
      </c>
      <c r="I20" s="28">
        <v>3.9550000000000001</v>
      </c>
      <c r="J20" s="28">
        <v>3.677</v>
      </c>
      <c r="L20" t="s">
        <v>71</v>
      </c>
      <c r="M20" s="28">
        <v>0.19500000000000001</v>
      </c>
      <c r="N20" s="28">
        <v>0.126</v>
      </c>
      <c r="O20" s="28">
        <v>0.17699999999999999</v>
      </c>
      <c r="P20" s="28">
        <v>0.183</v>
      </c>
      <c r="Q20" s="28">
        <v>0.22900000000000001</v>
      </c>
      <c r="R20" s="28">
        <v>0.127</v>
      </c>
      <c r="S20" s="28">
        <v>0.20599999999999999</v>
      </c>
      <c r="T20" s="28">
        <v>0.18099999999999999</v>
      </c>
      <c r="U20" s="28">
        <v>5.0999999999999997E-2</v>
      </c>
    </row>
    <row r="21" spans="1:21" x14ac:dyDescent="0.25">
      <c r="A21" t="s">
        <v>75</v>
      </c>
      <c r="B21" s="28">
        <v>3.774</v>
      </c>
      <c r="C21" s="28">
        <v>10.01</v>
      </c>
      <c r="D21" s="28">
        <v>7.6260000000000003</v>
      </c>
      <c r="E21" s="28">
        <v>12.22</v>
      </c>
      <c r="F21" s="28">
        <v>3.9780000000000002</v>
      </c>
      <c r="G21" s="28">
        <v>10.73</v>
      </c>
      <c r="H21" s="28">
        <v>6.3920000000000003</v>
      </c>
      <c r="I21" s="28">
        <v>3.8029999999999999</v>
      </c>
      <c r="J21" s="28">
        <v>3.6389999999999998</v>
      </c>
      <c r="L21" t="s">
        <v>75</v>
      </c>
      <c r="M21" s="28">
        <v>0.21199999999999999</v>
      </c>
      <c r="N21" s="28">
        <v>0.155</v>
      </c>
      <c r="O21" s="28">
        <v>0.123</v>
      </c>
      <c r="P21" s="28">
        <v>0.14599999999999999</v>
      </c>
      <c r="Q21" s="28">
        <v>0.20899999999999999</v>
      </c>
      <c r="R21" s="28">
        <v>0.13900000000000001</v>
      </c>
      <c r="S21" s="28">
        <v>0.18099999999999999</v>
      </c>
      <c r="T21" s="28">
        <v>0.158</v>
      </c>
      <c r="U21" s="28">
        <v>4.8000000000000001E-2</v>
      </c>
    </row>
    <row r="22" spans="1:21" x14ac:dyDescent="0.25">
      <c r="A22" t="s">
        <v>76</v>
      </c>
      <c r="B22" s="28">
        <v>3.5819999999999999</v>
      </c>
      <c r="C22" s="28">
        <v>9.4190000000000005</v>
      </c>
      <c r="D22" s="28">
        <v>7.2869999999999999</v>
      </c>
      <c r="E22" s="28">
        <v>11.69</v>
      </c>
      <c r="F22" s="28">
        <v>3.851</v>
      </c>
      <c r="G22" s="28">
        <v>10.44</v>
      </c>
      <c r="H22" s="28">
        <v>6.1390000000000002</v>
      </c>
      <c r="I22" s="28">
        <v>3.9009999999999998</v>
      </c>
      <c r="J22" s="28">
        <v>3.7679999999999998</v>
      </c>
      <c r="L22" t="s">
        <v>76</v>
      </c>
      <c r="M22" s="28">
        <v>0.2</v>
      </c>
      <c r="N22" s="28">
        <v>0.13100000000000001</v>
      </c>
      <c r="O22" s="28">
        <v>0.128</v>
      </c>
      <c r="P22" s="28">
        <v>0.111</v>
      </c>
      <c r="Q22" s="28">
        <v>0.17499999999999999</v>
      </c>
      <c r="R22" s="28">
        <v>8.5999999999999993E-2</v>
      </c>
      <c r="S22" s="28">
        <v>0.185</v>
      </c>
      <c r="T22" s="28">
        <v>0.13200000000000001</v>
      </c>
      <c r="U22" s="28">
        <v>4.9000000000000002E-2</v>
      </c>
    </row>
    <row r="23" spans="1:21" x14ac:dyDescent="0.25">
      <c r="A23" t="s">
        <v>77</v>
      </c>
      <c r="B23" s="28">
        <v>3.2730000000000001</v>
      </c>
      <c r="C23" s="28">
        <v>7.976</v>
      </c>
      <c r="D23" s="28">
        <v>7.0720000000000001</v>
      </c>
      <c r="E23" s="28">
        <v>11.9</v>
      </c>
      <c r="F23" s="28">
        <v>3.8660000000000001</v>
      </c>
      <c r="G23" s="28">
        <v>10.69</v>
      </c>
      <c r="H23" s="28">
        <v>6.22</v>
      </c>
      <c r="I23" s="28">
        <v>3.8460000000000001</v>
      </c>
      <c r="J23" s="28">
        <v>3.78</v>
      </c>
      <c r="L23" t="s">
        <v>77</v>
      </c>
      <c r="M23" s="28">
        <v>0.17100000000000001</v>
      </c>
      <c r="N23" s="28">
        <v>0.129</v>
      </c>
      <c r="O23" s="28">
        <v>0.123</v>
      </c>
      <c r="P23" s="28">
        <v>0.157</v>
      </c>
      <c r="Q23" s="28">
        <v>0.20300000000000001</v>
      </c>
      <c r="R23" s="28">
        <v>0.11600000000000001</v>
      </c>
      <c r="S23" s="28">
        <v>0.191</v>
      </c>
      <c r="T23" s="28">
        <v>0.16200000000000001</v>
      </c>
      <c r="U23" s="28">
        <v>4.9000000000000002E-2</v>
      </c>
    </row>
    <row r="24" spans="1:21" x14ac:dyDescent="0.25">
      <c r="A24" t="s">
        <v>78</v>
      </c>
      <c r="B24" s="28">
        <v>3.6339999999999999</v>
      </c>
      <c r="C24" s="28">
        <v>8.5180000000000007</v>
      </c>
      <c r="D24" s="28">
        <v>7.0609999999999999</v>
      </c>
      <c r="E24" s="28">
        <v>11.97</v>
      </c>
      <c r="F24" s="28">
        <v>3.536</v>
      </c>
      <c r="G24" s="28">
        <v>12.67</v>
      </c>
      <c r="H24" s="28">
        <v>6.0960000000000001</v>
      </c>
      <c r="I24" s="28">
        <v>3.9140000000000001</v>
      </c>
      <c r="J24" s="28">
        <v>3.6520000000000001</v>
      </c>
      <c r="L24" t="s">
        <v>78</v>
      </c>
      <c r="M24" s="28">
        <v>0.186</v>
      </c>
      <c r="N24" s="28">
        <v>9.4E-2</v>
      </c>
      <c r="O24" s="28">
        <v>0.109</v>
      </c>
      <c r="P24" s="28">
        <v>0.11899999999999999</v>
      </c>
      <c r="Q24" s="28">
        <v>0.19800000000000001</v>
      </c>
      <c r="R24" s="28">
        <v>8.5999999999999993E-2</v>
      </c>
      <c r="S24" s="28">
        <v>0.184</v>
      </c>
      <c r="T24" s="28">
        <v>0.125</v>
      </c>
      <c r="U24" s="28">
        <v>4.9000000000000002E-2</v>
      </c>
    </row>
    <row r="26" spans="1:21" x14ac:dyDescent="0.25">
      <c r="A26" s="24" t="s">
        <v>40</v>
      </c>
      <c r="B26" t="s">
        <v>86</v>
      </c>
      <c r="C26" t="s">
        <v>87</v>
      </c>
      <c r="D26" t="s">
        <v>79</v>
      </c>
      <c r="E26" t="s">
        <v>80</v>
      </c>
      <c r="F26" t="s">
        <v>81</v>
      </c>
      <c r="G26" t="s">
        <v>82</v>
      </c>
      <c r="H26" t="s">
        <v>83</v>
      </c>
      <c r="I26" t="s">
        <v>84</v>
      </c>
      <c r="J26" t="s">
        <v>85</v>
      </c>
      <c r="L26" s="24" t="s">
        <v>40</v>
      </c>
      <c r="M26" t="s">
        <v>86</v>
      </c>
      <c r="N26" t="s">
        <v>87</v>
      </c>
      <c r="O26" t="s">
        <v>79</v>
      </c>
      <c r="P26" t="s">
        <v>80</v>
      </c>
      <c r="Q26" t="s">
        <v>81</v>
      </c>
      <c r="R26" t="s">
        <v>82</v>
      </c>
      <c r="S26" t="s">
        <v>83</v>
      </c>
      <c r="T26" t="s">
        <v>84</v>
      </c>
      <c r="U26" t="s">
        <v>85</v>
      </c>
    </row>
    <row r="27" spans="1:21" x14ac:dyDescent="0.25">
      <c r="A27" t="s">
        <v>70</v>
      </c>
      <c r="B27" s="28">
        <v>4.1059999999999999</v>
      </c>
      <c r="C27" s="28">
        <v>15.96</v>
      </c>
      <c r="D27" s="28">
        <v>8.3889999999999993</v>
      </c>
      <c r="E27" s="28">
        <v>23.84</v>
      </c>
      <c r="F27" s="28">
        <v>4.3970000000000002</v>
      </c>
      <c r="G27" s="28">
        <v>12.25</v>
      </c>
      <c r="H27" s="28">
        <v>7.2169999999999996</v>
      </c>
      <c r="I27" s="28">
        <v>4.2229999999999999</v>
      </c>
      <c r="J27" s="28">
        <v>3.9020000000000001</v>
      </c>
      <c r="L27" t="s">
        <v>70</v>
      </c>
      <c r="M27" s="28">
        <v>0.38600000000000001</v>
      </c>
      <c r="N27" s="28">
        <v>0.20200000000000001</v>
      </c>
      <c r="O27" s="28">
        <v>0.183</v>
      </c>
      <c r="P27" s="28">
        <v>0.23799999999999999</v>
      </c>
      <c r="Q27" s="28">
        <v>0.313</v>
      </c>
      <c r="R27" s="28">
        <v>0.23300000000000001</v>
      </c>
      <c r="S27" s="28">
        <v>0.34300000000000003</v>
      </c>
      <c r="T27" s="28">
        <v>0.26600000000000001</v>
      </c>
      <c r="U27" s="28">
        <v>5.2999999999999999E-2</v>
      </c>
    </row>
    <row r="28" spans="1:21" x14ac:dyDescent="0.25">
      <c r="A28" t="s">
        <v>73</v>
      </c>
      <c r="B28" s="28">
        <v>3.9660000000000002</v>
      </c>
      <c r="C28" s="28">
        <v>14.43</v>
      </c>
      <c r="D28" s="28">
        <v>8.3870000000000005</v>
      </c>
      <c r="E28" s="28">
        <v>23.58</v>
      </c>
      <c r="F28" s="28">
        <v>4.2839999999999998</v>
      </c>
      <c r="G28" s="28">
        <v>11.89</v>
      </c>
      <c r="H28" s="28">
        <v>7.0289999999999999</v>
      </c>
      <c r="I28" s="28">
        <v>4.1539999999999999</v>
      </c>
      <c r="J28" s="28">
        <v>4.0570000000000004</v>
      </c>
      <c r="L28" t="s">
        <v>73</v>
      </c>
      <c r="M28" s="28">
        <v>0.33400000000000002</v>
      </c>
      <c r="N28" s="28">
        <v>0.16400000000000001</v>
      </c>
      <c r="O28" s="28">
        <v>0.13800000000000001</v>
      </c>
      <c r="P28" s="28">
        <v>0.193</v>
      </c>
      <c r="Q28" s="28">
        <v>0.25700000000000001</v>
      </c>
      <c r="R28" s="28">
        <v>0.16200000000000001</v>
      </c>
      <c r="S28" s="28">
        <v>0.252</v>
      </c>
      <c r="T28" s="28">
        <v>0.253</v>
      </c>
      <c r="U28" s="28">
        <v>5.0999999999999997E-2</v>
      </c>
    </row>
    <row r="29" spans="1:21" x14ac:dyDescent="0.25">
      <c r="A29" t="s">
        <v>72</v>
      </c>
      <c r="B29" s="28">
        <v>3.9649999999999999</v>
      </c>
      <c r="C29" s="28">
        <v>15.06</v>
      </c>
      <c r="D29" s="28">
        <v>8.3740000000000006</v>
      </c>
      <c r="E29" s="28">
        <v>24.47</v>
      </c>
      <c r="F29" s="28">
        <v>4.2240000000000002</v>
      </c>
      <c r="G29" s="28">
        <v>1.99</v>
      </c>
      <c r="H29" s="28">
        <v>6.9080000000000004</v>
      </c>
      <c r="I29" s="28">
        <v>3.93</v>
      </c>
      <c r="J29" s="28">
        <v>3.8410000000000002</v>
      </c>
      <c r="L29" t="s">
        <v>72</v>
      </c>
      <c r="M29" s="28">
        <v>0.32</v>
      </c>
      <c r="N29" s="28">
        <v>0.16900000000000001</v>
      </c>
      <c r="O29" s="28">
        <v>0.127</v>
      </c>
      <c r="P29" s="28">
        <v>0.221</v>
      </c>
      <c r="Q29" s="28">
        <v>0.27</v>
      </c>
      <c r="R29" s="28">
        <v>7.6999999999999999E-2</v>
      </c>
      <c r="S29" s="28">
        <v>0.11799999999999999</v>
      </c>
      <c r="T29" s="28">
        <v>0.23200000000000001</v>
      </c>
      <c r="U29" s="28">
        <v>5.1999999999999998E-2</v>
      </c>
    </row>
    <row r="30" spans="1:21" x14ac:dyDescent="0.25">
      <c r="A30" t="s">
        <v>71</v>
      </c>
      <c r="B30" s="28">
        <v>3.7959999999999998</v>
      </c>
      <c r="C30" s="28">
        <v>16.850000000000001</v>
      </c>
      <c r="D30" s="28">
        <v>8.4700000000000006</v>
      </c>
      <c r="E30" s="28">
        <v>24.18</v>
      </c>
      <c r="F30" s="28">
        <v>4.1139999999999999</v>
      </c>
      <c r="G30" s="28">
        <v>11.74</v>
      </c>
      <c r="H30" s="28">
        <v>6.907</v>
      </c>
      <c r="I30" s="28">
        <v>3.988</v>
      </c>
      <c r="J30" s="28">
        <v>3.8279999999999998</v>
      </c>
      <c r="L30" t="s">
        <v>71</v>
      </c>
      <c r="M30" s="28">
        <v>0.32300000000000001</v>
      </c>
      <c r="N30" s="28">
        <v>0.17599999999999999</v>
      </c>
      <c r="O30" s="28">
        <v>0.13500000000000001</v>
      </c>
      <c r="P30" s="28">
        <v>0.22</v>
      </c>
      <c r="Q30" s="28">
        <v>0.33200000000000002</v>
      </c>
      <c r="R30" s="28">
        <v>8.3000000000000004E-2</v>
      </c>
      <c r="S30" s="28">
        <v>0.21299999999999999</v>
      </c>
      <c r="T30" s="28">
        <v>0.23599999999999999</v>
      </c>
      <c r="U30" s="28">
        <v>5.5E-2</v>
      </c>
    </row>
    <row r="31" spans="1:21" x14ac:dyDescent="0.25">
      <c r="A31" t="s">
        <v>75</v>
      </c>
      <c r="B31" s="28">
        <v>3.7120000000000002</v>
      </c>
      <c r="C31" s="28">
        <v>15.96</v>
      </c>
      <c r="D31" s="28">
        <v>7.6269999999999998</v>
      </c>
      <c r="E31" s="28">
        <v>19.62</v>
      </c>
      <c r="F31" s="28">
        <v>4.4260000000000002</v>
      </c>
      <c r="G31" s="28">
        <v>11.69</v>
      </c>
      <c r="H31" s="28">
        <v>7.0259999999999998</v>
      </c>
      <c r="I31" s="28">
        <v>4.2450000000000001</v>
      </c>
      <c r="J31" s="28">
        <v>3.5990000000000002</v>
      </c>
      <c r="L31" t="s">
        <v>75</v>
      </c>
      <c r="M31" s="28">
        <v>0.26500000000000001</v>
      </c>
      <c r="N31" s="28">
        <v>0.23200000000000001</v>
      </c>
      <c r="O31" s="28">
        <v>0.114</v>
      </c>
      <c r="P31" s="28">
        <v>0.185</v>
      </c>
      <c r="Q31" s="28">
        <v>0.218</v>
      </c>
      <c r="R31" s="28">
        <v>8.8999999999999996E-2</v>
      </c>
      <c r="S31" s="28">
        <v>0.20499999999999999</v>
      </c>
      <c r="T31" s="28">
        <v>0.18099999999999999</v>
      </c>
      <c r="U31" s="28">
        <v>4.9000000000000002E-2</v>
      </c>
    </row>
    <row r="32" spans="1:21" x14ac:dyDescent="0.25">
      <c r="A32" t="s">
        <v>76</v>
      </c>
      <c r="B32" s="28">
        <v>3.7410000000000001</v>
      </c>
      <c r="C32" s="28">
        <v>16.190000000000001</v>
      </c>
      <c r="D32" s="28">
        <v>7.9390000000000001</v>
      </c>
      <c r="E32" s="28">
        <v>18.82</v>
      </c>
      <c r="F32" s="28">
        <v>3.9220000000000002</v>
      </c>
      <c r="G32" s="28">
        <v>11.07</v>
      </c>
      <c r="H32" s="28">
        <v>6.85</v>
      </c>
      <c r="I32" s="28">
        <v>4.1920000000000002</v>
      </c>
      <c r="J32" s="28">
        <v>3.8010000000000002</v>
      </c>
      <c r="L32" t="s">
        <v>76</v>
      </c>
      <c r="M32" s="28">
        <v>0.27100000000000002</v>
      </c>
      <c r="N32" s="28">
        <v>0.17599999999999999</v>
      </c>
      <c r="O32" s="28">
        <v>9.9000000000000005E-2</v>
      </c>
      <c r="P32" s="28">
        <v>0.182</v>
      </c>
      <c r="Q32" s="28">
        <v>0.22800000000000001</v>
      </c>
      <c r="R32" s="28">
        <v>7.9000000000000001E-2</v>
      </c>
      <c r="S32" s="28">
        <v>0.189</v>
      </c>
      <c r="T32" s="28">
        <v>0.17799999999999999</v>
      </c>
      <c r="U32" s="28">
        <v>5.0999999999999997E-2</v>
      </c>
    </row>
    <row r="33" spans="1:21" x14ac:dyDescent="0.25">
      <c r="A33" t="s">
        <v>77</v>
      </c>
      <c r="B33" s="28">
        <v>3.58</v>
      </c>
      <c r="C33" s="28">
        <v>16.489999999999998</v>
      </c>
      <c r="D33" s="28">
        <v>7.63</v>
      </c>
      <c r="E33" s="28">
        <v>19.690000000000001</v>
      </c>
      <c r="F33" s="28">
        <v>4.0780000000000003</v>
      </c>
      <c r="G33" s="28">
        <v>12.45</v>
      </c>
      <c r="H33" s="28">
        <v>6.5019999999999998</v>
      </c>
      <c r="I33" s="28">
        <v>4.024</v>
      </c>
      <c r="J33" s="28">
        <v>3.9740000000000002</v>
      </c>
      <c r="L33" t="s">
        <v>77</v>
      </c>
      <c r="M33" s="28">
        <v>0.307</v>
      </c>
      <c r="N33" s="28">
        <v>0.20599999999999999</v>
      </c>
      <c r="O33" s="28">
        <v>0.13</v>
      </c>
      <c r="P33" s="28">
        <v>0.192</v>
      </c>
      <c r="Q33" s="28">
        <v>0.247</v>
      </c>
      <c r="R33" s="28">
        <v>8.8999999999999996E-2</v>
      </c>
      <c r="S33" s="28">
        <v>0.19400000000000001</v>
      </c>
      <c r="T33" s="28">
        <v>0.19</v>
      </c>
      <c r="U33" s="28">
        <v>0.05</v>
      </c>
    </row>
    <row r="34" spans="1:21" x14ac:dyDescent="0.25">
      <c r="A34" t="s">
        <v>78</v>
      </c>
      <c r="B34" s="28">
        <v>3.58</v>
      </c>
      <c r="C34" s="28">
        <v>16.96</v>
      </c>
      <c r="D34" s="28">
        <v>7.9880000000000004</v>
      </c>
      <c r="E34" s="28">
        <v>20.21</v>
      </c>
      <c r="F34" s="28">
        <v>3.93</v>
      </c>
      <c r="G34" s="28">
        <v>12.98</v>
      </c>
      <c r="H34" s="28">
        <v>6.8330000000000002</v>
      </c>
      <c r="I34" s="28">
        <v>4.266</v>
      </c>
      <c r="J34" s="28">
        <v>3.6749999999999998</v>
      </c>
      <c r="L34" t="s">
        <v>78</v>
      </c>
      <c r="M34" s="28">
        <v>0.28899999999999998</v>
      </c>
      <c r="N34" s="28">
        <v>0.16300000000000001</v>
      </c>
      <c r="O34" s="28">
        <v>0.11600000000000001</v>
      </c>
      <c r="P34" s="28">
        <v>0.2</v>
      </c>
      <c r="Q34" s="28">
        <v>0.27600000000000002</v>
      </c>
      <c r="R34" s="28">
        <v>8.1000000000000003E-2</v>
      </c>
      <c r="S34" s="28">
        <v>0.19600000000000001</v>
      </c>
      <c r="T34" s="28">
        <v>0.184</v>
      </c>
      <c r="U34" s="28">
        <v>5.6000000000000001E-2</v>
      </c>
    </row>
    <row r="36" spans="1:21" x14ac:dyDescent="0.25">
      <c r="A36" s="24" t="s">
        <v>41</v>
      </c>
      <c r="B36" t="s">
        <v>86</v>
      </c>
      <c r="C36" t="s">
        <v>87</v>
      </c>
      <c r="D36" t="s">
        <v>79</v>
      </c>
      <c r="E36" t="s">
        <v>80</v>
      </c>
      <c r="F36" t="s">
        <v>81</v>
      </c>
      <c r="G36" t="s">
        <v>82</v>
      </c>
      <c r="H36" t="s">
        <v>83</v>
      </c>
      <c r="I36" t="s">
        <v>84</v>
      </c>
      <c r="J36" t="s">
        <v>85</v>
      </c>
      <c r="L36" s="24" t="s">
        <v>41</v>
      </c>
      <c r="M36" t="s">
        <v>86</v>
      </c>
      <c r="N36" t="s">
        <v>87</v>
      </c>
      <c r="O36" t="s">
        <v>79</v>
      </c>
      <c r="P36" t="s">
        <v>80</v>
      </c>
      <c r="Q36" t="s">
        <v>81</v>
      </c>
      <c r="R36" t="s">
        <v>82</v>
      </c>
      <c r="S36" t="s">
        <v>83</v>
      </c>
      <c r="T36" t="s">
        <v>84</v>
      </c>
      <c r="U36" t="s">
        <v>85</v>
      </c>
    </row>
    <row r="37" spans="1:21" x14ac:dyDescent="0.25">
      <c r="A37" t="s">
        <v>70</v>
      </c>
      <c r="B37" s="28">
        <v>4.3739999999999997</v>
      </c>
      <c r="C37" s="28">
        <v>29.19</v>
      </c>
      <c r="D37" s="28">
        <v>9.9030000000000005</v>
      </c>
      <c r="E37" s="28">
        <v>35.49</v>
      </c>
      <c r="F37" s="28">
        <v>4.5519999999999996</v>
      </c>
      <c r="G37" s="28">
        <v>13.73</v>
      </c>
      <c r="H37" s="28">
        <v>7.9889999999999999</v>
      </c>
      <c r="I37" s="28">
        <v>4.282</v>
      </c>
      <c r="J37" s="28">
        <v>3.8490000000000002</v>
      </c>
      <c r="L37" t="s">
        <v>70</v>
      </c>
      <c r="M37" s="28">
        <v>0.41299999999999998</v>
      </c>
      <c r="N37" s="28">
        <v>0.315</v>
      </c>
      <c r="O37" s="28">
        <v>0.34100000000000003</v>
      </c>
      <c r="P37" s="28">
        <v>0.29399999999999998</v>
      </c>
      <c r="Q37" s="28">
        <v>0.502</v>
      </c>
      <c r="R37" s="28">
        <v>0.24</v>
      </c>
      <c r="S37" s="28">
        <v>0.45500000000000002</v>
      </c>
      <c r="T37" s="28">
        <v>0.36499999999999999</v>
      </c>
      <c r="U37" s="28">
        <v>0.05</v>
      </c>
    </row>
    <row r="38" spans="1:21" x14ac:dyDescent="0.25">
      <c r="A38" t="s">
        <v>73</v>
      </c>
      <c r="B38" s="28">
        <v>4.2530000000000001</v>
      </c>
      <c r="C38" s="28">
        <v>24.21</v>
      </c>
      <c r="D38" s="28">
        <v>9.3070000000000004</v>
      </c>
      <c r="E38" s="28">
        <v>34.200000000000003</v>
      </c>
      <c r="F38" s="28">
        <v>4.4909999999999997</v>
      </c>
      <c r="G38" s="28">
        <v>13.48</v>
      </c>
      <c r="H38" s="28">
        <v>8.5190000000000001</v>
      </c>
      <c r="I38" s="28">
        <v>4.1159999999999997</v>
      </c>
      <c r="J38" s="28">
        <v>3.714</v>
      </c>
      <c r="L38" t="s">
        <v>73</v>
      </c>
      <c r="M38" s="28">
        <v>0.38300000000000001</v>
      </c>
      <c r="N38" s="28">
        <v>0.28599999999999998</v>
      </c>
      <c r="O38" s="28">
        <v>0.23799999999999999</v>
      </c>
      <c r="P38" s="28">
        <v>0.36099999999999999</v>
      </c>
      <c r="Q38" s="28">
        <v>0.42499999999999999</v>
      </c>
      <c r="R38" s="28">
        <v>0.191</v>
      </c>
      <c r="S38" s="28">
        <v>0.26700000000000002</v>
      </c>
      <c r="T38" s="28">
        <v>0.36399999999999999</v>
      </c>
      <c r="U38" s="28">
        <v>4.8000000000000001E-2</v>
      </c>
    </row>
    <row r="39" spans="1:21" x14ac:dyDescent="0.25">
      <c r="A39" t="s">
        <v>72</v>
      </c>
      <c r="B39" s="28">
        <v>4.0990000000000002</v>
      </c>
      <c r="C39" s="28">
        <v>28.59</v>
      </c>
      <c r="D39" s="28">
        <v>9.9740000000000002</v>
      </c>
      <c r="E39" s="28">
        <v>34.61</v>
      </c>
      <c r="F39" s="28">
        <v>4.4710000000000001</v>
      </c>
      <c r="G39" s="28">
        <v>13.24</v>
      </c>
      <c r="H39" s="28">
        <v>8.0060000000000002</v>
      </c>
      <c r="I39" s="28">
        <v>4.0940000000000003</v>
      </c>
      <c r="J39" s="28">
        <v>3.6030000000000002</v>
      </c>
      <c r="L39" t="s">
        <v>72</v>
      </c>
      <c r="M39" s="28">
        <v>0.39400000000000002</v>
      </c>
      <c r="N39" s="28">
        <v>0.30199999999999999</v>
      </c>
      <c r="O39" s="28">
        <v>0.21</v>
      </c>
      <c r="P39" s="28">
        <v>0.28899999999999998</v>
      </c>
      <c r="Q39" s="28">
        <v>0.42599999999999999</v>
      </c>
      <c r="R39" s="28">
        <v>0.17100000000000001</v>
      </c>
      <c r="S39" s="28">
        <v>0.27800000000000002</v>
      </c>
      <c r="T39" s="28">
        <v>0.36</v>
      </c>
      <c r="U39" s="28">
        <v>5.6000000000000001E-2</v>
      </c>
    </row>
    <row r="40" spans="1:21" x14ac:dyDescent="0.25">
      <c r="A40" t="s">
        <v>71</v>
      </c>
      <c r="B40" s="28">
        <v>4.3639999999999999</v>
      </c>
      <c r="C40" s="28">
        <v>27.84</v>
      </c>
      <c r="D40" s="28">
        <v>9.8559999999999999</v>
      </c>
      <c r="E40" s="28">
        <v>33.49</v>
      </c>
      <c r="F40" s="28">
        <v>4.7050000000000001</v>
      </c>
      <c r="G40" s="28">
        <v>13.3</v>
      </c>
      <c r="H40" s="28">
        <v>7.9039999999999999</v>
      </c>
      <c r="I40" s="28">
        <v>4.008</v>
      </c>
      <c r="J40" s="28">
        <v>3.7</v>
      </c>
      <c r="L40" t="s">
        <v>71</v>
      </c>
      <c r="M40" s="28">
        <v>0.39500000000000002</v>
      </c>
      <c r="N40" s="28">
        <v>0.312</v>
      </c>
      <c r="O40" s="28">
        <v>0.20799999999999999</v>
      </c>
      <c r="P40" s="28">
        <v>0.33100000000000002</v>
      </c>
      <c r="Q40" s="28">
        <v>0.313</v>
      </c>
      <c r="R40" s="28">
        <v>0.151</v>
      </c>
      <c r="S40" s="28">
        <v>0.34200000000000003</v>
      </c>
      <c r="T40" s="28">
        <v>0.33900000000000002</v>
      </c>
      <c r="U40" s="28">
        <v>5.0999999999999997E-2</v>
      </c>
    </row>
    <row r="41" spans="1:21" x14ac:dyDescent="0.25">
      <c r="A41" t="s">
        <v>75</v>
      </c>
      <c r="B41" s="28">
        <v>4.1230000000000002</v>
      </c>
      <c r="C41" s="28">
        <v>26.78</v>
      </c>
      <c r="D41" s="28">
        <v>9.4499999999999993</v>
      </c>
      <c r="E41" s="28">
        <v>27.4</v>
      </c>
      <c r="F41" s="28">
        <v>4.2969999999999997</v>
      </c>
      <c r="G41" s="28">
        <v>16.8</v>
      </c>
      <c r="H41" s="28">
        <v>7.3330000000000002</v>
      </c>
      <c r="I41" s="28">
        <v>4.1130000000000004</v>
      </c>
      <c r="J41" s="28">
        <v>3.677</v>
      </c>
      <c r="L41" t="s">
        <v>75</v>
      </c>
      <c r="M41" s="28">
        <v>0.36199999999999999</v>
      </c>
      <c r="N41" s="28">
        <v>0.34200000000000003</v>
      </c>
      <c r="O41" s="28">
        <v>0.17599999999999999</v>
      </c>
      <c r="P41" s="28">
        <v>0.34699999999999998</v>
      </c>
      <c r="Q41" s="28">
        <v>0.36299999999999999</v>
      </c>
      <c r="R41" s="28">
        <v>0.17299999999999999</v>
      </c>
      <c r="S41" s="28">
        <v>0.32800000000000001</v>
      </c>
      <c r="T41" s="28">
        <v>0.317</v>
      </c>
      <c r="U41" s="28">
        <v>4.7E-2</v>
      </c>
    </row>
    <row r="42" spans="1:21" x14ac:dyDescent="0.25">
      <c r="A42" t="s">
        <v>76</v>
      </c>
      <c r="B42" s="28">
        <v>4.0960000000000001</v>
      </c>
      <c r="C42" s="28">
        <v>27.11</v>
      </c>
      <c r="D42" s="28">
        <v>9.5410000000000004</v>
      </c>
      <c r="E42" s="28">
        <v>27.24</v>
      </c>
      <c r="F42" s="28">
        <v>4.3970000000000002</v>
      </c>
      <c r="G42" s="28">
        <v>16.809999999999999</v>
      </c>
      <c r="H42" s="28">
        <v>7.335</v>
      </c>
      <c r="I42" s="28">
        <v>4.12</v>
      </c>
      <c r="J42" s="28">
        <v>4.0670000000000002</v>
      </c>
      <c r="L42" t="s">
        <v>76</v>
      </c>
      <c r="M42" s="28">
        <v>0.34100000000000003</v>
      </c>
      <c r="N42" s="28">
        <v>0.32300000000000001</v>
      </c>
      <c r="O42" s="28">
        <v>1.159</v>
      </c>
      <c r="P42" s="28">
        <v>0.3</v>
      </c>
      <c r="Q42" s="28">
        <v>0.25800000000000001</v>
      </c>
      <c r="R42" s="28">
        <v>0.13300000000000001</v>
      </c>
      <c r="S42" s="28">
        <v>0.28799999999999998</v>
      </c>
      <c r="T42" s="28">
        <v>0.29799999999999999</v>
      </c>
      <c r="U42" s="28">
        <v>5.5E-2</v>
      </c>
    </row>
    <row r="43" spans="1:21" x14ac:dyDescent="0.25">
      <c r="A43" t="s">
        <v>77</v>
      </c>
      <c r="B43" s="28">
        <v>4.0289999999999999</v>
      </c>
      <c r="C43" s="28">
        <v>26.46</v>
      </c>
      <c r="D43" s="28">
        <v>9.2449999999999992</v>
      </c>
      <c r="E43" s="28">
        <v>26.3</v>
      </c>
      <c r="F43" s="28">
        <v>4.202</v>
      </c>
      <c r="G43" s="28">
        <v>16.84</v>
      </c>
      <c r="H43" s="28">
        <v>7.9969999999999999</v>
      </c>
      <c r="I43" s="28">
        <v>4.0430000000000001</v>
      </c>
      <c r="J43" s="28">
        <v>3.6819999999999999</v>
      </c>
      <c r="L43" t="s">
        <v>77</v>
      </c>
      <c r="M43" s="28">
        <v>0.33400000000000002</v>
      </c>
      <c r="N43" s="28">
        <v>0.34599999999999997</v>
      </c>
      <c r="O43" s="28">
        <v>0.156</v>
      </c>
      <c r="P43" s="28">
        <v>0.26800000000000002</v>
      </c>
      <c r="Q43" s="28">
        <v>0.33400000000000002</v>
      </c>
      <c r="R43" s="28">
        <v>0.16300000000000001</v>
      </c>
      <c r="S43" s="28">
        <v>0.27600000000000002</v>
      </c>
      <c r="T43" s="28">
        <v>0.318</v>
      </c>
      <c r="U43" s="28">
        <v>4.8000000000000001E-2</v>
      </c>
    </row>
    <row r="44" spans="1:21" x14ac:dyDescent="0.25">
      <c r="A44" t="s">
        <v>78</v>
      </c>
      <c r="B44" s="28">
        <v>4.33</v>
      </c>
      <c r="C44" s="28">
        <v>27.21</v>
      </c>
      <c r="D44" s="28">
        <v>9.3390000000000004</v>
      </c>
      <c r="E44" s="28">
        <v>29.43</v>
      </c>
      <c r="F44" s="28">
        <v>4.2679999999999998</v>
      </c>
      <c r="G44" s="28">
        <v>16.73</v>
      </c>
      <c r="H44" s="28">
        <v>7.476</v>
      </c>
      <c r="I44" s="28">
        <v>4.5780000000000003</v>
      </c>
      <c r="J44" s="28">
        <v>3.702</v>
      </c>
      <c r="L44" t="s">
        <v>78</v>
      </c>
      <c r="M44" s="28">
        <v>0.34899999999999998</v>
      </c>
      <c r="N44" s="28">
        <v>0.27700000000000002</v>
      </c>
      <c r="O44" s="28">
        <v>0.14299999999999999</v>
      </c>
      <c r="P44" s="28">
        <v>0.29399999999999998</v>
      </c>
      <c r="Q44" s="28">
        <v>0.32300000000000001</v>
      </c>
      <c r="R44" s="28">
        <v>0.12</v>
      </c>
      <c r="S44" s="28">
        <v>0.29899999999999999</v>
      </c>
      <c r="T44" s="28">
        <v>0.28899999999999998</v>
      </c>
      <c r="U44" s="28">
        <v>0.05</v>
      </c>
    </row>
    <row r="49" spans="2:10" x14ac:dyDescent="0.25">
      <c r="B49" t="s">
        <v>163</v>
      </c>
    </row>
    <row r="50" spans="2:10" x14ac:dyDescent="0.25">
      <c r="B50" t="s">
        <v>91</v>
      </c>
      <c r="C50" t="s">
        <v>101</v>
      </c>
      <c r="D50" t="s">
        <v>108</v>
      </c>
      <c r="E50" t="s">
        <v>109</v>
      </c>
      <c r="F50" t="s">
        <v>110</v>
      </c>
      <c r="G50" t="s">
        <v>111</v>
      </c>
      <c r="H50" t="s">
        <v>112</v>
      </c>
      <c r="I50" t="s">
        <v>113</v>
      </c>
      <c r="J50" t="s">
        <v>114</v>
      </c>
    </row>
    <row r="51" spans="2:10" x14ac:dyDescent="0.25">
      <c r="B51" t="s">
        <v>92</v>
      </c>
      <c r="C51" t="s">
        <v>102</v>
      </c>
      <c r="D51" t="s">
        <v>115</v>
      </c>
      <c r="E51" t="s">
        <v>116</v>
      </c>
      <c r="F51" t="s">
        <v>117</v>
      </c>
      <c r="G51" t="s">
        <v>118</v>
      </c>
      <c r="H51" t="s">
        <v>119</v>
      </c>
      <c r="I51" t="s">
        <v>120</v>
      </c>
      <c r="J51" t="s">
        <v>121</v>
      </c>
    </row>
    <row r="52" spans="2:10" x14ac:dyDescent="0.25">
      <c r="B52" t="s">
        <v>95</v>
      </c>
      <c r="C52" t="s">
        <v>94</v>
      </c>
      <c r="D52" t="s">
        <v>93</v>
      </c>
      <c r="E52" t="s">
        <v>122</v>
      </c>
      <c r="F52" t="s">
        <v>123</v>
      </c>
      <c r="G52" t="s">
        <v>124</v>
      </c>
      <c r="H52" t="s">
        <v>125</v>
      </c>
      <c r="I52" t="s">
        <v>126</v>
      </c>
      <c r="J52" t="s">
        <v>127</v>
      </c>
    </row>
    <row r="53" spans="2:10" x14ac:dyDescent="0.25">
      <c r="B53" t="s">
        <v>96</v>
      </c>
      <c r="C53" t="s">
        <v>103</v>
      </c>
      <c r="D53" t="s">
        <v>128</v>
      </c>
      <c r="E53" t="s">
        <v>129</v>
      </c>
      <c r="F53" t="s">
        <v>130</v>
      </c>
      <c r="G53" t="s">
        <v>131</v>
      </c>
      <c r="H53" t="s">
        <v>132</v>
      </c>
      <c r="I53" t="s">
        <v>133</v>
      </c>
      <c r="J53" t="s">
        <v>134</v>
      </c>
    </row>
    <row r="54" spans="2:10" x14ac:dyDescent="0.25">
      <c r="B54" t="s">
        <v>97</v>
      </c>
      <c r="C54" t="s">
        <v>104</v>
      </c>
      <c r="D54" t="s">
        <v>135</v>
      </c>
      <c r="E54" t="s">
        <v>136</v>
      </c>
      <c r="F54" t="s">
        <v>137</v>
      </c>
      <c r="G54" t="s">
        <v>138</v>
      </c>
      <c r="H54" t="s">
        <v>139</v>
      </c>
      <c r="I54" t="s">
        <v>140</v>
      </c>
      <c r="J54" t="s">
        <v>141</v>
      </c>
    </row>
    <row r="55" spans="2:10" x14ac:dyDescent="0.25">
      <c r="B55" t="s">
        <v>98</v>
      </c>
      <c r="C55" t="s">
        <v>105</v>
      </c>
      <c r="D55" t="s">
        <v>142</v>
      </c>
      <c r="E55" t="s">
        <v>143</v>
      </c>
      <c r="F55" t="s">
        <v>144</v>
      </c>
      <c r="G55" t="s">
        <v>145</v>
      </c>
      <c r="H55" t="s">
        <v>146</v>
      </c>
      <c r="I55" t="s">
        <v>147</v>
      </c>
      <c r="J55" t="s">
        <v>148</v>
      </c>
    </row>
    <row r="56" spans="2:10" x14ac:dyDescent="0.25">
      <c r="B56" t="s">
        <v>99</v>
      </c>
      <c r="C56" t="s">
        <v>106</v>
      </c>
      <c r="D56" t="s">
        <v>149</v>
      </c>
      <c r="E56" t="s">
        <v>150</v>
      </c>
      <c r="F56" t="s">
        <v>151</v>
      </c>
      <c r="G56" t="s">
        <v>152</v>
      </c>
      <c r="H56" t="s">
        <v>153</v>
      </c>
      <c r="I56" t="s">
        <v>154</v>
      </c>
      <c r="J56" t="s">
        <v>155</v>
      </c>
    </row>
    <row r="57" spans="2:10" x14ac:dyDescent="0.25">
      <c r="B57" t="s">
        <v>100</v>
      </c>
      <c r="C57" t="s">
        <v>107</v>
      </c>
      <c r="D57" t="s">
        <v>156</v>
      </c>
      <c r="E57" t="s">
        <v>157</v>
      </c>
      <c r="F57" t="s">
        <v>158</v>
      </c>
      <c r="G57" t="s">
        <v>159</v>
      </c>
      <c r="H57" t="s">
        <v>160</v>
      </c>
      <c r="I57" t="s">
        <v>161</v>
      </c>
      <c r="J57" t="s">
        <v>162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0"/>
  <sheetViews>
    <sheetView tabSelected="1" workbookViewId="0">
      <selection activeCell="R51" sqref="R51"/>
    </sheetView>
  </sheetViews>
  <sheetFormatPr defaultColWidth="11.42578125" defaultRowHeight="15" x14ac:dyDescent="0.25"/>
  <cols>
    <col min="1" max="1" width="40.42578125" customWidth="1"/>
    <col min="2" max="2" width="9.7109375" customWidth="1"/>
    <col min="3" max="3" width="9.140625" customWidth="1"/>
    <col min="4" max="4" width="9.28515625" customWidth="1"/>
    <col min="5" max="5" width="9.42578125" customWidth="1"/>
    <col min="6" max="7" width="10.85546875" hidden="1" customWidth="1"/>
    <col min="8" max="8" width="3.42578125" customWidth="1"/>
    <col min="9" max="9" width="9.42578125" customWidth="1"/>
    <col min="10" max="10" width="9" customWidth="1"/>
    <col min="11" max="12" width="9.28515625" customWidth="1"/>
    <col min="13" max="14" width="10.85546875" hidden="1" customWidth="1"/>
    <col min="15" max="15" width="3.28515625" customWidth="1"/>
    <col min="16" max="16" width="9.28515625" customWidth="1"/>
    <col min="17" max="18" width="9.42578125" customWidth="1"/>
    <col min="19" max="19" width="9" customWidth="1"/>
    <col min="20" max="21" width="10.85546875" hidden="1" customWidth="1"/>
    <col min="22" max="22" width="3.140625" customWidth="1"/>
    <col min="23" max="23" width="9.140625" customWidth="1"/>
    <col min="24" max="24" width="9.7109375" customWidth="1"/>
    <col min="25" max="25" width="9.42578125" customWidth="1"/>
    <col min="26" max="26" width="9.140625" customWidth="1"/>
    <col min="27" max="28" width="10.85546875" hidden="1" customWidth="1"/>
    <col min="29" max="29" width="3.140625" customWidth="1"/>
    <col min="30" max="30" width="9.140625" customWidth="1"/>
    <col min="31" max="32" width="9.42578125" customWidth="1"/>
    <col min="33" max="33" width="9.7109375" customWidth="1"/>
    <col min="34" max="35" width="10.85546875" hidden="1" customWidth="1"/>
    <col min="36" max="36" width="3.28515625" customWidth="1"/>
    <col min="42" max="47" width="0" hidden="1" customWidth="1"/>
  </cols>
  <sheetData>
    <row r="1" spans="1:47" ht="18.75" x14ac:dyDescent="0.3">
      <c r="A1" s="17" t="s">
        <v>25</v>
      </c>
      <c r="B1" s="10" t="s">
        <v>32</v>
      </c>
      <c r="I1" s="16" t="s">
        <v>90</v>
      </c>
    </row>
    <row r="2" spans="1:47" x14ac:dyDescent="0.25">
      <c r="A2" t="s">
        <v>24</v>
      </c>
      <c r="B2" s="21">
        <f>'OD600 reference point'!B9</f>
        <v>4.2500000000000027</v>
      </c>
      <c r="I2" s="16" t="s">
        <v>164</v>
      </c>
    </row>
    <row r="3" spans="1:47" x14ac:dyDescent="0.25">
      <c r="A3" s="13" t="s">
        <v>65</v>
      </c>
      <c r="B3" s="20">
        <f>'Fluorescein standard curve'!C28</f>
        <v>2.7518250400760936E-2</v>
      </c>
      <c r="I3" s="16" t="s">
        <v>7</v>
      </c>
    </row>
    <row r="4" spans="1:47" x14ac:dyDescent="0.25">
      <c r="I4" s="16" t="s">
        <v>43</v>
      </c>
    </row>
    <row r="6" spans="1:47" ht="18.75" x14ac:dyDescent="0.3">
      <c r="A6" s="18" t="s">
        <v>34</v>
      </c>
      <c r="B6" t="s">
        <v>63</v>
      </c>
      <c r="I6" t="s">
        <v>21</v>
      </c>
    </row>
    <row r="7" spans="1:47" x14ac:dyDescent="0.25">
      <c r="A7" s="22" t="s">
        <v>37</v>
      </c>
      <c r="B7" t="s">
        <v>0</v>
      </c>
      <c r="C7" t="s">
        <v>1</v>
      </c>
      <c r="D7" t="s">
        <v>2</v>
      </c>
      <c r="E7" t="s">
        <v>3</v>
      </c>
      <c r="F7" t="s">
        <v>23</v>
      </c>
      <c r="G7" t="s">
        <v>22</v>
      </c>
      <c r="I7" t="s">
        <v>0</v>
      </c>
      <c r="J7" t="s">
        <v>1</v>
      </c>
      <c r="K7" t="s">
        <v>2</v>
      </c>
      <c r="L7" t="s">
        <v>3</v>
      </c>
      <c r="M7" t="s">
        <v>23</v>
      </c>
      <c r="N7" t="s">
        <v>22</v>
      </c>
    </row>
    <row r="8" spans="1:47" x14ac:dyDescent="0.25">
      <c r="A8" t="s">
        <v>20</v>
      </c>
      <c r="B8" s="27">
        <f>'Raw Plate Reader Measurements'!$U$7</f>
        <v>0.05</v>
      </c>
      <c r="C8" s="27">
        <f>'Raw Plate Reader Measurements'!$U$8</f>
        <v>0.05</v>
      </c>
      <c r="D8" s="27">
        <f>'Raw Plate Reader Measurements'!$U$9</f>
        <v>4.9000000000000002E-2</v>
      </c>
      <c r="E8" s="27">
        <f>'Raw Plate Reader Measurements'!$U$10</f>
        <v>0.05</v>
      </c>
      <c r="F8" s="3"/>
      <c r="G8" s="3"/>
      <c r="I8" s="27">
        <f>'Raw Plate Reader Measurements'!$J$7</f>
        <v>3.6360000000000001</v>
      </c>
      <c r="J8" s="27">
        <f>'Raw Plate Reader Measurements'!$J$8</f>
        <v>3.6080000000000001</v>
      </c>
      <c r="K8" s="27">
        <f>'Raw Plate Reader Measurements'!$J$9</f>
        <v>3.629</v>
      </c>
      <c r="L8" s="27">
        <f>'Raw Plate Reader Measurements'!$J$10</f>
        <v>3.5990000000000002</v>
      </c>
      <c r="M8" s="3"/>
      <c r="N8" s="3"/>
    </row>
    <row r="9" spans="1:47" s="12" customFormat="1" x14ac:dyDescent="0.25">
      <c r="A9" s="5" t="s">
        <v>31</v>
      </c>
      <c r="B9" s="5">
        <f>AVERAGE(B8:G8)</f>
        <v>4.9750000000000003E-2</v>
      </c>
      <c r="C9" s="5"/>
      <c r="D9" s="5"/>
      <c r="E9" s="5"/>
      <c r="G9" s="5"/>
      <c r="I9" s="5">
        <f>AVERAGE(I8:N8)</f>
        <v>3.6179999999999999</v>
      </c>
      <c r="J9" s="5"/>
      <c r="K9" s="5"/>
      <c r="L9" s="5"/>
      <c r="M9" s="5"/>
      <c r="N9" s="5"/>
      <c r="P9" t="s">
        <v>30</v>
      </c>
      <c r="Q9"/>
      <c r="R9"/>
      <c r="S9"/>
      <c r="T9"/>
      <c r="U9"/>
      <c r="W9" t="s">
        <v>26</v>
      </c>
      <c r="X9"/>
      <c r="Y9"/>
      <c r="Z9"/>
      <c r="AA9"/>
      <c r="AB9"/>
      <c r="AC9"/>
      <c r="AD9" t="s">
        <v>64</v>
      </c>
      <c r="AE9"/>
      <c r="AF9"/>
      <c r="AG9"/>
      <c r="AH9"/>
      <c r="AI9"/>
      <c r="AJ9"/>
      <c r="AK9" t="s">
        <v>27</v>
      </c>
      <c r="AL9"/>
      <c r="AM9"/>
      <c r="AN9"/>
      <c r="AP9" s="12" t="s">
        <v>33</v>
      </c>
    </row>
    <row r="10" spans="1:47" x14ac:dyDescent="0.25">
      <c r="A10" s="23" t="s">
        <v>38</v>
      </c>
      <c r="E10" s="5"/>
      <c r="F10" s="5"/>
      <c r="G10" s="5"/>
      <c r="H10" s="5"/>
      <c r="L10" s="5"/>
      <c r="M10" s="5"/>
      <c r="N10" s="5"/>
      <c r="O10" s="12"/>
      <c r="P10" t="s">
        <v>0</v>
      </c>
      <c r="Q10" t="s">
        <v>1</v>
      </c>
      <c r="R10" t="s">
        <v>2</v>
      </c>
      <c r="S10" t="s">
        <v>3</v>
      </c>
      <c r="T10" t="s">
        <v>23</v>
      </c>
      <c r="U10" t="s">
        <v>22</v>
      </c>
      <c r="V10" s="12"/>
      <c r="W10" t="s">
        <v>0</v>
      </c>
      <c r="X10" t="s">
        <v>1</v>
      </c>
      <c r="Y10" t="s">
        <v>2</v>
      </c>
      <c r="Z10" t="s">
        <v>3</v>
      </c>
      <c r="AA10" t="s">
        <v>23</v>
      </c>
      <c r="AB10" t="s">
        <v>22</v>
      </c>
      <c r="AD10" t="s">
        <v>0</v>
      </c>
      <c r="AE10" t="s">
        <v>1</v>
      </c>
      <c r="AF10" t="s">
        <v>2</v>
      </c>
      <c r="AG10" t="s">
        <v>3</v>
      </c>
      <c r="AH10" t="s">
        <v>23</v>
      </c>
      <c r="AI10" t="s">
        <v>22</v>
      </c>
      <c r="AK10" t="s">
        <v>4</v>
      </c>
      <c r="AL10" t="s">
        <v>12</v>
      </c>
      <c r="AM10" t="s">
        <v>28</v>
      </c>
      <c r="AN10" t="s">
        <v>29</v>
      </c>
      <c r="AP10" t="s">
        <v>0</v>
      </c>
      <c r="AQ10" t="s">
        <v>1</v>
      </c>
      <c r="AR10" t="s">
        <v>2</v>
      </c>
      <c r="AS10" t="s">
        <v>3</v>
      </c>
      <c r="AT10" t="s">
        <v>23</v>
      </c>
      <c r="AU10" t="s">
        <v>22</v>
      </c>
    </row>
    <row r="11" spans="1:47" x14ac:dyDescent="0.25">
      <c r="A11" t="s">
        <v>44</v>
      </c>
      <c r="B11" s="27">
        <f>'Raw Plate Reader Measurements'!$M$7</f>
        <v>0.1</v>
      </c>
      <c r="C11" s="27">
        <f>'Raw Plate Reader Measurements'!$M$8</f>
        <v>9.6000000000000002E-2</v>
      </c>
      <c r="D11" s="27">
        <f>'Raw Plate Reader Measurements'!$M$9</f>
        <v>0.13500000000000001</v>
      </c>
      <c r="E11" s="27">
        <f>'Raw Plate Reader Measurements'!$M$10</f>
        <v>9.5000000000000001E-2</v>
      </c>
      <c r="F11" s="3"/>
      <c r="G11" s="3"/>
      <c r="I11" s="27">
        <f>'Raw Plate Reader Measurements'!$B$7</f>
        <v>3.9849999999999999</v>
      </c>
      <c r="J11" s="27">
        <f>'Raw Plate Reader Measurements'!$B$8</f>
        <v>3.7709999999999999</v>
      </c>
      <c r="K11" s="27">
        <f>'Raw Plate Reader Measurements'!$B$9</f>
        <v>3.8149999999999999</v>
      </c>
      <c r="L11" s="27">
        <f>'Raw Plate Reader Measurements'!$B$10</f>
        <v>3.63</v>
      </c>
      <c r="M11" s="3"/>
      <c r="N11" s="3"/>
      <c r="P11" s="4">
        <f t="shared" ref="P11:U11" si="0">IF(ISBLANK(B11),"---", B11-$B$9)</f>
        <v>5.0250000000000003E-2</v>
      </c>
      <c r="Q11" s="4">
        <f t="shared" si="0"/>
        <v>4.6249999999999999E-2</v>
      </c>
      <c r="R11" s="4">
        <f t="shared" si="0"/>
        <v>8.5250000000000006E-2</v>
      </c>
      <c r="S11" s="4">
        <f t="shared" si="0"/>
        <v>4.5249999999999999E-2</v>
      </c>
      <c r="T11" s="4" t="str">
        <f t="shared" si="0"/>
        <v>---</v>
      </c>
      <c r="U11" s="4" t="str">
        <f t="shared" si="0"/>
        <v>---</v>
      </c>
      <c r="W11" s="4">
        <f t="shared" ref="W11:AB26" si="1">IF(ISBLANK(I11),"---",I11-$I$9)</f>
        <v>0.36699999999999999</v>
      </c>
      <c r="X11" s="4">
        <f t="shared" si="1"/>
        <v>0.15300000000000002</v>
      </c>
      <c r="Y11" s="4">
        <f t="shared" si="1"/>
        <v>0.19700000000000006</v>
      </c>
      <c r="Z11" s="4">
        <f t="shared" si="1"/>
        <v>1.2000000000000011E-2</v>
      </c>
      <c r="AA11" s="4" t="str">
        <f t="shared" si="1"/>
        <v>---</v>
      </c>
      <c r="AB11" s="4" t="str">
        <f t="shared" si="1"/>
        <v>---</v>
      </c>
      <c r="AD11" s="15">
        <f t="shared" ref="AD11:AI11" si="2">IF(AND(ISNUMBER(W11),ISNUMBER(P11)),(W11*$B$3)/(P11*$B$2),"---")</f>
        <v>4.7289191206692449E-2</v>
      </c>
      <c r="AE11" s="15">
        <f t="shared" si="2"/>
        <v>2.1419611122754451E-2</v>
      </c>
      <c r="AF11" s="15">
        <f t="shared" si="2"/>
        <v>1.4962484951388379E-2</v>
      </c>
      <c r="AG11" s="15">
        <f t="shared" si="2"/>
        <v>1.7170958976100428E-3</v>
      </c>
      <c r="AH11" s="15" t="str">
        <f t="shared" si="2"/>
        <v>---</v>
      </c>
      <c r="AI11" s="15" t="str">
        <f t="shared" si="2"/>
        <v>---</v>
      </c>
      <c r="AK11" s="15">
        <f>AVERAGE(AD11:AI11)</f>
        <v>2.1347095794611332E-2</v>
      </c>
      <c r="AL11" s="15">
        <f>STDEV(AD11:AI11)</f>
        <v>1.9140687243130419E-2</v>
      </c>
      <c r="AM11" s="15">
        <f>GEOMEAN(AD11:AI11)</f>
        <v>1.2701146820894642E-2</v>
      </c>
      <c r="AN11" s="14">
        <f>EXP(STDEV(AP11:AU11))</f>
        <v>4.1289418735794339</v>
      </c>
      <c r="AP11" s="15">
        <f>IF(ISNUMBER(AD11),LN(AD11),"---")</f>
        <v>-3.0514735253126912</v>
      </c>
      <c r="AQ11" s="15">
        <f t="shared" ref="AQ11:AU11" si="3">IF(ISNUMBER(AE11),LN(AE11),"---")</f>
        <v>-3.8434483689940748</v>
      </c>
      <c r="AR11" s="15">
        <f t="shared" si="3"/>
        <v>-4.2022092138537142</v>
      </c>
      <c r="AS11" s="15">
        <f t="shared" si="3"/>
        <v>-6.3671208467860101</v>
      </c>
      <c r="AT11" s="15" t="str">
        <f t="shared" si="3"/>
        <v>---</v>
      </c>
      <c r="AU11" s="15" t="str">
        <f t="shared" si="3"/>
        <v>---</v>
      </c>
    </row>
    <row r="12" spans="1:47" x14ac:dyDescent="0.25">
      <c r="A12" t="s">
        <v>45</v>
      </c>
      <c r="B12" s="27">
        <f>'Raw Plate Reader Measurements'!$M$11</f>
        <v>7.4999999999999997E-2</v>
      </c>
      <c r="C12" s="27">
        <f>'Raw Plate Reader Measurements'!$M$12</f>
        <v>7.0999999999999994E-2</v>
      </c>
      <c r="D12" s="27">
        <f>'Raw Plate Reader Measurements'!$M$13</f>
        <v>6.6000000000000003E-2</v>
      </c>
      <c r="E12" s="27">
        <f>'Raw Plate Reader Measurements'!$M$14</f>
        <v>6.6000000000000003E-2</v>
      </c>
      <c r="F12" s="3"/>
      <c r="G12" s="3"/>
      <c r="I12" s="27">
        <f>'Raw Plate Reader Measurements'!$B$11</f>
        <v>3.879</v>
      </c>
      <c r="J12" s="27">
        <f>'Raw Plate Reader Measurements'!$B$12</f>
        <v>3.8530000000000002</v>
      </c>
      <c r="K12" s="27">
        <f>'Raw Plate Reader Measurements'!$B$13</f>
        <v>3.8410000000000002</v>
      </c>
      <c r="L12" s="27">
        <f>'Raw Plate Reader Measurements'!$B$14</f>
        <v>3.714</v>
      </c>
      <c r="M12" s="3"/>
      <c r="N12" s="3"/>
      <c r="P12" s="4">
        <f t="shared" ref="P12:P13" si="4">IF(ISBLANK(B12),"---", B12-$B$9)</f>
        <v>2.5249999999999995E-2</v>
      </c>
      <c r="Q12" s="4">
        <f t="shared" ref="Q12:Q13" si="5">IF(ISBLANK(C12),"---", C12-$B$9)</f>
        <v>2.1249999999999991E-2</v>
      </c>
      <c r="R12" s="4">
        <f t="shared" ref="R12:R13" si="6">IF(ISBLANK(D12),"---", D12-$B$9)</f>
        <v>1.6250000000000001E-2</v>
      </c>
      <c r="S12" s="4">
        <f t="shared" ref="S12:S13" si="7">IF(ISBLANK(E12),"---", E12-$B$9)</f>
        <v>1.6250000000000001E-2</v>
      </c>
      <c r="T12" s="4" t="str">
        <f t="shared" ref="T12:T13" si="8">IF(ISBLANK(F12),"---", F12-$B$9)</f>
        <v>---</v>
      </c>
      <c r="U12" s="4" t="str">
        <f t="shared" ref="U12:U13" si="9">IF(ISBLANK(G12),"---", G12-$B$9)</f>
        <v>---</v>
      </c>
      <c r="W12" s="4">
        <f t="shared" ref="W12:W13" si="10">IF(ISBLANK(I12),"---",I12-$I$9)</f>
        <v>0.26100000000000012</v>
      </c>
      <c r="X12" s="4">
        <f t="shared" ref="X12:X13" si="11">IF(ISBLANK(J12),"---",J12-$I$9)</f>
        <v>0.23500000000000032</v>
      </c>
      <c r="Y12" s="4">
        <f t="shared" ref="Y12:Y13" si="12">IF(ISBLANK(K12),"---",K12-$I$9)</f>
        <v>0.22300000000000031</v>
      </c>
      <c r="Z12" s="4">
        <f t="shared" ref="Z12:Z13" si="13">IF(ISBLANK(L12),"---",L12-$I$9)</f>
        <v>9.6000000000000085E-2</v>
      </c>
      <c r="AA12" s="4" t="str">
        <f t="shared" ref="AA12:AA13" si="14">IF(ISBLANK(M12),"---",M12-$I$9)</f>
        <v>---</v>
      </c>
      <c r="AB12" s="4" t="str">
        <f t="shared" ref="AB12:AB13" si="15">IF(ISBLANK(N12),"---",N12-$I$9)</f>
        <v>---</v>
      </c>
      <c r="AD12" s="15">
        <f t="shared" ref="AD12:AD13" si="16">IF(AND(ISNUMBER(W12),ISNUMBER(P12)),(W12*$B$3)/(P12*$B$2),"---")</f>
        <v>6.6928487870458755E-2</v>
      </c>
      <c r="AE12" s="15">
        <f t="shared" ref="AE12:AE13" si="17">IF(AND(ISNUMBER(X12),ISNUMBER(Q12)),(X12*$B$3)/(Q12*$B$2),"---")</f>
        <v>7.1604582357689434E-2</v>
      </c>
      <c r="AF12" s="15">
        <f t="shared" ref="AF12:AF13" si="18">IF(AND(ISNUMBER(Y12),ISNUMBER(R12)),(Y12*$B$3)/(R12*$B$2),"---")</f>
        <v>8.8855309891325882E-2</v>
      </c>
      <c r="AG12" s="15">
        <f t="shared" ref="AG12:AG13" si="19">IF(AND(ISNUMBER(Z12),ISNUMBER(S12)),(Z12*$B$3)/(S12*$B$2),"---")</f>
        <v>3.8251613226759108E-2</v>
      </c>
      <c r="AH12" s="15" t="str">
        <f t="shared" ref="AH12:AH13" si="20">IF(AND(ISNUMBER(AA12),ISNUMBER(T12)),(AA12*$B$3)/(T12*$B$2),"---")</f>
        <v>---</v>
      </c>
      <c r="AI12" s="15" t="str">
        <f t="shared" ref="AI12:AI13" si="21">IF(AND(ISNUMBER(AB12),ISNUMBER(U12)),(AB12*$B$3)/(U12*$B$2),"---")</f>
        <v>---</v>
      </c>
      <c r="AK12" s="15">
        <f>AVERAGE(AD12:AI12)</f>
        <v>6.6409998336558307E-2</v>
      </c>
      <c r="AL12" s="15">
        <f>STDEV(AD12:AI12)</f>
        <v>2.1007452624657565E-2</v>
      </c>
      <c r="AM12" s="15">
        <f>GEOMEAN(AD12:AI12)</f>
        <v>6.3528886405953652E-2</v>
      </c>
      <c r="AN12" s="14">
        <f>EXP(STDEV(AP12:AU12))</f>
        <v>1.432113844741179</v>
      </c>
      <c r="AP12" s="15">
        <f>IF(ISNUMBER(AD12),LN(AD12),"---")</f>
        <v>-2.7041305748267512</v>
      </c>
      <c r="AQ12" s="15">
        <f t="shared" ref="AQ12:AQ13" si="22">IF(ISNUMBER(AE12),LN(AE12),"---")</f>
        <v>-2.6365962076543417</v>
      </c>
      <c r="AR12" s="15">
        <f t="shared" ref="AR12:AR13" si="23">IF(ISNUMBER(AF12),LN(AF12),"---")</f>
        <v>-2.4207459637437028</v>
      </c>
      <c r="AS12" s="15">
        <f t="shared" ref="AS12:AS13" si="24">IF(ISNUMBER(AG12),LN(AG12),"---")</f>
        <v>-3.2635695437359855</v>
      </c>
      <c r="AT12" s="15" t="str">
        <f t="shared" ref="AT12:AT13" si="25">IF(ISNUMBER(AH12),LN(AH12),"---")</f>
        <v>---</v>
      </c>
      <c r="AU12" s="15" t="str">
        <f t="shared" ref="AU12:AU13" si="26">IF(ISNUMBER(AI12),LN(AI12),"---")</f>
        <v>---</v>
      </c>
    </row>
    <row r="13" spans="1:47" x14ac:dyDescent="0.25">
      <c r="A13" t="s">
        <v>46</v>
      </c>
      <c r="B13" s="27">
        <f>'Raw Plate Reader Measurements'!$N$7</f>
        <v>6.6000000000000003E-2</v>
      </c>
      <c r="C13" s="27">
        <f>'Raw Plate Reader Measurements'!$N$8</f>
        <v>6.5000000000000002E-2</v>
      </c>
      <c r="D13" s="27">
        <f>'Raw Plate Reader Measurements'!$N$9</f>
        <v>6.4000000000000001E-2</v>
      </c>
      <c r="E13" s="27">
        <f>'Raw Plate Reader Measurements'!$N$10</f>
        <v>0.108</v>
      </c>
      <c r="F13" s="3"/>
      <c r="G13" s="3"/>
      <c r="I13" s="27">
        <f>'Raw Plate Reader Measurements'!$C$7</f>
        <v>5.9059999999999997</v>
      </c>
      <c r="J13" s="27">
        <f>'Raw Plate Reader Measurements'!$C$8</f>
        <v>5.5519999999999996</v>
      </c>
      <c r="K13" s="27">
        <f>'Raw Plate Reader Measurements'!$C$9</f>
        <v>5.242</v>
      </c>
      <c r="L13" s="27">
        <f>'Raw Plate Reader Measurements'!$C$10</f>
        <v>5.0190000000000001</v>
      </c>
      <c r="M13" s="3"/>
      <c r="N13" s="3"/>
      <c r="P13" s="4">
        <f t="shared" si="4"/>
        <v>1.6250000000000001E-2</v>
      </c>
      <c r="Q13" s="4">
        <f t="shared" si="5"/>
        <v>1.525E-2</v>
      </c>
      <c r="R13" s="4">
        <f t="shared" si="6"/>
        <v>1.4249999999999999E-2</v>
      </c>
      <c r="S13" s="4">
        <f t="shared" si="7"/>
        <v>5.8249999999999996E-2</v>
      </c>
      <c r="T13" s="4" t="str">
        <f t="shared" si="8"/>
        <v>---</v>
      </c>
      <c r="U13" s="4" t="str">
        <f t="shared" si="9"/>
        <v>---</v>
      </c>
      <c r="W13" s="4">
        <f t="shared" si="10"/>
        <v>2.2879999999999998</v>
      </c>
      <c r="X13" s="4">
        <f t="shared" si="11"/>
        <v>1.9339999999999997</v>
      </c>
      <c r="Y13" s="4">
        <f t="shared" si="12"/>
        <v>1.6240000000000001</v>
      </c>
      <c r="Z13" s="4">
        <f t="shared" si="13"/>
        <v>1.4010000000000002</v>
      </c>
      <c r="AA13" s="4" t="str">
        <f t="shared" si="14"/>
        <v>---</v>
      </c>
      <c r="AB13" s="4" t="str">
        <f t="shared" si="15"/>
        <v>---</v>
      </c>
      <c r="AC13" s="12"/>
      <c r="AD13" s="15">
        <f t="shared" si="16"/>
        <v>0.91166344857109116</v>
      </c>
      <c r="AE13" s="15">
        <f t="shared" si="17"/>
        <v>0.82114246904642796</v>
      </c>
      <c r="AF13" s="15">
        <f t="shared" si="18"/>
        <v>0.7379094101273187</v>
      </c>
      <c r="AG13" s="15">
        <f t="shared" si="19"/>
        <v>0.15573064907433903</v>
      </c>
      <c r="AH13" s="15" t="str">
        <f t="shared" si="20"/>
        <v>---</v>
      </c>
      <c r="AI13" s="15" t="str">
        <f t="shared" si="21"/>
        <v>---</v>
      </c>
      <c r="AJ13" s="12"/>
      <c r="AK13" s="15">
        <f t="shared" ref="AK13" si="27">AVERAGE(AD13:AI13)</f>
        <v>0.65661149420479414</v>
      </c>
      <c r="AL13" s="15">
        <f t="shared" ref="AL13" si="28">STDEV(AD13:AI13)</f>
        <v>0.34137609429110655</v>
      </c>
      <c r="AM13" s="15">
        <f t="shared" ref="AM13" si="29">GEOMEAN(AD13:AI13)</f>
        <v>0.54157368001771244</v>
      </c>
      <c r="AN13" s="14">
        <f t="shared" ref="AN13" si="30">EXP(STDEV(AP13:AU13))</f>
        <v>2.3056742383292153</v>
      </c>
      <c r="AP13" s="15">
        <f t="shared" ref="AP13" si="31">IF(ISNUMBER(AD13),LN(AD13),"---")</f>
        <v>-9.2484382704134421E-2</v>
      </c>
      <c r="AQ13" s="15">
        <f t="shared" si="22"/>
        <v>-0.19705865346825754</v>
      </c>
      <c r="AR13" s="15">
        <f t="shared" si="23"/>
        <v>-0.30393421242111257</v>
      </c>
      <c r="AS13" s="15">
        <f t="shared" si="24"/>
        <v>-1.859627372536879</v>
      </c>
      <c r="AT13" s="15" t="str">
        <f t="shared" si="25"/>
        <v>---</v>
      </c>
      <c r="AU13" s="15" t="str">
        <f t="shared" si="26"/>
        <v>---</v>
      </c>
    </row>
    <row r="14" spans="1:47" x14ac:dyDescent="0.25">
      <c r="A14" t="s">
        <v>47</v>
      </c>
      <c r="B14" s="27">
        <f>'Raw Plate Reader Measurements'!$N$11</f>
        <v>6.7000000000000004E-2</v>
      </c>
      <c r="C14" s="27">
        <f>'Raw Plate Reader Measurements'!$N$12</f>
        <v>6.0999999999999999E-2</v>
      </c>
      <c r="D14" s="27">
        <f>'Raw Plate Reader Measurements'!$N$13</f>
        <v>6.4000000000000001E-2</v>
      </c>
      <c r="E14" s="27">
        <f>'Raw Plate Reader Measurements'!$N$14</f>
        <v>6.0999999999999999E-2</v>
      </c>
      <c r="F14" s="3"/>
      <c r="G14" s="3"/>
      <c r="I14" s="27">
        <f>'Raw Plate Reader Measurements'!$C$11</f>
        <v>5.6050000000000004</v>
      </c>
      <c r="J14" s="27">
        <f>'Raw Plate Reader Measurements'!$C$12</f>
        <v>5.4740000000000002</v>
      </c>
      <c r="K14" s="27">
        <f>'Raw Plate Reader Measurements'!$C$13</f>
        <v>4.819</v>
      </c>
      <c r="L14" s="27">
        <f>'Raw Plate Reader Measurements'!$C$14</f>
        <v>4.7930000000000001</v>
      </c>
      <c r="M14" s="3"/>
      <c r="N14" s="3"/>
      <c r="P14" s="4">
        <f t="shared" ref="P14:P26" si="32">IF(ISBLANK(B14),"---", B14-$B$9)</f>
        <v>1.7250000000000001E-2</v>
      </c>
      <c r="Q14" s="4">
        <f t="shared" ref="Q14:Q26" si="33">IF(ISBLANK(C14),"---", C14-$B$9)</f>
        <v>1.1249999999999996E-2</v>
      </c>
      <c r="R14" s="4">
        <f t="shared" ref="R14:R26" si="34">IF(ISBLANK(D14),"---", D14-$B$9)</f>
        <v>1.4249999999999999E-2</v>
      </c>
      <c r="S14" s="4">
        <f t="shared" ref="S14:S26" si="35">IF(ISBLANK(E14),"---", E14-$B$9)</f>
        <v>1.1249999999999996E-2</v>
      </c>
      <c r="T14" s="4" t="str">
        <f t="shared" ref="T14:T26" si="36">IF(ISBLANK(F14),"---", F14-$B$9)</f>
        <v>---</v>
      </c>
      <c r="U14" s="4" t="str">
        <f t="shared" ref="U14:U26" si="37">IF(ISBLANK(G14),"---", G14-$B$9)</f>
        <v>---</v>
      </c>
      <c r="W14" s="4">
        <f t="shared" si="1"/>
        <v>1.9870000000000005</v>
      </c>
      <c r="X14" s="4">
        <f t="shared" si="1"/>
        <v>1.8560000000000003</v>
      </c>
      <c r="Y14" s="4">
        <f t="shared" si="1"/>
        <v>1.2010000000000001</v>
      </c>
      <c r="Z14" s="4">
        <f t="shared" si="1"/>
        <v>1.1750000000000003</v>
      </c>
      <c r="AA14" s="4" t="str">
        <f t="shared" si="1"/>
        <v>---</v>
      </c>
      <c r="AB14" s="4" t="str">
        <f t="shared" si="1"/>
        <v>---</v>
      </c>
      <c r="AC14" s="12"/>
      <c r="AD14" s="15">
        <f t="shared" ref="AD14:AD26" si="38">IF(AND(ISNUMBER(W14),ISNUMBER(P14)),(W14*$B$3)/(P14*$B$2),"---")</f>
        <v>0.74583138682096439</v>
      </c>
      <c r="AE14" s="15">
        <f t="shared" ref="AE14:AE26" si="39">IF(AND(ISNUMBER(X14),ISNUMBER(Q14)),(X14*$B$3)/(Q14*$B$2),"---")</f>
        <v>1.0682117175176427</v>
      </c>
      <c r="AF14" s="15">
        <f t="shared" ref="AF14:AF26" si="40">IF(AND(ISNUMBER(Y14),ISNUMBER(R14)),(Y14*$B$3)/(R14*$B$2),"---")</f>
        <v>0.54570763643036324</v>
      </c>
      <c r="AG14" s="15">
        <f t="shared" ref="AG14:AG26" si="41">IF(AND(ISNUMBER(Z14),ISNUMBER(S14)),(Z14*$B$3)/(S14*$B$2),"---")</f>
        <v>0.67626550004484387</v>
      </c>
      <c r="AH14" s="15" t="str">
        <f t="shared" ref="AH14:AH26" si="42">IF(AND(ISNUMBER(AA14),ISNUMBER(T14)),(AA14*$B$3)/(T14*$B$2),"---")</f>
        <v>---</v>
      </c>
      <c r="AI14" s="15" t="str">
        <f t="shared" ref="AI14:AI26" si="43">IF(AND(ISNUMBER(AB14),ISNUMBER(U14)),(AB14*$B$3)/(U14*$B$2),"---")</f>
        <v>---</v>
      </c>
      <c r="AJ14" s="12"/>
      <c r="AK14" s="15">
        <f t="shared" ref="AK14:AK26" si="44">AVERAGE(AD14:AI14)</f>
        <v>0.75900406020345357</v>
      </c>
      <c r="AL14" s="15">
        <f t="shared" ref="AL14:AL26" si="45">STDEV(AD14:AI14)</f>
        <v>0.22220405666659973</v>
      </c>
      <c r="AM14" s="15">
        <f t="shared" ref="AM14:AM26" si="46">GEOMEAN(AD14:AI14)</f>
        <v>0.7363661466004261</v>
      </c>
      <c r="AN14" s="14">
        <f t="shared" ref="AN14:AN26" si="47">EXP(STDEV(AP14:AU14))</f>
        <v>1.3234392918228226</v>
      </c>
      <c r="AP14" s="15">
        <f t="shared" ref="AP14:AP26" si="48">IF(ISNUMBER(AD14),LN(AD14),"---")</f>
        <v>-0.29325572735362826</v>
      </c>
      <c r="AQ14" s="15">
        <f t="shared" ref="AQ14:AQ26" si="49">IF(ISNUMBER(AE14),LN(AE14),"---")</f>
        <v>6.5985958267640754E-2</v>
      </c>
      <c r="AR14" s="15">
        <f t="shared" ref="AR14:AR26" si="50">IF(ISNUMBER(AF14),LN(AF14),"---")</f>
        <v>-0.60567191106275209</v>
      </c>
      <c r="AS14" s="15">
        <f t="shared" ref="AS14:AS26" si="51">IF(ISNUMBER(AG14),LN(AG14),"---")</f>
        <v>-0.39116952850024572</v>
      </c>
      <c r="AT14" s="15" t="str">
        <f t="shared" ref="AT14:AT26" si="52">IF(ISNUMBER(AH14),LN(AH14),"---")</f>
        <v>---</v>
      </c>
      <c r="AU14" s="15" t="str">
        <f t="shared" ref="AU14:AU26" si="53">IF(ISNUMBER(AI14),LN(AI14),"---")</f>
        <v>---</v>
      </c>
    </row>
    <row r="15" spans="1:47" x14ac:dyDescent="0.25">
      <c r="A15" t="s">
        <v>50</v>
      </c>
      <c r="B15" s="27">
        <f>'Raw Plate Reader Measurements'!$O$7</f>
        <v>0.30099999999999999</v>
      </c>
      <c r="C15" s="27">
        <f>'Raw Plate Reader Measurements'!$O$8</f>
        <v>9.2999999999999999E-2</v>
      </c>
      <c r="D15" s="27">
        <f>'Raw Plate Reader Measurements'!$O$9</f>
        <v>0.17</v>
      </c>
      <c r="E15" s="27">
        <f>'Raw Plate Reader Measurements'!$O$10</f>
        <v>0.15</v>
      </c>
      <c r="F15" s="3"/>
      <c r="G15" s="3"/>
      <c r="I15" s="27">
        <f>'Raw Plate Reader Measurements'!$D$7</f>
        <v>8.2870000000000008</v>
      </c>
      <c r="J15" s="27">
        <f>'Raw Plate Reader Measurements'!$D$8</f>
        <v>7.2889999999999997</v>
      </c>
      <c r="K15" s="27">
        <f>'Raw Plate Reader Measurements'!$D$9</f>
        <v>5.8280000000000003</v>
      </c>
      <c r="L15" s="27">
        <f>'Raw Plate Reader Measurements'!$D$10</f>
        <v>6.2560000000000002</v>
      </c>
      <c r="M15" s="3"/>
      <c r="N15" s="3"/>
      <c r="P15" s="4">
        <f t="shared" ref="P15" si="54">IF(ISBLANK(B15),"---", B15-$B$9)</f>
        <v>0.25124999999999997</v>
      </c>
      <c r="Q15" s="4">
        <f t="shared" ref="Q15" si="55">IF(ISBLANK(C15),"---", C15-$B$9)</f>
        <v>4.3249999999999997E-2</v>
      </c>
      <c r="R15" s="4">
        <f t="shared" ref="R15" si="56">IF(ISBLANK(D15),"---", D15-$B$9)</f>
        <v>0.12025000000000001</v>
      </c>
      <c r="S15" s="4">
        <f t="shared" ref="S15" si="57">IF(ISBLANK(E15),"---", E15-$B$9)</f>
        <v>0.10024999999999999</v>
      </c>
      <c r="T15" s="4" t="str">
        <f t="shared" ref="T15" si="58">IF(ISBLANK(F15),"---", F15-$B$9)</f>
        <v>---</v>
      </c>
      <c r="U15" s="4" t="str">
        <f t="shared" ref="U15" si="59">IF(ISBLANK(G15),"---", G15-$B$9)</f>
        <v>---</v>
      </c>
      <c r="W15" s="4">
        <f t="shared" ref="W15" si="60">IF(ISBLANK(I15),"---",I15-$I$9)</f>
        <v>4.6690000000000005</v>
      </c>
      <c r="X15" s="4">
        <f t="shared" ref="X15" si="61">IF(ISBLANK(J15),"---",J15-$I$9)</f>
        <v>3.6709999999999998</v>
      </c>
      <c r="Y15" s="4">
        <f t="shared" ref="Y15" si="62">IF(ISBLANK(K15),"---",K15-$I$9)</f>
        <v>2.2100000000000004</v>
      </c>
      <c r="Z15" s="4">
        <f t="shared" ref="Z15" si="63">IF(ISBLANK(L15),"---",L15-$I$9)</f>
        <v>2.6380000000000003</v>
      </c>
      <c r="AA15" s="4" t="str">
        <f t="shared" ref="AA15" si="64">IF(ISBLANK(M15),"---",M15-$I$9)</f>
        <v>---</v>
      </c>
      <c r="AB15" s="4" t="str">
        <f t="shared" ref="AB15" si="65">IF(ISBLANK(N15),"---",N15-$I$9)</f>
        <v>---</v>
      </c>
      <c r="AD15" s="15">
        <f t="shared" ref="AD15" si="66">IF(AND(ISNUMBER(W15),ISNUMBER(P15)),(W15*$B$3)/(P15*$B$2),"---")</f>
        <v>0.12032328814389488</v>
      </c>
      <c r="AE15" s="15">
        <f t="shared" ref="AE15" si="67">IF(AND(ISNUMBER(X15),ISNUMBER(Q15)),(X15*$B$3)/(Q15*$B$2),"---")</f>
        <v>0.54957903962566934</v>
      </c>
      <c r="AF15" s="15">
        <f t="shared" ref="AF15" si="68">IF(AND(ISNUMBER(Y15),ISNUMBER(R15)),(Y15*$B$3)/(R15*$B$2),"---")</f>
        <v>0.11899783957085805</v>
      </c>
      <c r="AG15" s="15">
        <f t="shared" ref="AG15" si="69">IF(AND(ISNUMBER(Z15),ISNUMBER(S15)),(Z15*$B$3)/(S15*$B$2),"---")</f>
        <v>0.17038144534477295</v>
      </c>
      <c r="AH15" s="15" t="str">
        <f t="shared" ref="AH15" si="70">IF(AND(ISNUMBER(AA15),ISNUMBER(T15)),(AA15*$B$3)/(T15*$B$2),"---")</f>
        <v>---</v>
      </c>
      <c r="AI15" s="15" t="str">
        <f t="shared" ref="AI15" si="71">IF(AND(ISNUMBER(AB15),ISNUMBER(U15)),(AB15*$B$3)/(U15*$B$2),"---")</f>
        <v>---</v>
      </c>
      <c r="AK15" s="15">
        <f t="shared" ref="AK15" si="72">AVERAGE(AD15:AI15)</f>
        <v>0.23982040317129882</v>
      </c>
      <c r="AL15" s="15">
        <f t="shared" ref="AL15" si="73">STDEV(AD15:AI15)</f>
        <v>0.20788605380268618</v>
      </c>
      <c r="AM15" s="15">
        <f t="shared" ref="AM15" si="74">GEOMEAN(AD15:AI15)</f>
        <v>0.19135301383706188</v>
      </c>
      <c r="AN15" s="14">
        <f t="shared" ref="AN15" si="75">EXP(STDEV(AP15:AU15))</f>
        <v>2.0602536004977221</v>
      </c>
      <c r="AP15" s="15">
        <f t="shared" ref="AP15" si="76">IF(ISNUMBER(AD15),LN(AD15),"---")</f>
        <v>-2.1175730908304247</v>
      </c>
      <c r="AQ15" s="15">
        <f t="shared" ref="AQ15" si="77">IF(ISNUMBER(AE15),LN(AE15),"---")</f>
        <v>-0.59860267630913033</v>
      </c>
      <c r="AR15" s="15">
        <f t="shared" ref="AR15" si="78">IF(ISNUMBER(AF15),LN(AF15),"---")</f>
        <v>-2.1286499409021484</v>
      </c>
      <c r="AS15" s="15">
        <f t="shared" ref="AS15" si="79">IF(ISNUMBER(AG15),LN(AG15),"---")</f>
        <v>-1.7697155593374949</v>
      </c>
      <c r="AT15" s="15" t="str">
        <f t="shared" ref="AT15" si="80">IF(ISNUMBER(AH15),LN(AH15),"---")</f>
        <v>---</v>
      </c>
      <c r="AU15" s="15" t="str">
        <f t="shared" ref="AU15" si="81">IF(ISNUMBER(AI15),LN(AI15),"---")</f>
        <v>---</v>
      </c>
    </row>
    <row r="16" spans="1:47" x14ac:dyDescent="0.25">
      <c r="A16" t="s">
        <v>48</v>
      </c>
      <c r="B16" s="27">
        <f>'Raw Plate Reader Measurements'!$O$11</f>
        <v>7.5999999999999998E-2</v>
      </c>
      <c r="C16" s="27">
        <f>'Raw Plate Reader Measurements'!$O$12</f>
        <v>6.9000000000000006E-2</v>
      </c>
      <c r="D16" s="27">
        <f>'Raw Plate Reader Measurements'!$O$13</f>
        <v>7.0000000000000007E-2</v>
      </c>
      <c r="E16" s="27">
        <f>'Raw Plate Reader Measurements'!$O$14</f>
        <v>0.107</v>
      </c>
      <c r="F16" s="3"/>
      <c r="G16" s="3"/>
      <c r="I16" s="27">
        <f>'Raw Plate Reader Measurements'!$D$11</f>
        <v>7.1529999999999996</v>
      </c>
      <c r="J16" s="27">
        <f>'Raw Plate Reader Measurements'!$D$12</f>
        <v>7.1550000000000002</v>
      </c>
      <c r="K16" s="27">
        <f>'Raw Plate Reader Measurements'!$D$13</f>
        <v>6.8840000000000003</v>
      </c>
      <c r="L16" s="27">
        <f>'Raw Plate Reader Measurements'!$D$14</f>
        <v>7.1</v>
      </c>
      <c r="M16" s="3"/>
      <c r="N16" s="3"/>
      <c r="P16" s="4">
        <f t="shared" si="32"/>
        <v>2.6249999999999996E-2</v>
      </c>
      <c r="Q16" s="4">
        <f t="shared" si="33"/>
        <v>1.9250000000000003E-2</v>
      </c>
      <c r="R16" s="4">
        <f t="shared" si="34"/>
        <v>2.0250000000000004E-2</v>
      </c>
      <c r="S16" s="4">
        <f t="shared" si="35"/>
        <v>5.7249999999999995E-2</v>
      </c>
      <c r="T16" s="4" t="str">
        <f t="shared" si="36"/>
        <v>---</v>
      </c>
      <c r="U16" s="4" t="str">
        <f t="shared" si="37"/>
        <v>---</v>
      </c>
      <c r="W16" s="4">
        <f t="shared" si="1"/>
        <v>3.5349999999999997</v>
      </c>
      <c r="X16" s="4">
        <f t="shared" si="1"/>
        <v>3.5370000000000004</v>
      </c>
      <c r="Y16" s="4">
        <f t="shared" si="1"/>
        <v>3.2660000000000005</v>
      </c>
      <c r="Z16" s="4">
        <f t="shared" si="1"/>
        <v>3.4819999999999998</v>
      </c>
      <c r="AA16" s="4" t="str">
        <f t="shared" si="1"/>
        <v>---</v>
      </c>
      <c r="AB16" s="4" t="str">
        <f t="shared" si="1"/>
        <v>---</v>
      </c>
      <c r="AD16" s="15">
        <f t="shared" si="38"/>
        <v>0.87195083622803238</v>
      </c>
      <c r="AE16" s="15">
        <f t="shared" si="39"/>
        <v>1.1896965826431336</v>
      </c>
      <c r="AF16" s="15">
        <f t="shared" si="40"/>
        <v>1.0442946208730302</v>
      </c>
      <c r="AG16" s="15">
        <f t="shared" si="41"/>
        <v>0.39380857085209153</v>
      </c>
      <c r="AH16" s="15" t="str">
        <f t="shared" si="42"/>
        <v>---</v>
      </c>
      <c r="AI16" s="15" t="str">
        <f t="shared" si="43"/>
        <v>---</v>
      </c>
      <c r="AK16" s="15">
        <f t="shared" si="44"/>
        <v>0.87493765264907197</v>
      </c>
      <c r="AL16" s="15">
        <f t="shared" si="45"/>
        <v>0.34604868690217333</v>
      </c>
      <c r="AM16" s="15">
        <f t="shared" si="46"/>
        <v>0.8081818713226635</v>
      </c>
      <c r="AN16" s="14">
        <f t="shared" si="47"/>
        <v>1.6420151619291372</v>
      </c>
      <c r="AP16" s="15">
        <f t="shared" si="48"/>
        <v>-0.13702223713503595</v>
      </c>
      <c r="AQ16" s="15">
        <f t="shared" si="49"/>
        <v>0.17369830204361092</v>
      </c>
      <c r="AR16" s="15">
        <f t="shared" si="50"/>
        <v>4.334165354978578E-2</v>
      </c>
      <c r="AS16" s="15">
        <f t="shared" si="51"/>
        <v>-0.93189034853429109</v>
      </c>
      <c r="AT16" s="15" t="str">
        <f t="shared" si="52"/>
        <v>---</v>
      </c>
      <c r="AU16" s="15" t="str">
        <f t="shared" si="53"/>
        <v>---</v>
      </c>
    </row>
    <row r="17" spans="1:47" x14ac:dyDescent="0.25">
      <c r="A17" t="s">
        <v>49</v>
      </c>
      <c r="B17" s="27">
        <f>'Raw Plate Reader Measurements'!$P$7</f>
        <v>7.4999999999999997E-2</v>
      </c>
      <c r="C17" s="27">
        <f>'Raw Plate Reader Measurements'!$P$8</f>
        <v>0.13</v>
      </c>
      <c r="D17" s="27">
        <f>'Raw Plate Reader Measurements'!$P$9</f>
        <v>7.2999999999999995E-2</v>
      </c>
      <c r="E17" s="27">
        <f>'Raw Plate Reader Measurements'!$P$10</f>
        <v>5.8999999999999997E-2</v>
      </c>
      <c r="F17" s="3"/>
      <c r="G17" s="3"/>
      <c r="I17" s="27">
        <f>'Raw Plate Reader Measurements'!$E$7</f>
        <v>9.3379999999999992</v>
      </c>
      <c r="J17" s="27">
        <f>'Raw Plate Reader Measurements'!$E$8</f>
        <v>9.0779999999999994</v>
      </c>
      <c r="K17" s="27">
        <f>'Raw Plate Reader Measurements'!$E$9</f>
        <v>8.1989999999999998</v>
      </c>
      <c r="L17" s="27">
        <f>'Raw Plate Reader Measurements'!$E$10</f>
        <v>6.758</v>
      </c>
      <c r="M17" s="3"/>
      <c r="N17" s="3"/>
      <c r="P17" s="4">
        <f t="shared" ref="P17" si="82">IF(ISBLANK(B17),"---", B17-$B$9)</f>
        <v>2.5249999999999995E-2</v>
      </c>
      <c r="Q17" s="4">
        <f t="shared" ref="Q17" si="83">IF(ISBLANK(C17),"---", C17-$B$9)</f>
        <v>8.0250000000000002E-2</v>
      </c>
      <c r="R17" s="4">
        <f t="shared" ref="R17" si="84">IF(ISBLANK(D17),"---", D17-$B$9)</f>
        <v>2.3249999999999993E-2</v>
      </c>
      <c r="S17" s="4">
        <f t="shared" ref="S17" si="85">IF(ISBLANK(E17),"---", E17-$B$9)</f>
        <v>9.2499999999999943E-3</v>
      </c>
      <c r="T17" s="4" t="str">
        <f t="shared" ref="T17" si="86">IF(ISBLANK(F17),"---", F17-$B$9)</f>
        <v>---</v>
      </c>
      <c r="U17" s="4" t="str">
        <f t="shared" ref="U17" si="87">IF(ISBLANK(G17),"---", G17-$B$9)</f>
        <v>---</v>
      </c>
      <c r="W17" s="4">
        <f t="shared" ref="W17" si="88">IF(ISBLANK(I17),"---",I17-$I$9)</f>
        <v>5.7199999999999989</v>
      </c>
      <c r="X17" s="4">
        <f t="shared" ref="X17" si="89">IF(ISBLANK(J17),"---",J17-$I$9)</f>
        <v>5.4599999999999991</v>
      </c>
      <c r="Y17" s="4">
        <f t="shared" ref="Y17" si="90">IF(ISBLANK(K17),"---",K17-$I$9)</f>
        <v>4.5809999999999995</v>
      </c>
      <c r="Z17" s="4">
        <f t="shared" ref="Z17" si="91">IF(ISBLANK(L17),"---",L17-$I$9)</f>
        <v>3.14</v>
      </c>
      <c r="AA17" s="4" t="str">
        <f t="shared" ref="AA17" si="92">IF(ISBLANK(M17),"---",M17-$I$9)</f>
        <v>---</v>
      </c>
      <c r="AB17" s="4" t="str">
        <f t="shared" ref="AB17" si="93">IF(ISBLANK(N17),"---",N17-$I$9)</f>
        <v>---</v>
      </c>
      <c r="AD17" s="15">
        <f t="shared" ref="AD17" si="94">IF(AND(ISNUMBER(W17),ISNUMBER(P17)),(W17*$B$3)/(P17*$B$2),"---")</f>
        <v>1.4667852514138844</v>
      </c>
      <c r="AE17" s="15">
        <f t="shared" ref="AE17" si="95">IF(AND(ISNUMBER(X17),ISNUMBER(Q17)),(X17*$B$3)/(Q17*$B$2),"---")</f>
        <v>0.44053405809244517</v>
      </c>
      <c r="AF17" s="15">
        <f t="shared" ref="AF17" si="96">IF(AND(ISNUMBER(Y17),ISNUMBER(R17)),(Y17*$B$3)/(R17*$B$2),"---")</f>
        <v>1.2757607092815768</v>
      </c>
      <c r="AG17" s="15">
        <f t="shared" ref="AG17" si="97">IF(AND(ISNUMBER(Z17),ISNUMBER(S17)),(Z17*$B$3)/(S17*$B$2),"---")</f>
        <v>2.1979600956029084</v>
      </c>
      <c r="AH17" s="15" t="str">
        <f t="shared" ref="AH17" si="98">IF(AND(ISNUMBER(AA17),ISNUMBER(T17)),(AA17*$B$3)/(T17*$B$2),"---")</f>
        <v>---</v>
      </c>
      <c r="AI17" s="15" t="str">
        <f t="shared" ref="AI17" si="99">IF(AND(ISNUMBER(AB17),ISNUMBER(U17)),(AB17*$B$3)/(U17*$B$2),"---")</f>
        <v>---</v>
      </c>
      <c r="AK17" s="15">
        <f t="shared" ref="AK17" si="100">AVERAGE(AD17:AI17)</f>
        <v>1.3452600285977039</v>
      </c>
      <c r="AL17" s="15">
        <f t="shared" ref="AL17" si="101">STDEV(AD17:AI17)</f>
        <v>0.72231687901808672</v>
      </c>
      <c r="AM17" s="15">
        <f t="shared" ref="AM17" si="102">GEOMEAN(AD17:AI17)</f>
        <v>1.160202408200933</v>
      </c>
      <c r="AN17" s="14">
        <f t="shared" ref="AN17" si="103">EXP(STDEV(AP17:AU17))</f>
        <v>1.9848738976139895</v>
      </c>
      <c r="AP17" s="15">
        <f t="shared" ref="AP17" si="104">IF(ISNUMBER(AD17),LN(AD17),"---")</f>
        <v>0.38307310222439839</v>
      </c>
      <c r="AQ17" s="15">
        <f t="shared" ref="AQ17" si="105">IF(ISNUMBER(AE17),LN(AE17),"---")</f>
        <v>-0.81976751969925121</v>
      </c>
      <c r="AR17" s="15">
        <f t="shared" ref="AR17" si="106">IF(ISNUMBER(AF17),LN(AF17),"---")</f>
        <v>0.24354263542530066</v>
      </c>
      <c r="AS17" s="15">
        <f t="shared" ref="AS17" si="107">IF(ISNUMBER(AG17),LN(AG17),"---")</f>
        <v>0.78752970094988939</v>
      </c>
      <c r="AT17" s="15" t="str">
        <f t="shared" ref="AT17" si="108">IF(ISNUMBER(AH17),LN(AH17),"---")</f>
        <v>---</v>
      </c>
      <c r="AU17" s="15" t="str">
        <f t="shared" ref="AU17" si="109">IF(ISNUMBER(AI17),LN(AI17),"---")</f>
        <v>---</v>
      </c>
    </row>
    <row r="18" spans="1:47" x14ac:dyDescent="0.25">
      <c r="A18" t="s">
        <v>51</v>
      </c>
      <c r="B18" s="27">
        <f>'Raw Plate Reader Measurements'!$P$11</f>
        <v>0.10299999999999999</v>
      </c>
      <c r="C18" s="27">
        <f>'Raw Plate Reader Measurements'!$P$12</f>
        <v>7.6999999999999999E-2</v>
      </c>
      <c r="D18" s="27">
        <f>'Raw Plate Reader Measurements'!$P$13</f>
        <v>5.8000000000000003E-2</v>
      </c>
      <c r="E18" s="27">
        <f>'Raw Plate Reader Measurements'!$P$14</f>
        <v>7.0999999999999994E-2</v>
      </c>
      <c r="F18" s="3"/>
      <c r="G18" s="3"/>
      <c r="I18" s="27">
        <f>'Raw Plate Reader Measurements'!$E$11</f>
        <v>6.9240000000000004</v>
      </c>
      <c r="J18" s="27">
        <f>'Raw Plate Reader Measurements'!$E$12</f>
        <v>6.45</v>
      </c>
      <c r="K18" s="27">
        <f>'Raw Plate Reader Measurements'!$E$13</f>
        <v>6.3310000000000004</v>
      </c>
      <c r="L18" s="27">
        <f>'Raw Plate Reader Measurements'!$E$14</f>
        <v>6.0359999999999996</v>
      </c>
      <c r="M18" s="3"/>
      <c r="N18" s="3"/>
      <c r="P18" s="4">
        <f t="shared" si="32"/>
        <v>5.3249999999999992E-2</v>
      </c>
      <c r="Q18" s="4">
        <f t="shared" si="33"/>
        <v>2.7249999999999996E-2</v>
      </c>
      <c r="R18" s="4">
        <f t="shared" si="34"/>
        <v>8.2500000000000004E-3</v>
      </c>
      <c r="S18" s="4">
        <f t="shared" si="35"/>
        <v>2.1249999999999991E-2</v>
      </c>
      <c r="T18" s="4" t="str">
        <f t="shared" si="36"/>
        <v>---</v>
      </c>
      <c r="U18" s="4" t="str">
        <f t="shared" si="37"/>
        <v>---</v>
      </c>
      <c r="W18" s="4">
        <f t="shared" si="1"/>
        <v>3.3060000000000005</v>
      </c>
      <c r="X18" s="4">
        <f t="shared" si="1"/>
        <v>2.8320000000000003</v>
      </c>
      <c r="Y18" s="4">
        <f t="shared" si="1"/>
        <v>2.7130000000000005</v>
      </c>
      <c r="Z18" s="4">
        <f t="shared" si="1"/>
        <v>2.4179999999999997</v>
      </c>
      <c r="AA18" s="4" t="str">
        <f t="shared" si="1"/>
        <v>---</v>
      </c>
      <c r="AB18" s="4" t="str">
        <f t="shared" si="1"/>
        <v>---</v>
      </c>
      <c r="AD18" s="15">
        <f t="shared" si="38"/>
        <v>0.40198988489330295</v>
      </c>
      <c r="AE18" s="15">
        <f t="shared" si="39"/>
        <v>0.67291255378266546</v>
      </c>
      <c r="AF18" s="15">
        <f t="shared" si="40"/>
        <v>2.1292552823462212</v>
      </c>
      <c r="AG18" s="15">
        <f t="shared" si="41"/>
        <v>0.7367654474080545</v>
      </c>
      <c r="AH18" s="15" t="str">
        <f t="shared" si="42"/>
        <v>---</v>
      </c>
      <c r="AI18" s="15" t="str">
        <f t="shared" si="43"/>
        <v>---</v>
      </c>
      <c r="AK18" s="15">
        <f t="shared" si="44"/>
        <v>0.98523079210756115</v>
      </c>
      <c r="AL18" s="15">
        <f t="shared" si="45"/>
        <v>0.77636754603751679</v>
      </c>
      <c r="AM18" s="15">
        <f t="shared" si="46"/>
        <v>0.80710991942233268</v>
      </c>
      <c r="AN18" s="14">
        <f t="shared" si="47"/>
        <v>2.0129228437875475</v>
      </c>
      <c r="AP18" s="15">
        <f t="shared" si="48"/>
        <v>-0.91132835263664114</v>
      </c>
      <c r="AQ18" s="15">
        <f t="shared" si="49"/>
        <v>-0.39613989272371891</v>
      </c>
      <c r="AR18" s="15">
        <f t="shared" si="50"/>
        <v>0.75577228588426582</v>
      </c>
      <c r="AS18" s="15">
        <f t="shared" si="51"/>
        <v>-0.30548569062376402</v>
      </c>
      <c r="AT18" s="15" t="str">
        <f t="shared" si="52"/>
        <v>---</v>
      </c>
      <c r="AU18" s="15" t="str">
        <f t="shared" si="53"/>
        <v>---</v>
      </c>
    </row>
    <row r="19" spans="1:47" x14ac:dyDescent="0.25">
      <c r="A19" t="s">
        <v>52</v>
      </c>
      <c r="B19" s="27">
        <f>'Raw Plate Reader Measurements'!$Q$7</f>
        <v>0.17</v>
      </c>
      <c r="C19" s="27">
        <f>'Raw Plate Reader Measurements'!$Q$8</f>
        <v>7.1999999999999995E-2</v>
      </c>
      <c r="D19" s="27">
        <f>'Raw Plate Reader Measurements'!$Q$9</f>
        <v>0.17</v>
      </c>
      <c r="E19" s="27">
        <f>'Raw Plate Reader Measurements'!$Q$10</f>
        <v>0.151</v>
      </c>
      <c r="F19" s="3"/>
      <c r="G19" s="3"/>
      <c r="I19" s="27">
        <f>'Raw Plate Reader Measurements'!$F$7</f>
        <v>3.82</v>
      </c>
      <c r="J19" s="27">
        <f>'Raw Plate Reader Measurements'!$F$8</f>
        <v>3.9390000000000001</v>
      </c>
      <c r="K19" s="27">
        <f>'Raw Plate Reader Measurements'!$F$9</f>
        <v>3.67</v>
      </c>
      <c r="L19" s="27">
        <f>'Raw Plate Reader Measurements'!$F$10</f>
        <v>3.6720000000000002</v>
      </c>
      <c r="M19" s="3"/>
      <c r="N19" s="3"/>
      <c r="P19" s="4">
        <f t="shared" ref="P19" si="110">IF(ISBLANK(B19),"---", B19-$B$9)</f>
        <v>0.12025000000000001</v>
      </c>
      <c r="Q19" s="4">
        <f t="shared" ref="Q19" si="111">IF(ISBLANK(C19),"---", C19-$B$9)</f>
        <v>2.2249999999999992E-2</v>
      </c>
      <c r="R19" s="4">
        <f t="shared" ref="R19" si="112">IF(ISBLANK(D19),"---", D19-$B$9)</f>
        <v>0.12025000000000001</v>
      </c>
      <c r="S19" s="4">
        <f t="shared" ref="S19" si="113">IF(ISBLANK(E19),"---", E19-$B$9)</f>
        <v>0.10124999999999999</v>
      </c>
      <c r="T19" s="4" t="str">
        <f t="shared" ref="T19" si="114">IF(ISBLANK(F19),"---", F19-$B$9)</f>
        <v>---</v>
      </c>
      <c r="U19" s="4" t="str">
        <f t="shared" ref="U19" si="115">IF(ISBLANK(G19),"---", G19-$B$9)</f>
        <v>---</v>
      </c>
      <c r="W19" s="4">
        <f t="shared" ref="W19" si="116">IF(ISBLANK(I19),"---",I19-$I$9)</f>
        <v>0.20199999999999996</v>
      </c>
      <c r="X19" s="4">
        <f t="shared" ref="X19" si="117">IF(ISBLANK(J19),"---",J19-$I$9)</f>
        <v>0.32100000000000017</v>
      </c>
      <c r="Y19" s="4">
        <f t="shared" ref="Y19" si="118">IF(ISBLANK(K19),"---",K19-$I$9)</f>
        <v>5.2000000000000046E-2</v>
      </c>
      <c r="Z19" s="4">
        <f t="shared" ref="Z19" si="119">IF(ISBLANK(L19),"---",L19-$I$9)</f>
        <v>5.400000000000027E-2</v>
      </c>
      <c r="AA19" s="4" t="str">
        <f t="shared" ref="AA19" si="120">IF(ISBLANK(M19),"---",M19-$I$9)</f>
        <v>---</v>
      </c>
      <c r="AB19" s="4" t="str">
        <f t="shared" ref="AB19" si="121">IF(ISBLANK(N19),"---",N19-$I$9)</f>
        <v>---</v>
      </c>
      <c r="AD19" s="15">
        <f t="shared" ref="AD19" si="122">IF(AND(ISNUMBER(W19),ISNUMBER(P19)),(W19*$B$3)/(P19*$B$2),"---")</f>
        <v>1.087672560783408E-2</v>
      </c>
      <c r="AE19" s="15">
        <f t="shared" ref="AE19" si="123">IF(AND(ISNUMBER(X19),ISNUMBER(Q19)),(X19*$B$3)/(Q19*$B$2),"---")</f>
        <v>9.3412910811836225E-2</v>
      </c>
      <c r="AF19" s="15">
        <f t="shared" ref="AF19" si="124">IF(AND(ISNUMBER(Y19),ISNUMBER(R19)),(Y19*$B$3)/(R19*$B$2),"---")</f>
        <v>2.7999491663731326E-3</v>
      </c>
      <c r="AG19" s="15">
        <f t="shared" ref="AG19" si="125">IF(AND(ISNUMBER(Z19),ISNUMBER(S19)),(Z19*$B$3)/(S19*$B$2),"---")</f>
        <v>3.4532706385268777E-3</v>
      </c>
      <c r="AH19" s="15" t="str">
        <f t="shared" ref="AH19" si="126">IF(AND(ISNUMBER(AA19),ISNUMBER(T19)),(AA19*$B$3)/(T19*$B$2),"---")</f>
        <v>---</v>
      </c>
      <c r="AI19" s="15" t="str">
        <f t="shared" ref="AI19" si="127">IF(AND(ISNUMBER(AB19),ISNUMBER(U19)),(AB19*$B$3)/(U19*$B$2),"---")</f>
        <v>---</v>
      </c>
      <c r="AK19" s="15">
        <f t="shared" ref="AK19" si="128">AVERAGE(AD19:AI19)</f>
        <v>2.7635714056142579E-2</v>
      </c>
      <c r="AL19" s="15">
        <f t="shared" ref="AL19" si="129">STDEV(AD19:AI19)</f>
        <v>4.4004200913677412E-2</v>
      </c>
      <c r="AM19" s="15">
        <f t="shared" ref="AM19" si="130">GEOMEAN(AD19:AI19)</f>
        <v>9.955692178433305E-3</v>
      </c>
      <c r="AN19" s="14">
        <f t="shared" ref="AN19" si="131">EXP(STDEV(AP19:AU19))</f>
        <v>4.9895819805549069</v>
      </c>
      <c r="AP19" s="15">
        <f t="shared" ref="AP19" si="132">IF(ISNUMBER(AD19),LN(AD19),"---")</f>
        <v>-4.5211300380127426</v>
      </c>
      <c r="AQ19" s="15">
        <f t="shared" ref="AQ19" si="133">IF(ISNUMBER(AE19),LN(AE19),"---")</f>
        <v>-2.3707257119103091</v>
      </c>
      <c r="AR19" s="15">
        <f t="shared" ref="AR19" si="134">IF(ISNUMBER(AF19),LN(AF19),"---")</f>
        <v>-5.8781540168325188</v>
      </c>
      <c r="AS19" s="15">
        <f t="shared" ref="AS19" si="135">IF(ISNUMBER(AG19),LN(AG19),"---")</f>
        <v>-5.6684334858504455</v>
      </c>
      <c r="AT19" s="15" t="str">
        <f t="shared" ref="AT19" si="136">IF(ISNUMBER(AH19),LN(AH19),"---")</f>
        <v>---</v>
      </c>
      <c r="AU19" s="15" t="str">
        <f t="shared" ref="AU19" si="137">IF(ISNUMBER(AI19),LN(AI19),"---")</f>
        <v>---</v>
      </c>
    </row>
    <row r="20" spans="1:47" x14ac:dyDescent="0.25">
      <c r="A20" t="s">
        <v>53</v>
      </c>
      <c r="B20" s="27">
        <f>'Raw Plate Reader Measurements'!$Q$11</f>
        <v>7.4999999999999997E-2</v>
      </c>
      <c r="C20" s="27">
        <f>'Raw Plate Reader Measurements'!$Q$12</f>
        <v>6.8000000000000005E-2</v>
      </c>
      <c r="D20" s="27">
        <f>'Raw Plate Reader Measurements'!$Q$13</f>
        <v>7.8E-2</v>
      </c>
      <c r="E20" s="27">
        <f>'Raw Plate Reader Measurements'!$Q$14</f>
        <v>6.9000000000000006E-2</v>
      </c>
      <c r="F20" s="3"/>
      <c r="G20" s="3"/>
      <c r="I20" s="27">
        <f>'Raw Plate Reader Measurements'!$F$11</f>
        <v>3.794</v>
      </c>
      <c r="J20" s="27">
        <f>'Raw Plate Reader Measurements'!$F$12</f>
        <v>3.7320000000000002</v>
      </c>
      <c r="K20" s="27">
        <f>'Raw Plate Reader Measurements'!$F$13</f>
        <v>3.69</v>
      </c>
      <c r="L20" s="27">
        <f>'Raw Plate Reader Measurements'!$F$14</f>
        <v>3.7650000000000001</v>
      </c>
      <c r="M20" s="3"/>
      <c r="N20" s="3"/>
      <c r="P20" s="4">
        <f t="shared" si="32"/>
        <v>2.5249999999999995E-2</v>
      </c>
      <c r="Q20" s="4">
        <f t="shared" si="33"/>
        <v>1.8250000000000002E-2</v>
      </c>
      <c r="R20" s="4">
        <f t="shared" si="34"/>
        <v>2.8249999999999997E-2</v>
      </c>
      <c r="S20" s="4">
        <f t="shared" si="35"/>
        <v>1.9250000000000003E-2</v>
      </c>
      <c r="T20" s="4" t="str">
        <f t="shared" si="36"/>
        <v>---</v>
      </c>
      <c r="U20" s="4" t="str">
        <f t="shared" si="37"/>
        <v>---</v>
      </c>
      <c r="W20" s="4">
        <f t="shared" si="1"/>
        <v>0.17600000000000016</v>
      </c>
      <c r="X20" s="4">
        <f t="shared" si="1"/>
        <v>0.11400000000000032</v>
      </c>
      <c r="Y20" s="4">
        <f t="shared" si="1"/>
        <v>7.2000000000000064E-2</v>
      </c>
      <c r="Z20" s="4">
        <f t="shared" si="1"/>
        <v>0.14700000000000024</v>
      </c>
      <c r="AA20" s="4" t="str">
        <f t="shared" si="1"/>
        <v>---</v>
      </c>
      <c r="AB20" s="4" t="str">
        <f t="shared" si="1"/>
        <v>---</v>
      </c>
      <c r="AD20" s="15">
        <f t="shared" si="38"/>
        <v>4.5131853889658027E-2</v>
      </c>
      <c r="AE20" s="15">
        <f t="shared" si="39"/>
        <v>4.0445841040280463E-2</v>
      </c>
      <c r="AF20" s="15">
        <f t="shared" si="40"/>
        <v>1.6502355263756697E-2</v>
      </c>
      <c r="AG20" s="15">
        <f t="shared" si="41"/>
        <v>4.9444556869816483E-2</v>
      </c>
      <c r="AH20" s="15" t="str">
        <f t="shared" si="42"/>
        <v>---</v>
      </c>
      <c r="AI20" s="15" t="str">
        <f t="shared" si="43"/>
        <v>---</v>
      </c>
      <c r="AK20" s="15">
        <f t="shared" si="44"/>
        <v>3.7881151765877918E-2</v>
      </c>
      <c r="AL20" s="15">
        <f t="shared" si="45"/>
        <v>1.4718645655980351E-2</v>
      </c>
      <c r="AM20" s="15">
        <f t="shared" si="46"/>
        <v>3.4934567134886602E-2</v>
      </c>
      <c r="AN20" s="14">
        <f t="shared" si="47"/>
        <v>1.6597758110495682</v>
      </c>
      <c r="AP20" s="15">
        <f t="shared" si="48"/>
        <v>-3.0981669871112922</v>
      </c>
      <c r="AQ20" s="15">
        <f t="shared" si="49"/>
        <v>-3.2077914580620788</v>
      </c>
      <c r="AR20" s="15">
        <f t="shared" si="50"/>
        <v>-4.1042521650044703</v>
      </c>
      <c r="AS20" s="15">
        <f t="shared" si="51"/>
        <v>-3.006903300383132</v>
      </c>
      <c r="AT20" s="15" t="str">
        <f t="shared" si="52"/>
        <v>---</v>
      </c>
      <c r="AU20" s="15" t="str">
        <f t="shared" si="53"/>
        <v>---</v>
      </c>
    </row>
    <row r="21" spans="1:47" x14ac:dyDescent="0.25">
      <c r="A21" t="s">
        <v>54</v>
      </c>
      <c r="B21" s="27">
        <f>'Raw Plate Reader Measurements'!$R$7</f>
        <v>0.20799999999999999</v>
      </c>
      <c r="C21" s="27">
        <f>'Raw Plate Reader Measurements'!$R$8</f>
        <v>0.161</v>
      </c>
      <c r="D21" s="27">
        <f>'Raw Plate Reader Measurements'!$R$9</f>
        <v>0.13600000000000001</v>
      </c>
      <c r="E21" s="27">
        <f>'Raw Plate Reader Measurements'!$R$10</f>
        <v>0.122</v>
      </c>
      <c r="F21" s="3"/>
      <c r="G21" s="3"/>
      <c r="I21" s="27">
        <f>'Raw Plate Reader Measurements'!$G$7</f>
        <v>11.27</v>
      </c>
      <c r="J21" s="27">
        <f>'Raw Plate Reader Measurements'!$G$8</f>
        <v>10.87</v>
      </c>
      <c r="K21" s="27">
        <f>'Raw Plate Reader Measurements'!$G$9</f>
        <v>11.18</v>
      </c>
      <c r="L21" s="27">
        <f>'Raw Plate Reader Measurements'!$G$10</f>
        <v>12.69</v>
      </c>
      <c r="M21" s="3"/>
      <c r="N21" s="3"/>
      <c r="P21" s="4">
        <f t="shared" ref="P21" si="138">IF(ISBLANK(B21),"---", B21-$B$9)</f>
        <v>0.15825</v>
      </c>
      <c r="Q21" s="4">
        <f t="shared" ref="Q21" si="139">IF(ISBLANK(C21),"---", C21-$B$9)</f>
        <v>0.11125</v>
      </c>
      <c r="R21" s="4">
        <f t="shared" ref="R21" si="140">IF(ISBLANK(D21),"---", D21-$B$9)</f>
        <v>8.6250000000000007E-2</v>
      </c>
      <c r="S21" s="4">
        <f t="shared" ref="S21" si="141">IF(ISBLANK(E21),"---", E21-$B$9)</f>
        <v>7.2249999999999995E-2</v>
      </c>
      <c r="T21" s="4" t="str">
        <f t="shared" ref="T21" si="142">IF(ISBLANK(F21),"---", F21-$B$9)</f>
        <v>---</v>
      </c>
      <c r="U21" s="4" t="str">
        <f t="shared" ref="U21" si="143">IF(ISBLANK(G21),"---", G21-$B$9)</f>
        <v>---</v>
      </c>
      <c r="W21" s="4">
        <f t="shared" ref="W21" si="144">IF(ISBLANK(I21),"---",I21-$I$9)</f>
        <v>7.6519999999999992</v>
      </c>
      <c r="X21" s="4">
        <f t="shared" ref="X21" si="145">IF(ISBLANK(J21),"---",J21-$I$9)</f>
        <v>7.2519999999999989</v>
      </c>
      <c r="Y21" s="4">
        <f t="shared" ref="Y21" si="146">IF(ISBLANK(K21),"---",K21-$I$9)</f>
        <v>7.5619999999999994</v>
      </c>
      <c r="Z21" s="4">
        <f t="shared" ref="Z21" si="147">IF(ISBLANK(L21),"---",L21-$I$9)</f>
        <v>9.0719999999999992</v>
      </c>
      <c r="AA21" s="4" t="str">
        <f t="shared" ref="AA21" si="148">IF(ISBLANK(M21),"---",M21-$I$9)</f>
        <v>---</v>
      </c>
      <c r="AB21" s="4" t="str">
        <f t="shared" ref="AB21" si="149">IF(ISBLANK(N21),"---",N21-$I$9)</f>
        <v>---</v>
      </c>
      <c r="AD21" s="15">
        <f t="shared" ref="AD21" si="150">IF(AND(ISNUMBER(W21),ISNUMBER(P21)),(W21*$B$3)/(P21*$B$2),"---")</f>
        <v>0.31308562708539728</v>
      </c>
      <c r="AE21" s="15">
        <f t="shared" ref="AE21" si="151">IF(AND(ISNUMBER(X21),ISNUMBER(Q21)),(X21*$B$3)/(Q21*$B$2),"---")</f>
        <v>0.42207503377410316</v>
      </c>
      <c r="AF21" s="15">
        <f t="shared" ref="AF21" si="152">IF(AND(ISNUMBER(Y21),ISNUMBER(R21)),(Y21*$B$3)/(R21*$B$2),"---")</f>
        <v>0.56768766453348074</v>
      </c>
      <c r="AG21" s="15">
        <f t="shared" ref="AG21" si="153">IF(AND(ISNUMBER(Z21),ISNUMBER(S21)),(Z21*$B$3)/(S21*$B$2),"---")</f>
        <v>0.8130122292227252</v>
      </c>
      <c r="AH21" s="15" t="str">
        <f t="shared" ref="AH21" si="154">IF(AND(ISNUMBER(AA21),ISNUMBER(T21)),(AA21*$B$3)/(T21*$B$2),"---")</f>
        <v>---</v>
      </c>
      <c r="AI21" s="15" t="str">
        <f t="shared" ref="AI21" si="155">IF(AND(ISNUMBER(AB21),ISNUMBER(U21)),(AB21*$B$3)/(U21*$B$2),"---")</f>
        <v>---</v>
      </c>
      <c r="AK21" s="15">
        <f t="shared" ref="AK21" si="156">AVERAGE(AD21:AI21)</f>
        <v>0.52896513865392658</v>
      </c>
      <c r="AL21" s="15">
        <f t="shared" ref="AL21" si="157">STDEV(AD21:AI21)</f>
        <v>0.21618791340511956</v>
      </c>
      <c r="AM21" s="15">
        <f t="shared" ref="AM21" si="158">GEOMEAN(AD21:AI21)</f>
        <v>0.49695244604843952</v>
      </c>
      <c r="AN21" s="14">
        <f t="shared" ref="AN21" si="159">EXP(STDEV(AP21:AU21))</f>
        <v>1.5042740373717032</v>
      </c>
      <c r="AP21" s="15">
        <f t="shared" ref="AP21" si="160">IF(ISNUMBER(AD21),LN(AD21),"---")</f>
        <v>-1.1612785568922188</v>
      </c>
      <c r="AQ21" s="15">
        <f t="shared" ref="AQ21" si="161">IF(ISNUMBER(AE21),LN(AE21),"---")</f>
        <v>-0.86257217559968458</v>
      </c>
      <c r="AR21" s="15">
        <f t="shared" ref="AR21" si="162">IF(ISNUMBER(AF21),LN(AF21),"---")</f>
        <v>-0.56618389788866763</v>
      </c>
      <c r="AS21" s="15">
        <f t="shared" ref="AS21" si="163">IF(ISNUMBER(AG21),LN(AG21),"---")</f>
        <v>-0.2070091274530847</v>
      </c>
      <c r="AT21" s="15" t="str">
        <f t="shared" ref="AT21" si="164">IF(ISNUMBER(AH21),LN(AH21),"---")</f>
        <v>---</v>
      </c>
      <c r="AU21" s="15" t="str">
        <f t="shared" ref="AU21" si="165">IF(ISNUMBER(AI21),LN(AI21),"---")</f>
        <v>---</v>
      </c>
    </row>
    <row r="22" spans="1:47" x14ac:dyDescent="0.25">
      <c r="A22" t="s">
        <v>55</v>
      </c>
      <c r="B22" s="27">
        <f>'Raw Plate Reader Measurements'!$R$11</f>
        <v>0.11</v>
      </c>
      <c r="C22" s="27">
        <f>'Raw Plate Reader Measurements'!$R$12</f>
        <v>8.7999999999999995E-2</v>
      </c>
      <c r="D22" s="27">
        <f>'Raw Plate Reader Measurements'!$R$13</f>
        <v>0.113</v>
      </c>
      <c r="E22" s="27">
        <f>'Raw Plate Reader Measurements'!$R$14</f>
        <v>7.0999999999999994E-2</v>
      </c>
      <c r="F22" s="3"/>
      <c r="G22" s="3"/>
      <c r="I22" s="27">
        <f>'Raw Plate Reader Measurements'!$G$11</f>
        <v>8.1069999999999993</v>
      </c>
      <c r="J22" s="27">
        <f>'Raw Plate Reader Measurements'!$G$12</f>
        <v>8.077</v>
      </c>
      <c r="K22" s="27">
        <f>'Raw Plate Reader Measurements'!$G$13</f>
        <v>8.141</v>
      </c>
      <c r="L22" s="27">
        <f>'Raw Plate Reader Measurements'!$G$14</f>
        <v>8.7910000000000004</v>
      </c>
      <c r="M22" s="3"/>
      <c r="N22" s="3"/>
      <c r="P22" s="4">
        <f t="shared" si="32"/>
        <v>6.0249999999999998E-2</v>
      </c>
      <c r="Q22" s="4">
        <f t="shared" si="33"/>
        <v>3.8249999999999992E-2</v>
      </c>
      <c r="R22" s="4">
        <f t="shared" si="34"/>
        <v>6.3250000000000001E-2</v>
      </c>
      <c r="S22" s="4">
        <f t="shared" si="35"/>
        <v>2.1249999999999991E-2</v>
      </c>
      <c r="T22" s="4" t="str">
        <f t="shared" si="36"/>
        <v>---</v>
      </c>
      <c r="U22" s="4" t="str">
        <f t="shared" si="37"/>
        <v>---</v>
      </c>
      <c r="W22" s="4">
        <f t="shared" si="1"/>
        <v>4.488999999999999</v>
      </c>
      <c r="X22" s="4">
        <f t="shared" si="1"/>
        <v>4.4589999999999996</v>
      </c>
      <c r="Y22" s="4">
        <f t="shared" si="1"/>
        <v>4.5229999999999997</v>
      </c>
      <c r="Z22" s="4">
        <f t="shared" si="1"/>
        <v>5.173</v>
      </c>
      <c r="AA22" s="4" t="str">
        <f t="shared" si="1"/>
        <v>---</v>
      </c>
      <c r="AB22" s="4" t="str">
        <f t="shared" si="1"/>
        <v>---</v>
      </c>
      <c r="AD22" s="15">
        <f t="shared" si="38"/>
        <v>0.4824190424174401</v>
      </c>
      <c r="AE22" s="15">
        <f t="shared" si="39"/>
        <v>0.75481047927408196</v>
      </c>
      <c r="AF22" s="15">
        <f t="shared" si="40"/>
        <v>0.46301807602935735</v>
      </c>
      <c r="AG22" s="15">
        <f t="shared" si="41"/>
        <v>1.5762149129205403</v>
      </c>
      <c r="AH22" s="15" t="str">
        <f t="shared" si="42"/>
        <v>---</v>
      </c>
      <c r="AI22" s="15" t="str">
        <f t="shared" si="43"/>
        <v>---</v>
      </c>
      <c r="AK22" s="15">
        <f t="shared" si="44"/>
        <v>0.81911562766035495</v>
      </c>
      <c r="AL22" s="15">
        <f t="shared" si="45"/>
        <v>0.52201677388193002</v>
      </c>
      <c r="AM22" s="15">
        <f t="shared" si="46"/>
        <v>0.71799089245981151</v>
      </c>
      <c r="AN22" s="14">
        <f t="shared" si="47"/>
        <v>1.7665486970568354</v>
      </c>
      <c r="AP22" s="15">
        <f t="shared" si="48"/>
        <v>-0.72894216001690881</v>
      </c>
      <c r="AQ22" s="15">
        <f t="shared" si="49"/>
        <v>-0.28128858207314456</v>
      </c>
      <c r="AR22" s="15">
        <f t="shared" si="50"/>
        <v>-0.76998918455786303</v>
      </c>
      <c r="AS22" s="15">
        <f t="shared" si="51"/>
        <v>0.4550263482050132</v>
      </c>
      <c r="AT22" s="15" t="str">
        <f t="shared" si="52"/>
        <v>---</v>
      </c>
      <c r="AU22" s="15" t="str">
        <f t="shared" si="53"/>
        <v>---</v>
      </c>
    </row>
    <row r="23" spans="1:47" x14ac:dyDescent="0.25">
      <c r="A23" t="s">
        <v>56</v>
      </c>
      <c r="B23" s="27">
        <f>'Raw Plate Reader Measurements'!$S$7</f>
        <v>0.30399999999999999</v>
      </c>
      <c r="C23" s="27">
        <f>'Raw Plate Reader Measurements'!$S$8</f>
        <v>0.20300000000000001</v>
      </c>
      <c r="D23" s="27">
        <f>'Raw Plate Reader Measurements'!$S$9</f>
        <v>0.06</v>
      </c>
      <c r="E23" s="27">
        <f>'Raw Plate Reader Measurements'!$S$10</f>
        <v>0.151</v>
      </c>
      <c r="F23" s="3"/>
      <c r="G23" s="3"/>
      <c r="I23" s="27">
        <f>'Raw Plate Reader Measurements'!$H$7</f>
        <v>4.1719999999999997</v>
      </c>
      <c r="J23" s="27">
        <f>'Raw Plate Reader Measurements'!$H$8</f>
        <v>4.0369999999999999</v>
      </c>
      <c r="K23" s="27">
        <f>'Raw Plate Reader Measurements'!$H$9</f>
        <v>3.089</v>
      </c>
      <c r="L23" s="27">
        <f>'Raw Plate Reader Measurements'!$H$10</f>
        <v>4.0819999999999999</v>
      </c>
      <c r="M23" s="3"/>
      <c r="N23" s="3"/>
      <c r="P23" s="4">
        <f t="shared" ref="P23" si="166">IF(ISBLANK(B23),"---", B23-$B$9)</f>
        <v>0.25424999999999998</v>
      </c>
      <c r="Q23" s="4">
        <f t="shared" ref="Q23" si="167">IF(ISBLANK(C23),"---", C23-$B$9)</f>
        <v>0.15325</v>
      </c>
      <c r="R23" s="4">
        <f t="shared" ref="R23" si="168">IF(ISBLANK(D23),"---", D23-$B$9)</f>
        <v>1.0249999999999995E-2</v>
      </c>
      <c r="S23" s="4">
        <f t="shared" ref="S23" si="169">IF(ISBLANK(E23),"---", E23-$B$9)</f>
        <v>0.10124999999999999</v>
      </c>
      <c r="T23" s="4" t="str">
        <f t="shared" ref="T23" si="170">IF(ISBLANK(F23),"---", F23-$B$9)</f>
        <v>---</v>
      </c>
      <c r="U23" s="4" t="str">
        <f t="shared" ref="U23" si="171">IF(ISBLANK(G23),"---", G23-$B$9)</f>
        <v>---</v>
      </c>
      <c r="W23" s="4">
        <f t="shared" ref="W23" si="172">IF(ISBLANK(I23),"---",I23-$I$9)</f>
        <v>0.55399999999999983</v>
      </c>
      <c r="X23" s="4">
        <f t="shared" ref="X23" si="173">IF(ISBLANK(J23),"---",J23-$I$9)</f>
        <v>0.41900000000000004</v>
      </c>
      <c r="Y23" s="4">
        <f t="shared" ref="Y23" si="174">IF(ISBLANK(K23),"---",K23-$I$9)</f>
        <v>-0.52899999999999991</v>
      </c>
      <c r="Z23" s="4">
        <f t="shared" ref="Z23" si="175">IF(ISBLANK(L23),"---",L23-$I$9)</f>
        <v>0.46399999999999997</v>
      </c>
      <c r="AA23" s="4" t="str">
        <f t="shared" ref="AA23" si="176">IF(ISBLANK(M23),"---",M23-$I$9)</f>
        <v>---</v>
      </c>
      <c r="AB23" s="4" t="str">
        <f t="shared" ref="AB23" si="177">IF(ISBLANK(N23),"---",N23-$I$9)</f>
        <v>---</v>
      </c>
      <c r="AD23" s="15">
        <f t="shared" ref="AD23" si="178">IF(AND(ISNUMBER(W23),ISNUMBER(P23)),(W23*$B$3)/(P23*$B$2),"---")</f>
        <v>1.4108495086606786E-2</v>
      </c>
      <c r="AE23" s="15">
        <f t="shared" ref="AE23" si="179">IF(AND(ISNUMBER(X23),ISNUMBER(Q23)),(X23*$B$3)/(Q23*$B$2),"---")</f>
        <v>1.7702941242366491E-2</v>
      </c>
      <c r="AF23" s="15">
        <f t="shared" ref="AF23" si="180">IF(AND(ISNUMBER(Y23),ISNUMBER(R23)),(Y23*$B$3)/(R23*$B$2),"---")</f>
        <v>-0.33416710386232495</v>
      </c>
      <c r="AG23" s="15">
        <f t="shared" ref="AG23" si="181">IF(AND(ISNUMBER(Z23),ISNUMBER(S23)),(Z23*$B$3)/(S23*$B$2),"---")</f>
        <v>2.9672547708823393E-2</v>
      </c>
      <c r="AH23" s="15" t="str">
        <f t="shared" ref="AH23" si="182">IF(AND(ISNUMBER(AA23),ISNUMBER(T23)),(AA23*$B$3)/(T23*$B$2),"---")</f>
        <v>---</v>
      </c>
      <c r="AI23" s="15" t="str">
        <f t="shared" ref="AI23" si="183">IF(AND(ISNUMBER(AB23),ISNUMBER(U23)),(AB23*$B$3)/(U23*$B$2),"---")</f>
        <v>---</v>
      </c>
      <c r="AK23" s="15">
        <f t="shared" ref="AK23" si="184">AVERAGE(AD23:AI23)</f>
        <v>-6.8170779956132077E-2</v>
      </c>
      <c r="AL23" s="15">
        <f t="shared" ref="AL23" si="185">STDEV(AD23:AI23)</f>
        <v>0.1774556622504114</v>
      </c>
      <c r="AM23" s="15" t="e">
        <f t="shared" ref="AM23" si="186">GEOMEAN(AD23:AI23)</f>
        <v>#NUM!</v>
      </c>
      <c r="AN23" s="14" t="e">
        <f t="shared" ref="AN23" si="187">EXP(STDEV(AP23:AU23))</f>
        <v>#NUM!</v>
      </c>
      <c r="AP23" s="15">
        <f t="shared" ref="AP23" si="188">IF(ISNUMBER(AD23),LN(AD23),"---")</f>
        <v>-4.2609781746094626</v>
      </c>
      <c r="AQ23" s="15">
        <f t="shared" ref="AQ23" si="189">IF(ISNUMBER(AE23),LN(AE23),"---")</f>
        <v>-4.0340244813222599</v>
      </c>
      <c r="AR23" s="15" t="e">
        <f t="shared" ref="AR23" si="190">IF(ISNUMBER(AF23),LN(AF23),"---")</f>
        <v>#NUM!</v>
      </c>
      <c r="AS23" s="15">
        <f t="shared" ref="AS23" si="191">IF(ISNUMBER(AG23),LN(AG23),"---")</f>
        <v>-3.5175329801884696</v>
      </c>
      <c r="AT23" s="15" t="str">
        <f t="shared" ref="AT23" si="192">IF(ISNUMBER(AH23),LN(AH23),"---")</f>
        <v>---</v>
      </c>
      <c r="AU23" s="15" t="str">
        <f t="shared" ref="AU23" si="193">IF(ISNUMBER(AI23),LN(AI23),"---")</f>
        <v>---</v>
      </c>
    </row>
    <row r="24" spans="1:47" x14ac:dyDescent="0.25">
      <c r="A24" t="s">
        <v>57</v>
      </c>
      <c r="B24" s="27">
        <f>'Raw Plate Reader Measurements'!$S$11</f>
        <v>0.14499999999999999</v>
      </c>
      <c r="C24" s="27">
        <f>'Raw Plate Reader Measurements'!$S$12</f>
        <v>0.114</v>
      </c>
      <c r="D24" s="27">
        <f>'Raw Plate Reader Measurements'!$S$13</f>
        <v>6.5000000000000002E-2</v>
      </c>
      <c r="E24" s="27">
        <f>'Raw Plate Reader Measurements'!$S$14</f>
        <v>0.11</v>
      </c>
      <c r="F24" s="3"/>
      <c r="G24" s="3"/>
      <c r="I24" s="27">
        <f>'Raw Plate Reader Measurements'!$H$11</f>
        <v>3.952</v>
      </c>
      <c r="J24" s="27">
        <f>'Raw Plate Reader Measurements'!$H$12</f>
        <v>3.9359999999999999</v>
      </c>
      <c r="K24" s="27">
        <f>'Raw Plate Reader Measurements'!$H$13</f>
        <v>4.0590000000000002</v>
      </c>
      <c r="L24" s="27">
        <f>'Raw Plate Reader Measurements'!$H$14</f>
        <v>4.0430000000000001</v>
      </c>
      <c r="M24" s="3"/>
      <c r="N24" s="3"/>
      <c r="P24" s="4">
        <f t="shared" si="32"/>
        <v>9.5249999999999987E-2</v>
      </c>
      <c r="Q24" s="4">
        <f t="shared" si="33"/>
        <v>6.4250000000000002E-2</v>
      </c>
      <c r="R24" s="4">
        <f t="shared" si="34"/>
        <v>1.525E-2</v>
      </c>
      <c r="S24" s="4">
        <f t="shared" si="35"/>
        <v>6.0249999999999998E-2</v>
      </c>
      <c r="T24" s="4" t="str">
        <f t="shared" si="36"/>
        <v>---</v>
      </c>
      <c r="U24" s="4" t="str">
        <f t="shared" si="37"/>
        <v>---</v>
      </c>
      <c r="W24" s="4">
        <f t="shared" si="1"/>
        <v>0.33400000000000007</v>
      </c>
      <c r="X24" s="4">
        <f t="shared" si="1"/>
        <v>0.31800000000000006</v>
      </c>
      <c r="Y24" s="4">
        <f t="shared" si="1"/>
        <v>0.44100000000000028</v>
      </c>
      <c r="Z24" s="4">
        <f t="shared" si="1"/>
        <v>0.42500000000000027</v>
      </c>
      <c r="AA24" s="4" t="str">
        <f t="shared" si="1"/>
        <v>---</v>
      </c>
      <c r="AB24" s="4" t="str">
        <f t="shared" si="1"/>
        <v>---</v>
      </c>
      <c r="AD24" s="15">
        <f t="shared" si="38"/>
        <v>2.2704574670629366E-2</v>
      </c>
      <c r="AE24" s="15">
        <f t="shared" si="39"/>
        <v>3.2046888999558619E-2</v>
      </c>
      <c r="AF24" s="15">
        <f t="shared" si="40"/>
        <v>0.18724086290045244</v>
      </c>
      <c r="AG24" s="15">
        <f t="shared" si="41"/>
        <v>4.5673444648565875E-2</v>
      </c>
      <c r="AH24" s="15" t="str">
        <f t="shared" si="42"/>
        <v>---</v>
      </c>
      <c r="AI24" s="15" t="str">
        <f t="shared" si="43"/>
        <v>---</v>
      </c>
      <c r="AK24" s="15">
        <f t="shared" si="44"/>
        <v>7.1916442804801584E-2</v>
      </c>
      <c r="AL24" s="15">
        <f t="shared" si="45"/>
        <v>7.7459249734964222E-2</v>
      </c>
      <c r="AM24" s="15">
        <f t="shared" si="46"/>
        <v>4.9944872855195416E-2</v>
      </c>
      <c r="AN24" s="14">
        <f t="shared" si="47"/>
        <v>2.5245058560469191</v>
      </c>
      <c r="AP24" s="15">
        <f t="shared" si="48"/>
        <v>-3.7851888474581861</v>
      </c>
      <c r="AQ24" s="15">
        <f t="shared" si="49"/>
        <v>-3.4405551674232284</v>
      </c>
      <c r="AR24" s="15">
        <f t="shared" si="50"/>
        <v>-1.6753594540346504</v>
      </c>
      <c r="AS24" s="15">
        <f t="shared" si="51"/>
        <v>-3.0862382298744233</v>
      </c>
      <c r="AT24" s="15" t="str">
        <f t="shared" si="52"/>
        <v>---</v>
      </c>
      <c r="AU24" s="15" t="str">
        <f t="shared" si="53"/>
        <v>---</v>
      </c>
    </row>
    <row r="25" spans="1:47" x14ac:dyDescent="0.25">
      <c r="A25" t="s">
        <v>58</v>
      </c>
      <c r="B25" s="27">
        <f>'Raw Plate Reader Measurements'!$T$7</f>
        <v>0.152</v>
      </c>
      <c r="C25" s="27">
        <f>'Raw Plate Reader Measurements'!$T$8</f>
        <v>0.14399999999999999</v>
      </c>
      <c r="D25" s="27">
        <f>'Raw Plate Reader Measurements'!$T$9</f>
        <v>0.13100000000000001</v>
      </c>
      <c r="E25" s="27">
        <f>'Raw Plate Reader Measurements'!$T$10</f>
        <v>7.3999999999999996E-2</v>
      </c>
      <c r="F25" s="3"/>
      <c r="G25" s="3"/>
      <c r="I25" s="27">
        <f>'Raw Plate Reader Measurements'!$I$7</f>
        <v>3.7080000000000002</v>
      </c>
      <c r="J25" s="27">
        <f>'Raw Plate Reader Measurements'!$I$8</f>
        <v>3.6389999999999998</v>
      </c>
      <c r="K25" s="27">
        <f>'Raw Plate Reader Measurements'!$I$9</f>
        <v>3.617</v>
      </c>
      <c r="L25" s="27">
        <f>'Raw Plate Reader Measurements'!$I$10</f>
        <v>3.7240000000000002</v>
      </c>
      <c r="M25" s="3"/>
      <c r="N25" s="3"/>
      <c r="P25" s="4">
        <f t="shared" ref="P25" si="194">IF(ISBLANK(B25),"---", B25-$B$9)</f>
        <v>0.10224999999999999</v>
      </c>
      <c r="Q25" s="4">
        <f t="shared" ref="Q25" si="195">IF(ISBLANK(C25),"---", C25-$B$9)</f>
        <v>9.4249999999999987E-2</v>
      </c>
      <c r="R25" s="4">
        <f t="shared" ref="R25" si="196">IF(ISBLANK(D25),"---", D25-$B$9)</f>
        <v>8.1250000000000003E-2</v>
      </c>
      <c r="S25" s="4">
        <f t="shared" ref="S25" si="197">IF(ISBLANK(E25),"---", E25-$B$9)</f>
        <v>2.4249999999999994E-2</v>
      </c>
      <c r="T25" s="4" t="str">
        <f t="shared" ref="T25" si="198">IF(ISBLANK(F25),"---", F25-$B$9)</f>
        <v>---</v>
      </c>
      <c r="U25" s="4" t="str">
        <f t="shared" ref="U25" si="199">IF(ISBLANK(G25),"---", G25-$B$9)</f>
        <v>---</v>
      </c>
      <c r="W25" s="4">
        <f t="shared" ref="W25" si="200">IF(ISBLANK(I25),"---",I25-$I$9)</f>
        <v>9.0000000000000302E-2</v>
      </c>
      <c r="X25" s="4">
        <f t="shared" ref="X25" si="201">IF(ISBLANK(J25),"---",J25-$I$9)</f>
        <v>2.0999999999999908E-2</v>
      </c>
      <c r="Y25" s="4">
        <f t="shared" ref="Y25" si="202">IF(ISBLANK(K25),"---",K25-$I$9)</f>
        <v>-9.9999999999988987E-4</v>
      </c>
      <c r="Z25" s="4">
        <f t="shared" ref="Z25" si="203">IF(ISBLANK(L25),"---",L25-$I$9)</f>
        <v>0.10600000000000032</v>
      </c>
      <c r="AA25" s="4" t="str">
        <f t="shared" ref="AA25" si="204">IF(ISBLANK(M25),"---",M25-$I$9)</f>
        <v>---</v>
      </c>
      <c r="AB25" s="4" t="str">
        <f t="shared" ref="AB25" si="205">IF(ISBLANK(N25),"---",N25-$I$9)</f>
        <v>---</v>
      </c>
      <c r="AD25" s="15">
        <f t="shared" ref="AD25" si="206">IF(AND(ISNUMBER(W25),ISNUMBER(P25)),(W25*$B$3)/(P25*$B$2),"---")</f>
        <v>5.699163034243615E-3</v>
      </c>
      <c r="AE25" s="15">
        <f t="shared" ref="AE25" si="207">IF(AND(ISNUMBER(X25),ISNUMBER(Q25)),(X25*$B$3)/(Q25*$B$2),"---")</f>
        <v>1.4426793781643985E-3</v>
      </c>
      <c r="AF25" s="15">
        <f t="shared" ref="AF25" si="208">IF(AND(ISNUMBER(Y25),ISNUMBER(R25)),(Y25*$B$3)/(R25*$B$2),"---")</f>
        <v>-7.9690860889072612E-5</v>
      </c>
      <c r="AG25" s="15">
        <f t="shared" ref="AG25" si="209">IF(AND(ISNUMBER(Z25),ISNUMBER(S25)),(Z25*$B$3)/(S25*$B$2),"---")</f>
        <v>2.8302578944627451E-2</v>
      </c>
      <c r="AH25" s="15" t="str">
        <f t="shared" ref="AH25" si="210">IF(AND(ISNUMBER(AA25),ISNUMBER(T25)),(AA25*$B$3)/(T25*$B$2),"---")</f>
        <v>---</v>
      </c>
      <c r="AI25" s="15" t="str">
        <f t="shared" ref="AI25" si="211">IF(AND(ISNUMBER(AB25),ISNUMBER(U25)),(AB25*$B$3)/(U25*$B$2),"---")</f>
        <v>---</v>
      </c>
      <c r="AK25" s="15">
        <f t="shared" ref="AK25" si="212">AVERAGE(AD25:AI25)</f>
        <v>8.841182624036598E-3</v>
      </c>
      <c r="AL25" s="15">
        <f t="shared" ref="AL25" si="213">STDEV(AD25:AI25)</f>
        <v>1.3202753095004863E-2</v>
      </c>
      <c r="AM25" s="15" t="e">
        <f t="shared" ref="AM25" si="214">GEOMEAN(AD25:AI25)</f>
        <v>#NUM!</v>
      </c>
      <c r="AN25" s="14" t="e">
        <f t="shared" ref="AN25" si="215">EXP(STDEV(AP25:AU25))</f>
        <v>#NUM!</v>
      </c>
      <c r="AP25" s="15">
        <f t="shared" ref="AP25" si="216">IF(ISNUMBER(AD25),LN(AD25),"---")</f>
        <v>-5.1674359510207193</v>
      </c>
      <c r="AQ25" s="15">
        <f t="shared" ref="AQ25" si="217">IF(ISNUMBER(AE25),LN(AE25),"---")</f>
        <v>-6.5412532150327776</v>
      </c>
      <c r="AR25" s="15" t="e">
        <f t="shared" ref="AR25" si="218">IF(ISNUMBER(AF25),LN(AF25),"---")</f>
        <v>#NUM!</v>
      </c>
      <c r="AS25" s="15">
        <f t="shared" ref="AS25" si="219">IF(ISNUMBER(AG25),LN(AG25),"---")</f>
        <v>-3.5648023496994985</v>
      </c>
      <c r="AT25" s="15" t="str">
        <f t="shared" ref="AT25" si="220">IF(ISNUMBER(AH25),LN(AH25),"---")</f>
        <v>---</v>
      </c>
      <c r="AU25" s="15" t="str">
        <f t="shared" ref="AU25" si="221">IF(ISNUMBER(AI25),LN(AI25),"---")</f>
        <v>---</v>
      </c>
    </row>
    <row r="26" spans="1:47" x14ac:dyDescent="0.25">
      <c r="A26" t="s">
        <v>59</v>
      </c>
      <c r="B26" s="27">
        <f>'Raw Plate Reader Measurements'!$T$11</f>
        <v>0.10199999999999999</v>
      </c>
      <c r="C26" s="27">
        <f>'Raw Plate Reader Measurements'!$T$12</f>
        <v>8.2000000000000003E-2</v>
      </c>
      <c r="D26" s="27">
        <f>'Raw Plate Reader Measurements'!$T$13</f>
        <v>7.6999999999999999E-2</v>
      </c>
      <c r="E26" s="27">
        <f>'Raw Plate Reader Measurements'!$T$14</f>
        <v>7.0000000000000007E-2</v>
      </c>
      <c r="F26" s="3"/>
      <c r="G26" s="3"/>
      <c r="I26" s="27">
        <f>'Raw Plate Reader Measurements'!$I$11</f>
        <v>3.645</v>
      </c>
      <c r="J26" s="27">
        <f>'Raw Plate Reader Measurements'!$I$12</f>
        <v>3.6709999999999998</v>
      </c>
      <c r="K26" s="27">
        <f>'Raw Plate Reader Measurements'!$I$13</f>
        <v>3.8860000000000001</v>
      </c>
      <c r="L26" s="27">
        <f>'Raw Plate Reader Measurements'!$I$14</f>
        <v>3.7549999999999999</v>
      </c>
      <c r="M26" s="3"/>
      <c r="N26" s="3"/>
      <c r="P26" s="4">
        <f t="shared" si="32"/>
        <v>5.2249999999999991E-2</v>
      </c>
      <c r="Q26" s="4">
        <f t="shared" si="33"/>
        <v>3.2250000000000001E-2</v>
      </c>
      <c r="R26" s="4">
        <f t="shared" si="34"/>
        <v>2.7249999999999996E-2</v>
      </c>
      <c r="S26" s="4">
        <f t="shared" si="35"/>
        <v>2.0250000000000004E-2</v>
      </c>
      <c r="T26" s="4" t="str">
        <f t="shared" si="36"/>
        <v>---</v>
      </c>
      <c r="U26" s="4" t="str">
        <f t="shared" si="37"/>
        <v>---</v>
      </c>
      <c r="W26" s="4">
        <f t="shared" si="1"/>
        <v>2.7000000000000135E-2</v>
      </c>
      <c r="X26" s="4">
        <f t="shared" si="1"/>
        <v>5.2999999999999936E-2</v>
      </c>
      <c r="Y26" s="4">
        <f t="shared" si="1"/>
        <v>0.26800000000000024</v>
      </c>
      <c r="Z26" s="4">
        <f t="shared" si="1"/>
        <v>0.13700000000000001</v>
      </c>
      <c r="AA26" s="4" t="str">
        <f t="shared" si="1"/>
        <v>---</v>
      </c>
      <c r="AB26" s="4" t="str">
        <f t="shared" si="1"/>
        <v>---</v>
      </c>
      <c r="AD26" s="15">
        <f t="shared" si="38"/>
        <v>3.34587226938609E-3</v>
      </c>
      <c r="AE26" s="15">
        <f t="shared" si="39"/>
        <v>1.0640892083832756E-2</v>
      </c>
      <c r="AF26" s="15">
        <f t="shared" si="40"/>
        <v>6.3679577829715561E-2</v>
      </c>
      <c r="AG26" s="15">
        <f t="shared" si="41"/>
        <v>4.3805377544275909E-2</v>
      </c>
      <c r="AH26" s="15" t="str">
        <f t="shared" si="42"/>
        <v>---</v>
      </c>
      <c r="AI26" s="15" t="str">
        <f t="shared" si="43"/>
        <v>---</v>
      </c>
      <c r="AK26" s="15">
        <f t="shared" si="44"/>
        <v>3.0367929931802578E-2</v>
      </c>
      <c r="AL26" s="15">
        <f t="shared" si="45"/>
        <v>2.8340656935332859E-2</v>
      </c>
      <c r="AM26" s="15">
        <f t="shared" si="46"/>
        <v>1.7752264084453104E-2</v>
      </c>
      <c r="AN26" s="14">
        <f t="shared" si="47"/>
        <v>3.8701784754649577</v>
      </c>
      <c r="AP26" s="15">
        <f t="shared" si="48"/>
        <v>-5.7000278512686631</v>
      </c>
      <c r="AQ26" s="15">
        <f t="shared" si="49"/>
        <v>-4.543050956117737</v>
      </c>
      <c r="AR26" s="15">
        <f t="shared" si="50"/>
        <v>-2.7538913670264717</v>
      </c>
      <c r="AS26" s="15">
        <f t="shared" si="51"/>
        <v>-3.1279986941524998</v>
      </c>
      <c r="AT26" s="15" t="str">
        <f t="shared" si="52"/>
        <v>---</v>
      </c>
      <c r="AU26" s="15" t="str">
        <f t="shared" si="53"/>
        <v>---</v>
      </c>
    </row>
    <row r="28" spans="1:47" x14ac:dyDescent="0.25">
      <c r="A28" s="24" t="s">
        <v>39</v>
      </c>
    </row>
    <row r="29" spans="1:47" x14ac:dyDescent="0.25">
      <c r="A29" t="s">
        <v>44</v>
      </c>
      <c r="B29" s="27">
        <f>'Raw Plate Reader Measurements'!$M$17</f>
        <v>0.41899999999999998</v>
      </c>
      <c r="C29" s="27">
        <f>'Raw Plate Reader Measurements'!$M$18</f>
        <v>0.20699999999999999</v>
      </c>
      <c r="D29" s="27">
        <f>'Raw Plate Reader Measurements'!$M$19</f>
        <v>0.24199999999999999</v>
      </c>
      <c r="E29" s="27">
        <f>'Raw Plate Reader Measurements'!$M$20</f>
        <v>0.19500000000000001</v>
      </c>
      <c r="F29" s="3"/>
      <c r="G29" s="3"/>
      <c r="I29" s="27">
        <f>'Raw Plate Reader Measurements'!$B$17</f>
        <v>3.9350000000000001</v>
      </c>
      <c r="J29" s="27">
        <f>'Raw Plate Reader Measurements'!$B$18</f>
        <v>3.9769999999999999</v>
      </c>
      <c r="K29" s="27">
        <f>'Raw Plate Reader Measurements'!$B$19</f>
        <v>3.669</v>
      </c>
      <c r="L29" s="27">
        <f>'Raw Plate Reader Measurements'!$B$20</f>
        <v>3.6829999999999998</v>
      </c>
      <c r="M29" s="3"/>
      <c r="N29" s="3"/>
      <c r="P29" s="4">
        <f t="shared" ref="P29:P44" si="222">IF(ISBLANK(B29),"---", B29-$B$9)</f>
        <v>0.36924999999999997</v>
      </c>
      <c r="Q29" s="4">
        <f t="shared" ref="Q29:Q44" si="223">IF(ISBLANK(C29),"---", C29-$B$9)</f>
        <v>0.15725</v>
      </c>
      <c r="R29" s="4">
        <f t="shared" ref="R29:R44" si="224">IF(ISBLANK(D29),"---", D29-$B$9)</f>
        <v>0.19224999999999998</v>
      </c>
      <c r="S29" s="4">
        <f t="shared" ref="S29:S44" si="225">IF(ISBLANK(E29),"---", E29-$B$9)</f>
        <v>0.14524999999999999</v>
      </c>
      <c r="T29" s="4" t="str">
        <f t="shared" ref="T29:T44" si="226">IF(ISBLANK(F29),"---", F29-$B$9)</f>
        <v>---</v>
      </c>
      <c r="U29" s="4" t="str">
        <f t="shared" ref="U29:U44" si="227">IF(ISBLANK(G29),"---", G29-$B$9)</f>
        <v>---</v>
      </c>
      <c r="W29" s="4">
        <f t="shared" ref="W29:W44" si="228">IF(ISBLANK(I29),"---",I29-$I$9)</f>
        <v>0.31700000000000017</v>
      </c>
      <c r="X29" s="4">
        <f t="shared" ref="X29:X44" si="229">IF(ISBLANK(J29),"---",J29-$I$9)</f>
        <v>0.35899999999999999</v>
      </c>
      <c r="Y29" s="4">
        <f t="shared" ref="Y29:Y44" si="230">IF(ISBLANK(K29),"---",K29-$I$9)</f>
        <v>5.1000000000000156E-2</v>
      </c>
      <c r="Z29" s="4">
        <f t="shared" ref="Z29:Z44" si="231">IF(ISBLANK(L29),"---",L29-$I$9)</f>
        <v>6.4999999999999947E-2</v>
      </c>
      <c r="AA29" s="4" t="str">
        <f t="shared" ref="AA29:AA44" si="232">IF(ISBLANK(M29),"---",M29-$I$9)</f>
        <v>---</v>
      </c>
      <c r="AB29" s="4" t="str">
        <f t="shared" ref="AB29:AB44" si="233">IF(ISBLANK(N29),"---",N29-$I$9)</f>
        <v>---</v>
      </c>
      <c r="AD29" s="15">
        <f t="shared" ref="AD29:AD44" si="234">IF(AND(ISNUMBER(W29),ISNUMBER(P29)),(W29*$B$3)/(P29*$B$2),"---")</f>
        <v>5.5586668538237082E-3</v>
      </c>
      <c r="AE29" s="15">
        <f t="shared" ref="AE29:AE44" si="235">IF(AND(ISNUMBER(X29),ISNUMBER(Q29)),(X29*$B$3)/(Q29*$B$2),"---")</f>
        <v>1.4782084569528729E-2</v>
      </c>
      <c r="AF29" s="15">
        <f t="shared" ref="AF29:AF44" si="236">IF(AND(ISNUMBER(Y29),ISNUMBER(R29)),(Y29*$B$3)/(R29*$B$2),"---")</f>
        <v>1.7176541212438601E-3</v>
      </c>
      <c r="AG29" s="15">
        <f t="shared" ref="AG29:AG44" si="237">IF(AND(ISNUMBER(Z29),ISNUMBER(S29)),(Z29*$B$3)/(S29*$B$2),"---")</f>
        <v>2.8975377560789039E-3</v>
      </c>
      <c r="AH29" s="15" t="str">
        <f t="shared" ref="AH29:AH44" si="238">IF(AND(ISNUMBER(AA29),ISNUMBER(T29)),(AA29*$B$3)/(T29*$B$2),"---")</f>
        <v>---</v>
      </c>
      <c r="AI29" s="15" t="str">
        <f t="shared" ref="AI29:AI44" si="239">IF(AND(ISNUMBER(AB29),ISNUMBER(U29)),(AB29*$B$3)/(U29*$B$2),"---")</f>
        <v>---</v>
      </c>
      <c r="AK29" s="15">
        <f>AVERAGE(AD29:AI29)</f>
        <v>6.2389858251688003E-3</v>
      </c>
      <c r="AL29" s="15">
        <f>STDEV(AD29:AI29)</f>
        <v>5.9176314415481466E-3</v>
      </c>
      <c r="AM29" s="15">
        <f>GEOMEAN(AD29:AI29)</f>
        <v>4.496947186347809E-3</v>
      </c>
      <c r="AN29" s="14">
        <f>EXP(STDEV(AP29:AU29))</f>
        <v>2.5280815669957497</v>
      </c>
      <c r="AP29" s="15">
        <f>IF(ISNUMBER(AD29),LN(AD29),"---")</f>
        <v>-5.1923969739622846</v>
      </c>
      <c r="AQ29" s="15">
        <f t="shared" ref="AQ29:AQ44" si="240">IF(ISNUMBER(AE29),LN(AE29),"---")</f>
        <v>-4.2143393335203472</v>
      </c>
      <c r="AR29" s="15">
        <f t="shared" ref="AR29:AR44" si="241">IF(ISNUMBER(AF29),LN(AF29),"---")</f>
        <v>-6.3667958020895004</v>
      </c>
      <c r="AS29" s="15">
        <f t="shared" ref="AS29:AS44" si="242">IF(ISNUMBER(AG29),LN(AG29),"---")</f>
        <v>-5.8438939522644606</v>
      </c>
      <c r="AT29" s="15" t="str">
        <f t="shared" ref="AT29:AT44" si="243">IF(ISNUMBER(AH29),LN(AH29),"---")</f>
        <v>---</v>
      </c>
      <c r="AU29" s="15" t="str">
        <f t="shared" ref="AU29:AU44" si="244">IF(ISNUMBER(AI29),LN(AI29),"---")</f>
        <v>---</v>
      </c>
    </row>
    <row r="30" spans="1:47" x14ac:dyDescent="0.25">
      <c r="A30" t="s">
        <v>45</v>
      </c>
      <c r="B30" s="27">
        <f>'Raw Plate Reader Measurements'!$M$21</f>
        <v>0.21199999999999999</v>
      </c>
      <c r="C30" s="27">
        <f>'Raw Plate Reader Measurements'!$M$22</f>
        <v>0.2</v>
      </c>
      <c r="D30" s="27">
        <f>'Raw Plate Reader Measurements'!$M$23</f>
        <v>0.17100000000000001</v>
      </c>
      <c r="E30" s="27">
        <f>'Raw Plate Reader Measurements'!$M$24</f>
        <v>0.186</v>
      </c>
      <c r="F30" s="3"/>
      <c r="G30" s="3"/>
      <c r="I30" s="27">
        <f>'Raw Plate Reader Measurements'!$B$21</f>
        <v>3.774</v>
      </c>
      <c r="J30" s="27">
        <f>'Raw Plate Reader Measurements'!$B$22</f>
        <v>3.5819999999999999</v>
      </c>
      <c r="K30" s="27">
        <f>'Raw Plate Reader Measurements'!$B$23</f>
        <v>3.2730000000000001</v>
      </c>
      <c r="L30" s="27">
        <f>'Raw Plate Reader Measurements'!$B$24</f>
        <v>3.6339999999999999</v>
      </c>
      <c r="M30" s="3"/>
      <c r="N30" s="3"/>
      <c r="P30" s="4">
        <f t="shared" si="222"/>
        <v>0.16225000000000001</v>
      </c>
      <c r="Q30" s="4">
        <f t="shared" si="223"/>
        <v>0.15024999999999999</v>
      </c>
      <c r="R30" s="4">
        <f t="shared" si="224"/>
        <v>0.12125000000000001</v>
      </c>
      <c r="S30" s="4">
        <f t="shared" si="225"/>
        <v>0.13624999999999998</v>
      </c>
      <c r="T30" s="4" t="str">
        <f t="shared" si="226"/>
        <v>---</v>
      </c>
      <c r="U30" s="4" t="str">
        <f t="shared" si="227"/>
        <v>---</v>
      </c>
      <c r="W30" s="4">
        <f t="shared" si="228"/>
        <v>0.15600000000000014</v>
      </c>
      <c r="X30" s="4">
        <f t="shared" si="229"/>
        <v>-3.6000000000000032E-2</v>
      </c>
      <c r="Y30" s="4">
        <f t="shared" si="230"/>
        <v>-0.34499999999999975</v>
      </c>
      <c r="Z30" s="4">
        <f t="shared" si="231"/>
        <v>1.6000000000000014E-2</v>
      </c>
      <c r="AA30" s="4" t="str">
        <f t="shared" si="232"/>
        <v>---</v>
      </c>
      <c r="AB30" s="4" t="str">
        <f t="shared" si="233"/>
        <v>---</v>
      </c>
      <c r="AD30" s="15">
        <f t="shared" si="234"/>
        <v>6.2254647874829434E-3</v>
      </c>
      <c r="AE30" s="15">
        <f t="shared" si="235"/>
        <v>-1.5513861437641485E-3</v>
      </c>
      <c r="AF30" s="15">
        <f t="shared" si="236"/>
        <v>-1.8423376860181945E-2</v>
      </c>
      <c r="AG30" s="15">
        <f t="shared" si="237"/>
        <v>7.6035316811600675E-4</v>
      </c>
      <c r="AH30" s="15" t="str">
        <f t="shared" si="238"/>
        <v>---</v>
      </c>
      <c r="AI30" s="15" t="str">
        <f t="shared" si="239"/>
        <v>---</v>
      </c>
      <c r="AK30" s="15">
        <f>AVERAGE(AD30:AI30)</f>
        <v>-3.2472362620867856E-3</v>
      </c>
      <c r="AL30" s="15">
        <f>STDEV(AD30:AI30)</f>
        <v>1.0629894782993849E-2</v>
      </c>
      <c r="AM30" s="15" t="e">
        <f>GEOMEAN(AD30:AI30)</f>
        <v>#NUM!</v>
      </c>
      <c r="AN30" s="14" t="e">
        <f>EXP(STDEV(AP30:AU30))</f>
        <v>#NUM!</v>
      </c>
      <c r="AP30" s="15">
        <f>IF(ISNUMBER(AD30),LN(AD30),"---")</f>
        <v>-5.0791071747627381</v>
      </c>
      <c r="AQ30" s="15" t="e">
        <f t="shared" si="240"/>
        <v>#NUM!</v>
      </c>
      <c r="AR30" s="15" t="e">
        <f t="shared" si="241"/>
        <v>#NUM!</v>
      </c>
      <c r="AS30" s="15">
        <f t="shared" si="242"/>
        <v>-7.1817275377316481</v>
      </c>
      <c r="AT30" s="15" t="str">
        <f t="shared" si="243"/>
        <v>---</v>
      </c>
      <c r="AU30" s="15" t="str">
        <f t="shared" si="244"/>
        <v>---</v>
      </c>
    </row>
    <row r="31" spans="1:47" x14ac:dyDescent="0.25">
      <c r="A31" t="s">
        <v>46</v>
      </c>
      <c r="B31" s="27">
        <f>'Raw Plate Reader Measurements'!$N$17</f>
        <v>0.221</v>
      </c>
      <c r="C31" s="27">
        <f>'Raw Plate Reader Measurements'!$N$18</f>
        <v>0.158</v>
      </c>
      <c r="D31" s="27">
        <f>'Raw Plate Reader Measurements'!$N$19</f>
        <v>0.16200000000000001</v>
      </c>
      <c r="E31" s="27">
        <f>'Raw Plate Reader Measurements'!$N$20</f>
        <v>0.126</v>
      </c>
      <c r="F31" s="3"/>
      <c r="G31" s="3"/>
      <c r="I31" s="27">
        <f>'Raw Plate Reader Measurements'!$C$17</f>
        <v>9.6189999999999998</v>
      </c>
      <c r="J31" s="27">
        <f>'Raw Plate Reader Measurements'!$C$18</f>
        <v>9.8450000000000006</v>
      </c>
      <c r="K31" s="27">
        <f>'Raw Plate Reader Measurements'!$C$19</f>
        <v>8.4149999999999991</v>
      </c>
      <c r="L31" s="27">
        <f>'Raw Plate Reader Measurements'!$C$20</f>
        <v>8.4809999999999999</v>
      </c>
      <c r="M31" s="3"/>
      <c r="N31" s="3"/>
      <c r="P31" s="4">
        <f t="shared" si="222"/>
        <v>0.17125000000000001</v>
      </c>
      <c r="Q31" s="4">
        <f t="shared" si="223"/>
        <v>0.10825</v>
      </c>
      <c r="R31" s="4">
        <f t="shared" si="224"/>
        <v>0.11225</v>
      </c>
      <c r="S31" s="4">
        <f t="shared" si="225"/>
        <v>7.6249999999999998E-2</v>
      </c>
      <c r="T31" s="4" t="str">
        <f t="shared" si="226"/>
        <v>---</v>
      </c>
      <c r="U31" s="4" t="str">
        <f t="shared" si="227"/>
        <v>---</v>
      </c>
      <c r="W31" s="4">
        <f t="shared" si="228"/>
        <v>6.0009999999999994</v>
      </c>
      <c r="X31" s="4">
        <f t="shared" si="229"/>
        <v>6.2270000000000003</v>
      </c>
      <c r="Y31" s="4">
        <f t="shared" si="230"/>
        <v>4.7969999999999988</v>
      </c>
      <c r="Z31" s="4">
        <f t="shared" si="231"/>
        <v>4.8629999999999995</v>
      </c>
      <c r="AA31" s="4" t="str">
        <f t="shared" si="232"/>
        <v>---</v>
      </c>
      <c r="AB31" s="4" t="str">
        <f t="shared" si="233"/>
        <v>---</v>
      </c>
      <c r="AC31" s="12"/>
      <c r="AD31" s="15">
        <f t="shared" si="234"/>
        <v>0.22689500476423011</v>
      </c>
      <c r="AE31" s="15">
        <f t="shared" si="235"/>
        <v>0.37246275287713793</v>
      </c>
      <c r="AF31" s="15">
        <f t="shared" si="236"/>
        <v>0.27670388507260596</v>
      </c>
      <c r="AG31" s="15">
        <f t="shared" si="237"/>
        <v>0.41294889627433079</v>
      </c>
      <c r="AH31" s="15" t="str">
        <f t="shared" si="238"/>
        <v>---</v>
      </c>
      <c r="AI31" s="15" t="str">
        <f t="shared" si="239"/>
        <v>---</v>
      </c>
      <c r="AJ31" s="12"/>
      <c r="AK31" s="15">
        <f t="shared" ref="AK31:AK44" si="245">AVERAGE(AD31:AI31)</f>
        <v>0.32225263474707622</v>
      </c>
      <c r="AL31" s="15">
        <f t="shared" ref="AL31:AL44" si="246">STDEV(AD31:AI31)</f>
        <v>8.5468579042257409E-2</v>
      </c>
      <c r="AM31" s="15">
        <f t="shared" ref="AM31:AM44" si="247">GEOMEAN(AD31:AI31)</f>
        <v>0.31347639054235643</v>
      </c>
      <c r="AN31" s="14">
        <f t="shared" ref="AN31:AN44" si="248">EXP(STDEV(AP31:AU31))</f>
        <v>1.3156182553516853</v>
      </c>
      <c r="AP31" s="15">
        <f t="shared" ref="AP31:AP44" si="249">IF(ISNUMBER(AD31),LN(AD31),"---")</f>
        <v>-1.4832679025808986</v>
      </c>
      <c r="AQ31" s="15">
        <f t="shared" si="240"/>
        <v>-0.98761823843822361</v>
      </c>
      <c r="AR31" s="15">
        <f t="shared" si="241"/>
        <v>-1.2848073515483767</v>
      </c>
      <c r="AS31" s="15">
        <f t="shared" si="242"/>
        <v>-0.88443143151181192</v>
      </c>
      <c r="AT31" s="15" t="str">
        <f t="shared" si="243"/>
        <v>---</v>
      </c>
      <c r="AU31" s="15" t="str">
        <f t="shared" si="244"/>
        <v>---</v>
      </c>
    </row>
    <row r="32" spans="1:47" x14ac:dyDescent="0.25">
      <c r="A32" t="s">
        <v>47</v>
      </c>
      <c r="B32" s="27">
        <f>'Raw Plate Reader Measurements'!$N$21</f>
        <v>0.155</v>
      </c>
      <c r="C32" s="27">
        <f>'Raw Plate Reader Measurements'!$N$22</f>
        <v>0.13100000000000001</v>
      </c>
      <c r="D32" s="27">
        <f>'Raw Plate Reader Measurements'!$N$23</f>
        <v>0.129</v>
      </c>
      <c r="E32" s="27">
        <f>'Raw Plate Reader Measurements'!$N$24</f>
        <v>9.4E-2</v>
      </c>
      <c r="F32" s="3"/>
      <c r="G32" s="3"/>
      <c r="I32" s="27">
        <f>'Raw Plate Reader Measurements'!$C$21</f>
        <v>10.01</v>
      </c>
      <c r="J32" s="27">
        <f>'Raw Plate Reader Measurements'!$C$22</f>
        <v>9.4190000000000005</v>
      </c>
      <c r="K32" s="27">
        <f>'Raw Plate Reader Measurements'!$C$23</f>
        <v>7.976</v>
      </c>
      <c r="L32" s="27">
        <f>'Raw Plate Reader Measurements'!$C$24</f>
        <v>8.5180000000000007</v>
      </c>
      <c r="M32" s="3"/>
      <c r="N32" s="3"/>
      <c r="P32" s="4">
        <f t="shared" si="222"/>
        <v>0.10525</v>
      </c>
      <c r="Q32" s="4">
        <f t="shared" si="223"/>
        <v>8.1250000000000003E-2</v>
      </c>
      <c r="R32" s="4">
        <f t="shared" si="224"/>
        <v>7.9250000000000001E-2</v>
      </c>
      <c r="S32" s="4">
        <f t="shared" si="225"/>
        <v>4.4249999999999998E-2</v>
      </c>
      <c r="T32" s="4" t="str">
        <f t="shared" si="226"/>
        <v>---</v>
      </c>
      <c r="U32" s="4" t="str">
        <f t="shared" si="227"/>
        <v>---</v>
      </c>
      <c r="W32" s="4">
        <f t="shared" si="228"/>
        <v>6.3919999999999995</v>
      </c>
      <c r="X32" s="4">
        <f t="shared" si="229"/>
        <v>5.8010000000000002</v>
      </c>
      <c r="Y32" s="4">
        <f t="shared" si="230"/>
        <v>4.3580000000000005</v>
      </c>
      <c r="Z32" s="4">
        <f t="shared" si="231"/>
        <v>4.9000000000000004</v>
      </c>
      <c r="AA32" s="4" t="str">
        <f t="shared" si="232"/>
        <v>---</v>
      </c>
      <c r="AB32" s="4" t="str">
        <f t="shared" si="233"/>
        <v>---</v>
      </c>
      <c r="AC32" s="12"/>
      <c r="AD32" s="15">
        <f t="shared" si="234"/>
        <v>0.39322991546550518</v>
      </c>
      <c r="AE32" s="15">
        <f t="shared" si="235"/>
        <v>0.46228668401756112</v>
      </c>
      <c r="AF32" s="15">
        <f t="shared" si="236"/>
        <v>0.3560572581080455</v>
      </c>
      <c r="AG32" s="15">
        <f t="shared" si="237"/>
        <v>0.71699263257549239</v>
      </c>
      <c r="AH32" s="15" t="str">
        <f t="shared" si="238"/>
        <v>---</v>
      </c>
      <c r="AI32" s="15" t="str">
        <f t="shared" si="239"/>
        <v>---</v>
      </c>
      <c r="AJ32" s="12"/>
      <c r="AK32" s="15">
        <f t="shared" si="245"/>
        <v>0.48214162254165105</v>
      </c>
      <c r="AL32" s="15">
        <f t="shared" si="246"/>
        <v>0.16263637775472362</v>
      </c>
      <c r="AM32" s="15">
        <f t="shared" si="247"/>
        <v>0.46413905911138192</v>
      </c>
      <c r="AN32" s="14">
        <f t="shared" si="248"/>
        <v>1.3623966520919377</v>
      </c>
      <c r="AP32" s="15">
        <f t="shared" si="249"/>
        <v>-0.93336081154445671</v>
      </c>
      <c r="AQ32" s="15">
        <f t="shared" si="240"/>
        <v>-0.77157005217185914</v>
      </c>
      <c r="AR32" s="15">
        <f t="shared" si="241"/>
        <v>-1.0326637236809013</v>
      </c>
      <c r="AS32" s="15">
        <f t="shared" si="242"/>
        <v>-0.33268971378329676</v>
      </c>
      <c r="AT32" s="15" t="str">
        <f t="shared" si="243"/>
        <v>---</v>
      </c>
      <c r="AU32" s="15" t="str">
        <f t="shared" si="244"/>
        <v>---</v>
      </c>
    </row>
    <row r="33" spans="1:47" x14ac:dyDescent="0.25">
      <c r="A33" t="s">
        <v>50</v>
      </c>
      <c r="B33" s="27">
        <f>'Raw Plate Reader Measurements'!$O$17</f>
        <v>0.249</v>
      </c>
      <c r="C33" s="27">
        <f>'Raw Plate Reader Measurements'!$O$18</f>
        <v>0.17899999999999999</v>
      </c>
      <c r="D33" s="27">
        <f>'Raw Plate Reader Measurements'!$O$19</f>
        <v>0.16200000000000001</v>
      </c>
      <c r="E33" s="27">
        <f>'Raw Plate Reader Measurements'!$O$20</f>
        <v>0.17699999999999999</v>
      </c>
      <c r="F33" s="3"/>
      <c r="G33" s="3"/>
      <c r="I33" s="27">
        <f>'Raw Plate Reader Measurements'!$D$17</f>
        <v>7.9269999999999996</v>
      </c>
      <c r="J33" s="27">
        <f>'Raw Plate Reader Measurements'!$D$18</f>
        <v>7.4269999999999996</v>
      </c>
      <c r="K33" s="27">
        <f>'Raw Plate Reader Measurements'!$D$19</f>
        <v>7.1740000000000004</v>
      </c>
      <c r="L33" s="27">
        <f>'Raw Plate Reader Measurements'!$D$20</f>
        <v>6.3330000000000002</v>
      </c>
      <c r="M33" s="3"/>
      <c r="N33" s="3"/>
      <c r="P33" s="4">
        <f t="shared" si="222"/>
        <v>0.19924999999999998</v>
      </c>
      <c r="Q33" s="4">
        <f t="shared" si="223"/>
        <v>0.12924999999999998</v>
      </c>
      <c r="R33" s="4">
        <f t="shared" si="224"/>
        <v>0.11225</v>
      </c>
      <c r="S33" s="4">
        <f t="shared" si="225"/>
        <v>0.12724999999999997</v>
      </c>
      <c r="T33" s="4" t="str">
        <f t="shared" si="226"/>
        <v>---</v>
      </c>
      <c r="U33" s="4" t="str">
        <f t="shared" si="227"/>
        <v>---</v>
      </c>
      <c r="W33" s="4">
        <f t="shared" si="228"/>
        <v>4.3089999999999993</v>
      </c>
      <c r="X33" s="4">
        <f t="shared" si="229"/>
        <v>3.8089999999999997</v>
      </c>
      <c r="Y33" s="4">
        <f t="shared" si="230"/>
        <v>3.5560000000000005</v>
      </c>
      <c r="Z33" s="4">
        <f t="shared" si="231"/>
        <v>2.7150000000000003</v>
      </c>
      <c r="AA33" s="4" t="str">
        <f t="shared" si="232"/>
        <v>---</v>
      </c>
      <c r="AB33" s="4" t="str">
        <f t="shared" si="233"/>
        <v>---</v>
      </c>
      <c r="AD33" s="15">
        <f t="shared" si="234"/>
        <v>0.14002644148129462</v>
      </c>
      <c r="AE33" s="15">
        <f t="shared" si="235"/>
        <v>0.19081491095960559</v>
      </c>
      <c r="AF33" s="15">
        <f t="shared" si="236"/>
        <v>0.20511966131294293</v>
      </c>
      <c r="AG33" s="15">
        <f t="shared" si="237"/>
        <v>0.1381477865952912</v>
      </c>
      <c r="AH33" s="15" t="str">
        <f t="shared" si="238"/>
        <v>---</v>
      </c>
      <c r="AI33" s="15" t="str">
        <f t="shared" si="239"/>
        <v>---</v>
      </c>
      <c r="AK33" s="15">
        <f t="shared" si="245"/>
        <v>0.16852720008728356</v>
      </c>
      <c r="AL33" s="15">
        <f t="shared" si="246"/>
        <v>3.4500977182846747E-2</v>
      </c>
      <c r="AM33" s="15">
        <f t="shared" si="247"/>
        <v>0.16587975900506374</v>
      </c>
      <c r="AN33" s="14">
        <f t="shared" si="248"/>
        <v>1.2283169597480741</v>
      </c>
      <c r="AP33" s="15">
        <f t="shared" si="249"/>
        <v>-1.9659240064825629</v>
      </c>
      <c r="AQ33" s="15">
        <f t="shared" si="240"/>
        <v>-1.6564513733380108</v>
      </c>
      <c r="AR33" s="15">
        <f t="shared" si="241"/>
        <v>-1.5841617564166448</v>
      </c>
      <c r="AS33" s="15">
        <f t="shared" si="242"/>
        <v>-1.9794312494906725</v>
      </c>
      <c r="AT33" s="15" t="str">
        <f t="shared" si="243"/>
        <v>---</v>
      </c>
      <c r="AU33" s="15" t="str">
        <f t="shared" si="244"/>
        <v>---</v>
      </c>
    </row>
    <row r="34" spans="1:47" x14ac:dyDescent="0.25">
      <c r="A34" t="s">
        <v>48</v>
      </c>
      <c r="B34" s="27">
        <f>'Raw Plate Reader Measurements'!$O$21</f>
        <v>0.123</v>
      </c>
      <c r="C34" s="27">
        <f>'Raw Plate Reader Measurements'!$O$22</f>
        <v>0.128</v>
      </c>
      <c r="D34" s="27">
        <f>'Raw Plate Reader Measurements'!$O$23</f>
        <v>0.123</v>
      </c>
      <c r="E34" s="27">
        <f>'Raw Plate Reader Measurements'!$O$24</f>
        <v>0.109</v>
      </c>
      <c r="F34" s="3"/>
      <c r="G34" s="3"/>
      <c r="I34" s="27">
        <f>'Raw Plate Reader Measurements'!$D$21</f>
        <v>7.6260000000000003</v>
      </c>
      <c r="J34" s="27">
        <f>'Raw Plate Reader Measurements'!$D$22</f>
        <v>7.2869999999999999</v>
      </c>
      <c r="K34" s="27">
        <f>'Raw Plate Reader Measurements'!$D$23</f>
        <v>7.0720000000000001</v>
      </c>
      <c r="L34" s="27">
        <f>'Raw Plate Reader Measurements'!$D$24</f>
        <v>7.0609999999999999</v>
      </c>
      <c r="M34" s="3"/>
      <c r="N34" s="3"/>
      <c r="P34" s="4">
        <f t="shared" si="222"/>
        <v>7.3249999999999996E-2</v>
      </c>
      <c r="Q34" s="4">
        <f t="shared" si="223"/>
        <v>7.825E-2</v>
      </c>
      <c r="R34" s="4">
        <f t="shared" si="224"/>
        <v>7.3249999999999996E-2</v>
      </c>
      <c r="S34" s="4">
        <f t="shared" si="225"/>
        <v>5.9249999999999997E-2</v>
      </c>
      <c r="T34" s="4" t="str">
        <f t="shared" si="226"/>
        <v>---</v>
      </c>
      <c r="U34" s="4" t="str">
        <f t="shared" si="227"/>
        <v>---</v>
      </c>
      <c r="W34" s="4">
        <f t="shared" si="228"/>
        <v>4.0080000000000009</v>
      </c>
      <c r="X34" s="4">
        <f t="shared" si="229"/>
        <v>3.669</v>
      </c>
      <c r="Y34" s="4">
        <f t="shared" si="230"/>
        <v>3.4540000000000002</v>
      </c>
      <c r="Z34" s="4">
        <f t="shared" si="231"/>
        <v>3.4430000000000001</v>
      </c>
      <c r="AA34" s="4" t="str">
        <f t="shared" si="232"/>
        <v>---</v>
      </c>
      <c r="AB34" s="4" t="str">
        <f t="shared" si="233"/>
        <v>---</v>
      </c>
      <c r="AD34" s="15">
        <f t="shared" si="234"/>
        <v>0.35428435288094695</v>
      </c>
      <c r="AE34" s="15">
        <f t="shared" si="235"/>
        <v>0.30359544663151083</v>
      </c>
      <c r="AF34" s="15">
        <f t="shared" si="236"/>
        <v>0.30531391089091581</v>
      </c>
      <c r="AG34" s="15">
        <f t="shared" si="237"/>
        <v>0.37625350659645507</v>
      </c>
      <c r="AH34" s="15" t="str">
        <f t="shared" si="238"/>
        <v>---</v>
      </c>
      <c r="AI34" s="15" t="str">
        <f t="shared" si="239"/>
        <v>---</v>
      </c>
      <c r="AK34" s="15">
        <f t="shared" si="245"/>
        <v>0.33486180424995715</v>
      </c>
      <c r="AL34" s="15">
        <f t="shared" si="246"/>
        <v>3.6245328614623339E-2</v>
      </c>
      <c r="AM34" s="15">
        <f t="shared" si="247"/>
        <v>0.33340230154188732</v>
      </c>
      <c r="AN34" s="14">
        <f t="shared" si="248"/>
        <v>1.113764245006442</v>
      </c>
      <c r="AP34" s="15">
        <f t="shared" si="249"/>
        <v>-1.0376554315605522</v>
      </c>
      <c r="AQ34" s="15">
        <f t="shared" si="240"/>
        <v>-1.1920592314930569</v>
      </c>
      <c r="AR34" s="15">
        <f t="shared" si="241"/>
        <v>-1.1864148156186292</v>
      </c>
      <c r="AS34" s="15">
        <f t="shared" si="242"/>
        <v>-0.97749214310479327</v>
      </c>
      <c r="AT34" s="15" t="str">
        <f t="shared" si="243"/>
        <v>---</v>
      </c>
      <c r="AU34" s="15" t="str">
        <f t="shared" si="244"/>
        <v>---</v>
      </c>
    </row>
    <row r="35" spans="1:47" x14ac:dyDescent="0.25">
      <c r="A35" t="s">
        <v>49</v>
      </c>
      <c r="B35" s="27">
        <f>'Raw Plate Reader Measurements'!$P$17</f>
        <v>0.17599999999999999</v>
      </c>
      <c r="C35" s="27">
        <f>'Raw Plate Reader Measurements'!$P$18</f>
        <v>0.17499999999999999</v>
      </c>
      <c r="D35" s="27">
        <f>'Raw Plate Reader Measurements'!$P$19</f>
        <v>0.159</v>
      </c>
      <c r="E35" s="27">
        <f>'Raw Plate Reader Measurements'!$P$20</f>
        <v>0.183</v>
      </c>
      <c r="F35" s="3"/>
      <c r="G35" s="3"/>
      <c r="I35" s="27">
        <f>'Raw Plate Reader Measurements'!$E$17</f>
        <v>17.02</v>
      </c>
      <c r="J35" s="27">
        <f>'Raw Plate Reader Measurements'!$E$18</f>
        <v>14.29</v>
      </c>
      <c r="K35" s="27">
        <f>'Raw Plate Reader Measurements'!$E$19</f>
        <v>13.53</v>
      </c>
      <c r="L35" s="27">
        <f>'Raw Plate Reader Measurements'!$E$20</f>
        <v>15.27</v>
      </c>
      <c r="M35" s="3"/>
      <c r="N35" s="3"/>
      <c r="P35" s="4">
        <f t="shared" si="222"/>
        <v>0.12624999999999997</v>
      </c>
      <c r="Q35" s="4">
        <f t="shared" si="223"/>
        <v>0.12524999999999997</v>
      </c>
      <c r="R35" s="4">
        <f t="shared" si="224"/>
        <v>0.10925</v>
      </c>
      <c r="S35" s="4">
        <f t="shared" si="225"/>
        <v>0.13324999999999998</v>
      </c>
      <c r="T35" s="4" t="str">
        <f t="shared" si="226"/>
        <v>---</v>
      </c>
      <c r="U35" s="4" t="str">
        <f t="shared" si="227"/>
        <v>---</v>
      </c>
      <c r="W35" s="4">
        <f t="shared" si="228"/>
        <v>13.401999999999999</v>
      </c>
      <c r="X35" s="4">
        <f t="shared" si="229"/>
        <v>10.671999999999999</v>
      </c>
      <c r="Y35" s="4">
        <f t="shared" si="230"/>
        <v>9.911999999999999</v>
      </c>
      <c r="Z35" s="4">
        <f t="shared" si="231"/>
        <v>11.651999999999999</v>
      </c>
      <c r="AA35" s="4" t="str">
        <f t="shared" si="232"/>
        <v>---</v>
      </c>
      <c r="AB35" s="4" t="str">
        <f t="shared" si="233"/>
        <v>---</v>
      </c>
      <c r="AD35" s="15">
        <f t="shared" si="234"/>
        <v>0.68733762026045031</v>
      </c>
      <c r="AE35" s="15">
        <f t="shared" si="235"/>
        <v>0.55169617147243499</v>
      </c>
      <c r="AF35" s="15">
        <f t="shared" si="236"/>
        <v>0.5874511196066059</v>
      </c>
      <c r="AG35" s="15">
        <f t="shared" si="237"/>
        <v>0.566193848219254</v>
      </c>
      <c r="AH35" s="15" t="str">
        <f t="shared" si="238"/>
        <v>---</v>
      </c>
      <c r="AI35" s="15" t="str">
        <f t="shared" si="239"/>
        <v>---</v>
      </c>
      <c r="AK35" s="15">
        <f t="shared" si="245"/>
        <v>0.59816968988968633</v>
      </c>
      <c r="AL35" s="15">
        <f t="shared" si="246"/>
        <v>6.1231935894405912E-2</v>
      </c>
      <c r="AM35" s="15">
        <f t="shared" si="247"/>
        <v>0.59593890938968519</v>
      </c>
      <c r="AN35" s="14">
        <f t="shared" si="248"/>
        <v>1.1035723394413093</v>
      </c>
      <c r="AP35" s="15">
        <f t="shared" si="249"/>
        <v>-0.37492966605042954</v>
      </c>
      <c r="AQ35" s="15">
        <f t="shared" si="240"/>
        <v>-0.59475779823764563</v>
      </c>
      <c r="AR35" s="15">
        <f t="shared" si="241"/>
        <v>-0.53196223709479773</v>
      </c>
      <c r="AS35" s="15">
        <f t="shared" si="242"/>
        <v>-0.56881877139470494</v>
      </c>
      <c r="AT35" s="15" t="str">
        <f t="shared" si="243"/>
        <v>---</v>
      </c>
      <c r="AU35" s="15" t="str">
        <f t="shared" si="244"/>
        <v>---</v>
      </c>
    </row>
    <row r="36" spans="1:47" x14ac:dyDescent="0.25">
      <c r="A36" t="s">
        <v>51</v>
      </c>
      <c r="B36" s="27">
        <f>'Raw Plate Reader Measurements'!$P$21</f>
        <v>0.14599999999999999</v>
      </c>
      <c r="C36" s="27">
        <f>'Raw Plate Reader Measurements'!$P$22</f>
        <v>0.111</v>
      </c>
      <c r="D36" s="27">
        <f>'Raw Plate Reader Measurements'!$P$23</f>
        <v>0.157</v>
      </c>
      <c r="E36" s="27">
        <f>'Raw Plate Reader Measurements'!$P$24</f>
        <v>0.11899999999999999</v>
      </c>
      <c r="F36" s="3"/>
      <c r="G36" s="3"/>
      <c r="I36" s="27">
        <f>'Raw Plate Reader Measurements'!$E$21</f>
        <v>12.22</v>
      </c>
      <c r="J36" s="27">
        <f>'Raw Plate Reader Measurements'!$E$22</f>
        <v>11.69</v>
      </c>
      <c r="K36" s="27">
        <f>'Raw Plate Reader Measurements'!$E$23</f>
        <v>11.9</v>
      </c>
      <c r="L36" s="27">
        <f>'Raw Plate Reader Measurements'!$E$24</f>
        <v>11.97</v>
      </c>
      <c r="M36" s="3"/>
      <c r="N36" s="3"/>
      <c r="P36" s="4">
        <f t="shared" si="222"/>
        <v>9.6249999999999988E-2</v>
      </c>
      <c r="Q36" s="4">
        <f t="shared" si="223"/>
        <v>6.1249999999999999E-2</v>
      </c>
      <c r="R36" s="4">
        <f t="shared" si="224"/>
        <v>0.10725</v>
      </c>
      <c r="S36" s="4">
        <f t="shared" si="225"/>
        <v>6.9249999999999992E-2</v>
      </c>
      <c r="T36" s="4" t="str">
        <f t="shared" si="226"/>
        <v>---</v>
      </c>
      <c r="U36" s="4" t="str">
        <f t="shared" si="227"/>
        <v>---</v>
      </c>
      <c r="W36" s="4">
        <f t="shared" si="228"/>
        <v>8.6020000000000003</v>
      </c>
      <c r="X36" s="4">
        <f t="shared" si="229"/>
        <v>8.0719999999999992</v>
      </c>
      <c r="Y36" s="4">
        <f t="shared" si="230"/>
        <v>8.282</v>
      </c>
      <c r="Z36" s="4">
        <f t="shared" si="231"/>
        <v>8.3520000000000003</v>
      </c>
      <c r="AA36" s="4" t="str">
        <f t="shared" si="232"/>
        <v>---</v>
      </c>
      <c r="AB36" s="4" t="str">
        <f t="shared" si="233"/>
        <v>---</v>
      </c>
      <c r="AD36" s="15">
        <f t="shared" si="234"/>
        <v>0.57866949414171542</v>
      </c>
      <c r="AE36" s="15">
        <f t="shared" si="235"/>
        <v>0.85331022227108611</v>
      </c>
      <c r="AF36" s="15">
        <f t="shared" si="236"/>
        <v>0.49999978021467584</v>
      </c>
      <c r="AG36" s="15">
        <f t="shared" si="237"/>
        <v>0.78091289818527998</v>
      </c>
      <c r="AH36" s="15" t="str">
        <f t="shared" si="238"/>
        <v>---</v>
      </c>
      <c r="AI36" s="15" t="str">
        <f t="shared" si="239"/>
        <v>---</v>
      </c>
      <c r="AK36" s="15">
        <f t="shared" si="245"/>
        <v>0.67822309870318942</v>
      </c>
      <c r="AL36" s="15">
        <f t="shared" si="246"/>
        <v>0.16620786903873541</v>
      </c>
      <c r="AM36" s="15">
        <f t="shared" si="247"/>
        <v>0.66263975303295219</v>
      </c>
      <c r="AN36" s="14">
        <f t="shared" si="248"/>
        <v>1.2849648261915656</v>
      </c>
      <c r="AP36" s="15">
        <f t="shared" si="249"/>
        <v>-0.54702378625228831</v>
      </c>
      <c r="AQ36" s="15">
        <f t="shared" si="240"/>
        <v>-0.1586321138194681</v>
      </c>
      <c r="AR36" s="15">
        <f t="shared" si="241"/>
        <v>-0.6931476201306902</v>
      </c>
      <c r="AS36" s="15">
        <f t="shared" si="242"/>
        <v>-0.24729166137310429</v>
      </c>
      <c r="AT36" s="15" t="str">
        <f t="shared" si="243"/>
        <v>---</v>
      </c>
      <c r="AU36" s="15" t="str">
        <f t="shared" si="244"/>
        <v>---</v>
      </c>
    </row>
    <row r="37" spans="1:47" x14ac:dyDescent="0.25">
      <c r="A37" t="s">
        <v>52</v>
      </c>
      <c r="B37" s="27">
        <f>'Raw Plate Reader Measurements'!$Q$17</f>
        <v>0.38200000000000001</v>
      </c>
      <c r="C37" s="27">
        <f>'Raw Plate Reader Measurements'!$Q$18</f>
        <v>0.249</v>
      </c>
      <c r="D37" s="27">
        <f>'Raw Plate Reader Measurements'!$Q$19</f>
        <v>0.25700000000000001</v>
      </c>
      <c r="E37" s="27">
        <f>'Raw Plate Reader Measurements'!$Q$20</f>
        <v>0.22900000000000001</v>
      </c>
      <c r="F37" s="3"/>
      <c r="G37" s="3"/>
      <c r="I37" s="27">
        <f>'Raw Plate Reader Measurements'!$F$17</f>
        <v>4.1449999999999996</v>
      </c>
      <c r="J37" s="27">
        <f>'Raw Plate Reader Measurements'!$F$18</f>
        <v>3.8220000000000001</v>
      </c>
      <c r="K37" s="27">
        <f>'Raw Plate Reader Measurements'!$F$19</f>
        <v>3.8650000000000002</v>
      </c>
      <c r="L37" s="27">
        <f>'Raw Plate Reader Measurements'!$F$20</f>
        <v>3.8079999999999998</v>
      </c>
      <c r="M37" s="3"/>
      <c r="N37" s="3"/>
      <c r="P37" s="4">
        <f t="shared" si="222"/>
        <v>0.33224999999999999</v>
      </c>
      <c r="Q37" s="4">
        <f t="shared" si="223"/>
        <v>0.19924999999999998</v>
      </c>
      <c r="R37" s="4">
        <f t="shared" si="224"/>
        <v>0.20724999999999999</v>
      </c>
      <c r="S37" s="4">
        <f t="shared" si="225"/>
        <v>0.17925000000000002</v>
      </c>
      <c r="T37" s="4" t="str">
        <f t="shared" si="226"/>
        <v>---</v>
      </c>
      <c r="U37" s="4" t="str">
        <f t="shared" si="227"/>
        <v>---</v>
      </c>
      <c r="W37" s="4">
        <f t="shared" si="228"/>
        <v>0.52699999999999969</v>
      </c>
      <c r="X37" s="4">
        <f t="shared" si="229"/>
        <v>0.20400000000000018</v>
      </c>
      <c r="Y37" s="4">
        <f t="shared" si="230"/>
        <v>0.24700000000000033</v>
      </c>
      <c r="Z37" s="4">
        <f t="shared" si="231"/>
        <v>0.18999999999999995</v>
      </c>
      <c r="AA37" s="4" t="str">
        <f t="shared" si="232"/>
        <v>---</v>
      </c>
      <c r="AB37" s="4" t="str">
        <f t="shared" si="233"/>
        <v>---</v>
      </c>
      <c r="AD37" s="15">
        <f t="shared" si="234"/>
        <v>1.0270167192458546E-2</v>
      </c>
      <c r="AE37" s="15">
        <f t="shared" si="235"/>
        <v>6.6292397452272292E-3</v>
      </c>
      <c r="AF37" s="15">
        <f t="shared" si="236"/>
        <v>7.71674771757662E-3</v>
      </c>
      <c r="AG37" s="15">
        <f t="shared" si="237"/>
        <v>6.8631947836830876E-3</v>
      </c>
      <c r="AH37" s="15" t="str">
        <f t="shared" si="238"/>
        <v>---</v>
      </c>
      <c r="AI37" s="15" t="str">
        <f t="shared" si="239"/>
        <v>---</v>
      </c>
      <c r="AK37" s="15">
        <f t="shared" si="245"/>
        <v>7.8698373597363702E-3</v>
      </c>
      <c r="AL37" s="15">
        <f t="shared" si="246"/>
        <v>1.6670764291059192E-3</v>
      </c>
      <c r="AM37" s="15">
        <f t="shared" si="247"/>
        <v>7.7490857460734558E-3</v>
      </c>
      <c r="AN37" s="14">
        <f t="shared" si="248"/>
        <v>1.2198265803520052</v>
      </c>
      <c r="AP37" s="15">
        <f t="shared" si="249"/>
        <v>-4.5785119754800698</v>
      </c>
      <c r="AQ37" s="15">
        <f t="shared" si="240"/>
        <v>-5.0162651502541831</v>
      </c>
      <c r="AR37" s="15">
        <f t="shared" si="241"/>
        <v>-4.8643622838155025</v>
      </c>
      <c r="AS37" s="15">
        <f t="shared" si="242"/>
        <v>-4.9815822337473206</v>
      </c>
      <c r="AT37" s="15" t="str">
        <f t="shared" si="243"/>
        <v>---</v>
      </c>
      <c r="AU37" s="15" t="str">
        <f t="shared" si="244"/>
        <v>---</v>
      </c>
    </row>
    <row r="38" spans="1:47" x14ac:dyDescent="0.25">
      <c r="A38" t="s">
        <v>53</v>
      </c>
      <c r="B38" s="27">
        <f>'Raw Plate Reader Measurements'!$Q$21</f>
        <v>0.20899999999999999</v>
      </c>
      <c r="C38" s="27">
        <f>'Raw Plate Reader Measurements'!$Q$22</f>
        <v>0.17499999999999999</v>
      </c>
      <c r="D38" s="27">
        <f>'Raw Plate Reader Measurements'!$Q$23</f>
        <v>0.20300000000000001</v>
      </c>
      <c r="E38" s="27">
        <f>'Raw Plate Reader Measurements'!$Q$24</f>
        <v>0.19800000000000001</v>
      </c>
      <c r="F38" s="3"/>
      <c r="G38" s="3"/>
      <c r="I38" s="27">
        <f>'Raw Plate Reader Measurements'!$F$21</f>
        <v>3.9780000000000002</v>
      </c>
      <c r="J38" s="27">
        <f>'Raw Plate Reader Measurements'!$F$22</f>
        <v>3.851</v>
      </c>
      <c r="K38" s="27">
        <f>'Raw Plate Reader Measurements'!$F$23</f>
        <v>3.8660000000000001</v>
      </c>
      <c r="L38" s="27">
        <f>'Raw Plate Reader Measurements'!$F$24</f>
        <v>3.536</v>
      </c>
      <c r="M38" s="3"/>
      <c r="N38" s="3"/>
      <c r="P38" s="4">
        <f t="shared" si="222"/>
        <v>0.15925</v>
      </c>
      <c r="Q38" s="4">
        <f t="shared" si="223"/>
        <v>0.12524999999999997</v>
      </c>
      <c r="R38" s="4">
        <f t="shared" si="224"/>
        <v>0.15325</v>
      </c>
      <c r="S38" s="4">
        <f t="shared" si="225"/>
        <v>0.14824999999999999</v>
      </c>
      <c r="T38" s="4" t="str">
        <f t="shared" si="226"/>
        <v>---</v>
      </c>
      <c r="U38" s="4" t="str">
        <f t="shared" si="227"/>
        <v>---</v>
      </c>
      <c r="W38" s="4">
        <f t="shared" si="228"/>
        <v>0.36000000000000032</v>
      </c>
      <c r="X38" s="4">
        <f t="shared" si="229"/>
        <v>0.2330000000000001</v>
      </c>
      <c r="Y38" s="4">
        <f t="shared" si="230"/>
        <v>0.24800000000000022</v>
      </c>
      <c r="Z38" s="4">
        <f t="shared" si="231"/>
        <v>-8.1999999999999851E-2</v>
      </c>
      <c r="AA38" s="4" t="str">
        <f t="shared" si="232"/>
        <v>---</v>
      </c>
      <c r="AB38" s="4" t="str">
        <f t="shared" si="233"/>
        <v>---</v>
      </c>
      <c r="AD38" s="15">
        <f t="shared" si="234"/>
        <v>1.4637096897994552E-2</v>
      </c>
      <c r="AE38" s="15">
        <f t="shared" si="235"/>
        <v>1.2045090700250883E-2</v>
      </c>
      <c r="AF38" s="15">
        <f t="shared" si="236"/>
        <v>1.0478113193572537E-2</v>
      </c>
      <c r="AG38" s="15">
        <f t="shared" si="237"/>
        <v>-3.5813852321990134E-3</v>
      </c>
      <c r="AH38" s="15" t="str">
        <f t="shared" si="238"/>
        <v>---</v>
      </c>
      <c r="AI38" s="15" t="str">
        <f t="shared" si="239"/>
        <v>---</v>
      </c>
      <c r="AK38" s="15">
        <f t="shared" si="245"/>
        <v>8.394728889904739E-3</v>
      </c>
      <c r="AL38" s="15">
        <f t="shared" si="246"/>
        <v>8.1661924893077532E-3</v>
      </c>
      <c r="AM38" s="15" t="e">
        <f t="shared" si="247"/>
        <v>#NUM!</v>
      </c>
      <c r="AN38" s="14" t="e">
        <f t="shared" si="248"/>
        <v>#NUM!</v>
      </c>
      <c r="AP38" s="15">
        <f t="shared" si="249"/>
        <v>-4.2241960894301931</v>
      </c>
      <c r="AQ38" s="15">
        <f t="shared" si="240"/>
        <v>-4.4190981128273492</v>
      </c>
      <c r="AR38" s="15">
        <f t="shared" si="241"/>
        <v>-4.558466655079414</v>
      </c>
      <c r="AS38" s="15" t="e">
        <f t="shared" si="242"/>
        <v>#NUM!</v>
      </c>
      <c r="AT38" s="15" t="str">
        <f t="shared" si="243"/>
        <v>---</v>
      </c>
      <c r="AU38" s="15" t="str">
        <f t="shared" si="244"/>
        <v>---</v>
      </c>
    </row>
    <row r="39" spans="1:47" x14ac:dyDescent="0.25">
      <c r="A39" t="s">
        <v>54</v>
      </c>
      <c r="B39" s="27">
        <f>'Raw Plate Reader Measurements'!$R$17</f>
        <v>0.20399999999999999</v>
      </c>
      <c r="C39" s="27">
        <f>'Raw Plate Reader Measurements'!$R$18</f>
        <v>0.14899999999999999</v>
      </c>
      <c r="D39" s="27">
        <f>'Raw Plate Reader Measurements'!$R$19</f>
        <v>0.18099999999999999</v>
      </c>
      <c r="E39" s="27">
        <f>'Raw Plate Reader Measurements'!$R$20</f>
        <v>0.127</v>
      </c>
      <c r="F39" s="3"/>
      <c r="G39" s="3"/>
      <c r="I39" s="27">
        <f>'Raw Plate Reader Measurements'!$G$17</f>
        <v>12.43</v>
      </c>
      <c r="J39" s="27">
        <f>'Raw Plate Reader Measurements'!$G$18</f>
        <v>11.73</v>
      </c>
      <c r="K39" s="27">
        <f>'Raw Plate Reader Measurements'!$G$19</f>
        <v>11.67</v>
      </c>
      <c r="L39" s="27">
        <f>'Raw Plate Reader Measurements'!$G$20</f>
        <v>13.63</v>
      </c>
      <c r="M39" s="3"/>
      <c r="N39" s="3"/>
      <c r="P39" s="4">
        <f t="shared" si="222"/>
        <v>0.15425</v>
      </c>
      <c r="Q39" s="4">
        <f t="shared" si="223"/>
        <v>9.9249999999999991E-2</v>
      </c>
      <c r="R39" s="4">
        <f t="shared" si="224"/>
        <v>0.13124999999999998</v>
      </c>
      <c r="S39" s="4">
        <f t="shared" si="225"/>
        <v>7.7249999999999999E-2</v>
      </c>
      <c r="T39" s="4" t="str">
        <f t="shared" si="226"/>
        <v>---</v>
      </c>
      <c r="U39" s="4" t="str">
        <f t="shared" si="227"/>
        <v>---</v>
      </c>
      <c r="W39" s="4">
        <f t="shared" si="228"/>
        <v>8.8119999999999994</v>
      </c>
      <c r="X39" s="4">
        <f t="shared" si="229"/>
        <v>8.1120000000000001</v>
      </c>
      <c r="Y39" s="4">
        <f t="shared" si="230"/>
        <v>8.0519999999999996</v>
      </c>
      <c r="Z39" s="4">
        <f t="shared" si="231"/>
        <v>10.012</v>
      </c>
      <c r="AA39" s="4" t="str">
        <f t="shared" si="232"/>
        <v>---</v>
      </c>
      <c r="AB39" s="4" t="str">
        <f t="shared" si="233"/>
        <v>---</v>
      </c>
      <c r="AD39" s="15">
        <f t="shared" si="234"/>
        <v>0.36989733630508947</v>
      </c>
      <c r="AE39" s="15">
        <f t="shared" si="235"/>
        <v>0.52921155075056481</v>
      </c>
      <c r="AF39" s="15">
        <f t="shared" si="236"/>
        <v>0.39722478830597546</v>
      </c>
      <c r="AG39" s="15">
        <f t="shared" si="237"/>
        <v>0.83917829206143024</v>
      </c>
      <c r="AH39" s="15" t="str">
        <f t="shared" si="238"/>
        <v>---</v>
      </c>
      <c r="AI39" s="15" t="str">
        <f t="shared" si="239"/>
        <v>---</v>
      </c>
      <c r="AK39" s="15">
        <f t="shared" si="245"/>
        <v>0.53387799185576501</v>
      </c>
      <c r="AL39" s="15">
        <f t="shared" si="246"/>
        <v>0.21509207517828802</v>
      </c>
      <c r="AM39" s="15">
        <f t="shared" si="247"/>
        <v>0.50541750026594723</v>
      </c>
      <c r="AN39" s="14">
        <f t="shared" si="248"/>
        <v>1.450320984647802</v>
      </c>
      <c r="AP39" s="15">
        <f t="shared" si="249"/>
        <v>-0.99452978129133995</v>
      </c>
      <c r="AQ39" s="15">
        <f t="shared" si="240"/>
        <v>-0.6363670201644116</v>
      </c>
      <c r="AR39" s="15">
        <f t="shared" si="241"/>
        <v>-0.92325294114012735</v>
      </c>
      <c r="AS39" s="15">
        <f t="shared" si="242"/>
        <v>-0.17533208965426647</v>
      </c>
      <c r="AT39" s="15" t="str">
        <f t="shared" si="243"/>
        <v>---</v>
      </c>
      <c r="AU39" s="15" t="str">
        <f t="shared" si="244"/>
        <v>---</v>
      </c>
    </row>
    <row r="40" spans="1:47" x14ac:dyDescent="0.25">
      <c r="A40" t="s">
        <v>55</v>
      </c>
      <c r="B40" s="27">
        <f>'Raw Plate Reader Measurements'!$R$21</f>
        <v>0.13900000000000001</v>
      </c>
      <c r="C40" s="27">
        <f>'Raw Plate Reader Measurements'!$R$22</f>
        <v>8.5999999999999993E-2</v>
      </c>
      <c r="D40" s="27">
        <f>'Raw Plate Reader Measurements'!$R$23</f>
        <v>0.11600000000000001</v>
      </c>
      <c r="E40" s="27">
        <f>'Raw Plate Reader Measurements'!$R$24</f>
        <v>8.5999999999999993E-2</v>
      </c>
      <c r="F40" s="3"/>
      <c r="G40" s="3"/>
      <c r="I40" s="27">
        <f>'Raw Plate Reader Measurements'!$G$21</f>
        <v>10.73</v>
      </c>
      <c r="J40" s="27">
        <f>'Raw Plate Reader Measurements'!$G$22</f>
        <v>10.44</v>
      </c>
      <c r="K40" s="27">
        <f>'Raw Plate Reader Measurements'!$G$23</f>
        <v>10.69</v>
      </c>
      <c r="L40" s="27">
        <f>'Raw Plate Reader Measurements'!$G$24</f>
        <v>12.67</v>
      </c>
      <c r="M40" s="3"/>
      <c r="N40" s="3"/>
      <c r="P40" s="4">
        <f t="shared" si="222"/>
        <v>8.925000000000001E-2</v>
      </c>
      <c r="Q40" s="4">
        <f t="shared" si="223"/>
        <v>3.6249999999999991E-2</v>
      </c>
      <c r="R40" s="4">
        <f t="shared" si="224"/>
        <v>6.6250000000000003E-2</v>
      </c>
      <c r="S40" s="4">
        <f t="shared" si="225"/>
        <v>3.6249999999999991E-2</v>
      </c>
      <c r="T40" s="4" t="str">
        <f t="shared" si="226"/>
        <v>---</v>
      </c>
      <c r="U40" s="4" t="str">
        <f t="shared" si="227"/>
        <v>---</v>
      </c>
      <c r="W40" s="4">
        <f t="shared" si="228"/>
        <v>7.1120000000000001</v>
      </c>
      <c r="X40" s="4">
        <f t="shared" si="229"/>
        <v>6.8219999999999992</v>
      </c>
      <c r="Y40" s="4">
        <f t="shared" si="230"/>
        <v>7.0719999999999992</v>
      </c>
      <c r="Z40" s="4">
        <f t="shared" si="231"/>
        <v>9.0519999999999996</v>
      </c>
      <c r="AA40" s="4" t="str">
        <f t="shared" si="232"/>
        <v>---</v>
      </c>
      <c r="AB40" s="4" t="str">
        <f t="shared" si="233"/>
        <v>---</v>
      </c>
      <c r="AD40" s="15">
        <f t="shared" si="234"/>
        <v>0.51595926010930737</v>
      </c>
      <c r="AE40" s="15">
        <f t="shared" si="235"/>
        <v>1.218528222208461</v>
      </c>
      <c r="AF40" s="15">
        <f t="shared" si="236"/>
        <v>0.6911753761036401</v>
      </c>
      <c r="AG40" s="15">
        <f t="shared" si="237"/>
        <v>1.6168451286178525</v>
      </c>
      <c r="AH40" s="15" t="str">
        <f t="shared" si="238"/>
        <v>---</v>
      </c>
      <c r="AI40" s="15" t="str">
        <f t="shared" si="239"/>
        <v>---</v>
      </c>
      <c r="AK40" s="15">
        <f t="shared" si="245"/>
        <v>1.0106269967598154</v>
      </c>
      <c r="AL40" s="15">
        <f t="shared" si="246"/>
        <v>0.50248344933250921</v>
      </c>
      <c r="AM40" s="15">
        <f t="shared" si="247"/>
        <v>0.91553915147911979</v>
      </c>
      <c r="AN40" s="14">
        <f t="shared" si="248"/>
        <v>1.6830439150464525</v>
      </c>
      <c r="AP40" s="15">
        <f t="shared" si="249"/>
        <v>-0.66172746989408437</v>
      </c>
      <c r="AQ40" s="15">
        <f t="shared" si="240"/>
        <v>0.19764375524983099</v>
      </c>
      <c r="AR40" s="15">
        <f t="shared" si="241"/>
        <v>-0.36936168697692895</v>
      </c>
      <c r="AS40" s="15">
        <f t="shared" si="242"/>
        <v>0.480476799024668</v>
      </c>
      <c r="AT40" s="15" t="str">
        <f t="shared" si="243"/>
        <v>---</v>
      </c>
      <c r="AU40" s="15" t="str">
        <f t="shared" si="244"/>
        <v>---</v>
      </c>
    </row>
    <row r="41" spans="1:47" x14ac:dyDescent="0.25">
      <c r="A41" t="s">
        <v>56</v>
      </c>
      <c r="B41" s="27">
        <f>'Raw Plate Reader Measurements'!$S$17</f>
        <v>0.36</v>
      </c>
      <c r="C41" s="27">
        <f>'Raw Plate Reader Measurements'!$S$18</f>
        <v>0.27400000000000002</v>
      </c>
      <c r="D41" s="27">
        <f>'Raw Plate Reader Measurements'!$S$19</f>
        <v>0.20100000000000001</v>
      </c>
      <c r="E41" s="27">
        <f>'Raw Plate Reader Measurements'!$S$20</f>
        <v>0.20599999999999999</v>
      </c>
      <c r="F41" s="3"/>
      <c r="G41" s="3"/>
      <c r="I41" s="27">
        <f>'Raw Plate Reader Measurements'!$H$17</f>
        <v>6.4169999999999998</v>
      </c>
      <c r="J41" s="27">
        <f>'Raw Plate Reader Measurements'!$H$18</f>
        <v>5.9950000000000001</v>
      </c>
      <c r="K41" s="27">
        <f>'Raw Plate Reader Measurements'!$H$19</f>
        <v>6.04</v>
      </c>
      <c r="L41" s="27">
        <f>'Raw Plate Reader Measurements'!$H$20</f>
        <v>6.0640000000000001</v>
      </c>
      <c r="M41" s="3"/>
      <c r="N41" s="3"/>
      <c r="P41" s="4">
        <f t="shared" si="222"/>
        <v>0.31024999999999997</v>
      </c>
      <c r="Q41" s="4">
        <f t="shared" si="223"/>
        <v>0.22425</v>
      </c>
      <c r="R41" s="4">
        <f t="shared" si="224"/>
        <v>0.15125</v>
      </c>
      <c r="S41" s="4">
        <f t="shared" si="225"/>
        <v>0.15625</v>
      </c>
      <c r="T41" s="4" t="str">
        <f t="shared" si="226"/>
        <v>---</v>
      </c>
      <c r="U41" s="4" t="str">
        <f t="shared" si="227"/>
        <v>---</v>
      </c>
      <c r="W41" s="4">
        <f t="shared" si="228"/>
        <v>2.7989999999999999</v>
      </c>
      <c r="X41" s="4">
        <f t="shared" si="229"/>
        <v>2.3770000000000002</v>
      </c>
      <c r="Y41" s="4">
        <f t="shared" si="230"/>
        <v>2.4220000000000002</v>
      </c>
      <c r="Z41" s="4">
        <f t="shared" si="231"/>
        <v>2.4460000000000002</v>
      </c>
      <c r="AA41" s="4" t="str">
        <f t="shared" si="232"/>
        <v>---</v>
      </c>
      <c r="AB41" s="4" t="str">
        <f t="shared" si="233"/>
        <v>---</v>
      </c>
      <c r="AD41" s="15">
        <f t="shared" si="234"/>
        <v>5.8414813762510169E-2</v>
      </c>
      <c r="AE41" s="15">
        <f t="shared" si="235"/>
        <v>6.8632310265705251E-2</v>
      </c>
      <c r="AF41" s="15">
        <f t="shared" si="236"/>
        <v>0.10368373743609988</v>
      </c>
      <c r="AG41" s="15">
        <f t="shared" si="237"/>
        <v>0.10136039978204041</v>
      </c>
      <c r="AH41" s="15" t="str">
        <f t="shared" si="238"/>
        <v>---</v>
      </c>
      <c r="AI41" s="15" t="str">
        <f t="shared" si="239"/>
        <v>---</v>
      </c>
      <c r="AK41" s="15">
        <f t="shared" si="245"/>
        <v>8.3022815311588921E-2</v>
      </c>
      <c r="AL41" s="15">
        <f t="shared" si="246"/>
        <v>2.2918559313077243E-2</v>
      </c>
      <c r="AM41" s="15">
        <f t="shared" si="247"/>
        <v>8.056708361506279E-2</v>
      </c>
      <c r="AN41" s="14">
        <f t="shared" si="248"/>
        <v>1.3311215166924459</v>
      </c>
      <c r="AP41" s="15">
        <f t="shared" si="249"/>
        <v>-2.8401857609973393</v>
      </c>
      <c r="AQ41" s="15">
        <f t="shared" si="240"/>
        <v>-2.6789918600067879</v>
      </c>
      <c r="AR41" s="15">
        <f t="shared" si="241"/>
        <v>-2.2664099992259898</v>
      </c>
      <c r="AS41" s="15">
        <f t="shared" si="242"/>
        <v>-2.2890727987974695</v>
      </c>
      <c r="AT41" s="15" t="str">
        <f t="shared" si="243"/>
        <v>---</v>
      </c>
      <c r="AU41" s="15" t="str">
        <f t="shared" si="244"/>
        <v>---</v>
      </c>
    </row>
    <row r="42" spans="1:47" x14ac:dyDescent="0.25">
      <c r="A42" t="s">
        <v>57</v>
      </c>
      <c r="B42" s="27">
        <f>'Raw Plate Reader Measurements'!$S$21</f>
        <v>0.18099999999999999</v>
      </c>
      <c r="C42" s="27">
        <f>'Raw Plate Reader Measurements'!$S$22</f>
        <v>0.185</v>
      </c>
      <c r="D42" s="27">
        <f>'Raw Plate Reader Measurements'!$S$23</f>
        <v>0.191</v>
      </c>
      <c r="E42" s="27">
        <f>'Raw Plate Reader Measurements'!$S$24</f>
        <v>0.184</v>
      </c>
      <c r="F42" s="3"/>
      <c r="G42" s="3"/>
      <c r="I42" s="27">
        <f>'Raw Plate Reader Measurements'!$H$21</f>
        <v>6.3920000000000003</v>
      </c>
      <c r="J42" s="27">
        <f>'Raw Plate Reader Measurements'!$H$22</f>
        <v>6.1390000000000002</v>
      </c>
      <c r="K42" s="27">
        <f>'Raw Plate Reader Measurements'!$H$23</f>
        <v>6.22</v>
      </c>
      <c r="L42" s="27">
        <f>'Raw Plate Reader Measurements'!$H$24</f>
        <v>6.0960000000000001</v>
      </c>
      <c r="M42" s="3"/>
      <c r="N42" s="3"/>
      <c r="P42" s="4">
        <f t="shared" si="222"/>
        <v>0.13124999999999998</v>
      </c>
      <c r="Q42" s="4">
        <f t="shared" si="223"/>
        <v>0.13524999999999998</v>
      </c>
      <c r="R42" s="4">
        <f t="shared" si="224"/>
        <v>0.14124999999999999</v>
      </c>
      <c r="S42" s="4">
        <f t="shared" si="225"/>
        <v>0.13424999999999998</v>
      </c>
      <c r="T42" s="4" t="str">
        <f t="shared" si="226"/>
        <v>---</v>
      </c>
      <c r="U42" s="4" t="str">
        <f t="shared" si="227"/>
        <v>---</v>
      </c>
      <c r="W42" s="4">
        <f t="shared" si="228"/>
        <v>2.7740000000000005</v>
      </c>
      <c r="X42" s="4">
        <f t="shared" si="229"/>
        <v>2.5210000000000004</v>
      </c>
      <c r="Y42" s="4">
        <f t="shared" si="230"/>
        <v>2.6019999999999999</v>
      </c>
      <c r="Z42" s="4">
        <f t="shared" si="231"/>
        <v>2.4780000000000002</v>
      </c>
      <c r="AA42" s="4" t="str">
        <f t="shared" si="232"/>
        <v>---</v>
      </c>
      <c r="AB42" s="4" t="str">
        <f t="shared" si="233"/>
        <v>---</v>
      </c>
      <c r="AD42" s="15">
        <f t="shared" si="234"/>
        <v>0.13684818216105021</v>
      </c>
      <c r="AE42" s="15">
        <f t="shared" si="235"/>
        <v>0.12068893641025254</v>
      </c>
      <c r="AF42" s="15">
        <f t="shared" si="236"/>
        <v>0.11927535665637465</v>
      </c>
      <c r="AG42" s="15">
        <f t="shared" si="237"/>
        <v>0.11951403131661399</v>
      </c>
      <c r="AH42" s="15" t="str">
        <f t="shared" si="238"/>
        <v>---</v>
      </c>
      <c r="AI42" s="15" t="str">
        <f t="shared" si="239"/>
        <v>---</v>
      </c>
      <c r="AK42" s="15">
        <f t="shared" si="245"/>
        <v>0.12408162663607283</v>
      </c>
      <c r="AL42" s="15">
        <f t="shared" si="246"/>
        <v>8.5334331711763266E-3</v>
      </c>
      <c r="AM42" s="15">
        <f t="shared" si="247"/>
        <v>0.12387082444003514</v>
      </c>
      <c r="AN42" s="14">
        <f t="shared" si="248"/>
        <v>1.0688903993773022</v>
      </c>
      <c r="AP42" s="15">
        <f t="shared" si="249"/>
        <v>-1.9888831270250322</v>
      </c>
      <c r="AQ42" s="15">
        <f t="shared" si="240"/>
        <v>-2.1145388169667476</v>
      </c>
      <c r="AR42" s="15">
        <f t="shared" si="241"/>
        <v>-2.1263205373821763</v>
      </c>
      <c r="AS42" s="15">
        <f t="shared" si="242"/>
        <v>-2.1243214976279625</v>
      </c>
      <c r="AT42" s="15" t="str">
        <f t="shared" si="243"/>
        <v>---</v>
      </c>
      <c r="AU42" s="15" t="str">
        <f t="shared" si="244"/>
        <v>---</v>
      </c>
    </row>
    <row r="43" spans="1:47" x14ac:dyDescent="0.25">
      <c r="A43" t="s">
        <v>58</v>
      </c>
      <c r="B43" s="27">
        <f>'Raw Plate Reader Measurements'!$T$17</f>
        <v>0.20599999999999999</v>
      </c>
      <c r="C43" s="27">
        <f>'Raw Plate Reader Measurements'!$T$18</f>
        <v>0.22500000000000001</v>
      </c>
      <c r="D43" s="27">
        <f>'Raw Plate Reader Measurements'!$T$19</f>
        <v>0.18099999999999999</v>
      </c>
      <c r="E43" s="27">
        <f>'Raw Plate Reader Measurements'!$T$20</f>
        <v>0.18099999999999999</v>
      </c>
      <c r="F43" s="3"/>
      <c r="G43" s="3"/>
      <c r="I43" s="27">
        <f>'Raw Plate Reader Measurements'!$I$17</f>
        <v>3.6160000000000001</v>
      </c>
      <c r="J43" s="27">
        <f>'Raw Plate Reader Measurements'!$I$18</f>
        <v>4.1020000000000003</v>
      </c>
      <c r="K43" s="27">
        <f>'Raw Plate Reader Measurements'!$I$19</f>
        <v>3.6819999999999999</v>
      </c>
      <c r="L43" s="27">
        <f>'Raw Plate Reader Measurements'!$I$20</f>
        <v>3.9550000000000001</v>
      </c>
      <c r="M43" s="3"/>
      <c r="N43" s="3"/>
      <c r="P43" s="4">
        <f t="shared" si="222"/>
        <v>0.15625</v>
      </c>
      <c r="Q43" s="4">
        <f t="shared" si="223"/>
        <v>0.17525000000000002</v>
      </c>
      <c r="R43" s="4">
        <f t="shared" si="224"/>
        <v>0.13124999999999998</v>
      </c>
      <c r="S43" s="4">
        <f t="shared" si="225"/>
        <v>0.13124999999999998</v>
      </c>
      <c r="T43" s="4" t="str">
        <f t="shared" si="226"/>
        <v>---</v>
      </c>
      <c r="U43" s="4" t="str">
        <f t="shared" si="227"/>
        <v>---</v>
      </c>
      <c r="W43" s="4">
        <f t="shared" si="228"/>
        <v>-1.9999999999997797E-3</v>
      </c>
      <c r="X43" s="4">
        <f t="shared" si="229"/>
        <v>0.48400000000000043</v>
      </c>
      <c r="Y43" s="4">
        <f t="shared" si="230"/>
        <v>6.4000000000000057E-2</v>
      </c>
      <c r="Z43" s="4">
        <f t="shared" si="231"/>
        <v>0.33700000000000019</v>
      </c>
      <c r="AA43" s="4" t="str">
        <f t="shared" si="232"/>
        <v>---</v>
      </c>
      <c r="AB43" s="4" t="str">
        <f t="shared" si="233"/>
        <v>---</v>
      </c>
      <c r="AD43" s="15">
        <f t="shared" si="234"/>
        <v>-8.2878495324635517E-5</v>
      </c>
      <c r="AE43" s="15">
        <f t="shared" si="235"/>
        <v>1.7882128984097738E-2</v>
      </c>
      <c r="AF43" s="15">
        <f t="shared" si="236"/>
        <v>3.1572760123674184E-3</v>
      </c>
      <c r="AG43" s="15">
        <f t="shared" si="237"/>
        <v>1.6625031502622182E-2</v>
      </c>
      <c r="AH43" s="15" t="str">
        <f t="shared" si="238"/>
        <v>---</v>
      </c>
      <c r="AI43" s="15" t="str">
        <f t="shared" si="239"/>
        <v>---</v>
      </c>
      <c r="AK43" s="15">
        <f t="shared" si="245"/>
        <v>9.3953895009406749E-3</v>
      </c>
      <c r="AL43" s="15">
        <f t="shared" si="246"/>
        <v>9.184118441323972E-3</v>
      </c>
      <c r="AM43" s="15" t="e">
        <f t="shared" si="247"/>
        <v>#NUM!</v>
      </c>
      <c r="AN43" s="14" t="e">
        <f t="shared" si="248"/>
        <v>#NUM!</v>
      </c>
      <c r="AP43" s="15" t="e">
        <f t="shared" si="249"/>
        <v>#NUM!</v>
      </c>
      <c r="AQ43" s="15">
        <f t="shared" si="240"/>
        <v>-4.0239534456261437</v>
      </c>
      <c r="AR43" s="15">
        <f t="shared" si="241"/>
        <v>-5.7580456445401369</v>
      </c>
      <c r="AS43" s="15">
        <f t="shared" si="242"/>
        <v>-4.0968457975474468</v>
      </c>
      <c r="AT43" s="15" t="str">
        <f t="shared" si="243"/>
        <v>---</v>
      </c>
      <c r="AU43" s="15" t="str">
        <f t="shared" si="244"/>
        <v>---</v>
      </c>
    </row>
    <row r="44" spans="1:47" x14ac:dyDescent="0.25">
      <c r="A44" t="s">
        <v>59</v>
      </c>
      <c r="B44" s="27">
        <f>'Raw Plate Reader Measurements'!$T$21</f>
        <v>0.158</v>
      </c>
      <c r="C44" s="27">
        <f>'Raw Plate Reader Measurements'!$T$22</f>
        <v>0.13200000000000001</v>
      </c>
      <c r="D44" s="27">
        <f>'Raw Plate Reader Measurements'!$T$23</f>
        <v>0.16200000000000001</v>
      </c>
      <c r="E44" s="27">
        <f>'Raw Plate Reader Measurements'!$T$24</f>
        <v>0.125</v>
      </c>
      <c r="F44" s="3"/>
      <c r="G44" s="3"/>
      <c r="I44" s="27">
        <f>'Raw Plate Reader Measurements'!$I$21</f>
        <v>3.8029999999999999</v>
      </c>
      <c r="J44" s="27">
        <f>'Raw Plate Reader Measurements'!$I$22</f>
        <v>3.9009999999999998</v>
      </c>
      <c r="K44" s="27">
        <f>'Raw Plate Reader Measurements'!$I$23</f>
        <v>3.8460000000000001</v>
      </c>
      <c r="L44" s="27">
        <f>'Raw Plate Reader Measurements'!$I$24</f>
        <v>3.9140000000000001</v>
      </c>
      <c r="M44" s="3"/>
      <c r="N44" s="3"/>
      <c r="P44" s="4">
        <f t="shared" si="222"/>
        <v>0.10825</v>
      </c>
      <c r="Q44" s="4">
        <f t="shared" si="223"/>
        <v>8.2250000000000004E-2</v>
      </c>
      <c r="R44" s="4">
        <f t="shared" si="224"/>
        <v>0.11225</v>
      </c>
      <c r="S44" s="4">
        <f t="shared" si="225"/>
        <v>7.5249999999999997E-2</v>
      </c>
      <c r="T44" s="4" t="str">
        <f t="shared" si="226"/>
        <v>---</v>
      </c>
      <c r="U44" s="4" t="str">
        <f t="shared" si="227"/>
        <v>---</v>
      </c>
      <c r="W44" s="4">
        <f t="shared" si="228"/>
        <v>0.18500000000000005</v>
      </c>
      <c r="X44" s="4">
        <f t="shared" si="229"/>
        <v>0.28299999999999992</v>
      </c>
      <c r="Y44" s="4">
        <f t="shared" si="230"/>
        <v>0.2280000000000002</v>
      </c>
      <c r="Z44" s="4">
        <f t="shared" si="231"/>
        <v>0.29600000000000026</v>
      </c>
      <c r="AA44" s="4" t="str">
        <f t="shared" si="232"/>
        <v>---</v>
      </c>
      <c r="AB44" s="4" t="str">
        <f t="shared" si="233"/>
        <v>---</v>
      </c>
      <c r="AD44" s="15">
        <f t="shared" si="234"/>
        <v>1.1065618962946928E-2</v>
      </c>
      <c r="AE44" s="15">
        <f t="shared" si="235"/>
        <v>2.2278318937000788E-2</v>
      </c>
      <c r="AF44" s="15">
        <f t="shared" si="236"/>
        <v>1.3151654324901863E-2</v>
      </c>
      <c r="AG44" s="15">
        <f t="shared" si="237"/>
        <v>2.5469305041626703E-2</v>
      </c>
      <c r="AH44" s="15" t="str">
        <f t="shared" si="238"/>
        <v>---</v>
      </c>
      <c r="AI44" s="15" t="str">
        <f t="shared" si="239"/>
        <v>---</v>
      </c>
      <c r="AK44" s="15">
        <f t="shared" si="245"/>
        <v>1.7991224316619071E-2</v>
      </c>
      <c r="AL44" s="15">
        <f t="shared" si="246"/>
        <v>6.9686516829149106E-3</v>
      </c>
      <c r="AM44" s="15">
        <f t="shared" si="247"/>
        <v>1.6951725149166062E-2</v>
      </c>
      <c r="AN44" s="14">
        <f t="shared" si="248"/>
        <v>1.4960098904435715</v>
      </c>
      <c r="AP44" s="15">
        <f t="shared" si="249"/>
        <v>-4.503912368232351</v>
      </c>
      <c r="AQ44" s="15">
        <f t="shared" si="240"/>
        <v>-3.8041413184303203</v>
      </c>
      <c r="AR44" s="15">
        <f t="shared" si="241"/>
        <v>-4.3312077240959983</v>
      </c>
      <c r="AS44" s="15">
        <f t="shared" si="242"/>
        <v>-3.6702812757330001</v>
      </c>
      <c r="AT44" s="15" t="str">
        <f t="shared" si="243"/>
        <v>---</v>
      </c>
      <c r="AU44" s="15" t="str">
        <f t="shared" si="244"/>
        <v>---</v>
      </c>
    </row>
    <row r="46" spans="1:47" x14ac:dyDescent="0.25">
      <c r="A46" s="24" t="s">
        <v>40</v>
      </c>
    </row>
    <row r="47" spans="1:47" x14ac:dyDescent="0.25">
      <c r="A47" t="s">
        <v>44</v>
      </c>
      <c r="B47" s="27">
        <f>'Raw Plate Reader Measurements'!$M$27</f>
        <v>0.38600000000000001</v>
      </c>
      <c r="C47" s="27">
        <f>'Raw Plate Reader Measurements'!$M$28</f>
        <v>0.33400000000000002</v>
      </c>
      <c r="D47" s="27">
        <f>'Raw Plate Reader Measurements'!$M$29</f>
        <v>0.32</v>
      </c>
      <c r="E47" s="27">
        <f>'Raw Plate Reader Measurements'!$M$30</f>
        <v>0.32300000000000001</v>
      </c>
      <c r="F47" s="3"/>
      <c r="G47" s="3"/>
      <c r="I47" s="27">
        <f>'Raw Plate Reader Measurements'!$B$27</f>
        <v>4.1059999999999999</v>
      </c>
      <c r="J47" s="27">
        <f>'Raw Plate Reader Measurements'!$B$28</f>
        <v>3.9660000000000002</v>
      </c>
      <c r="K47" s="27">
        <f>'Raw Plate Reader Measurements'!$B$29</f>
        <v>3.9649999999999999</v>
      </c>
      <c r="L47" s="27">
        <f>'Raw Plate Reader Measurements'!$B$30</f>
        <v>3.7959999999999998</v>
      </c>
      <c r="M47" s="3"/>
      <c r="N47" s="3"/>
      <c r="P47" s="4">
        <f t="shared" ref="P47:P62" si="250">IF(ISBLANK(B47),"---", B47-$B$9)</f>
        <v>0.33624999999999999</v>
      </c>
      <c r="Q47" s="4">
        <f t="shared" ref="Q47:Q62" si="251">IF(ISBLANK(C47),"---", C47-$B$9)</f>
        <v>0.28425</v>
      </c>
      <c r="R47" s="4">
        <f t="shared" ref="R47:R62" si="252">IF(ISBLANK(D47),"---", D47-$B$9)</f>
        <v>0.27024999999999999</v>
      </c>
      <c r="S47" s="4">
        <f t="shared" ref="S47:S62" si="253">IF(ISBLANK(E47),"---", E47-$B$9)</f>
        <v>0.27324999999999999</v>
      </c>
      <c r="T47" s="4" t="str">
        <f t="shared" ref="T47:T62" si="254">IF(ISBLANK(F47),"---", F47-$B$9)</f>
        <v>---</v>
      </c>
      <c r="U47" s="4" t="str">
        <f t="shared" ref="U47:U62" si="255">IF(ISBLANK(G47),"---", G47-$B$9)</f>
        <v>---</v>
      </c>
      <c r="W47" s="4">
        <f t="shared" ref="W47:W62" si="256">IF(ISBLANK(I47),"---",I47-$I$9)</f>
        <v>0.48799999999999999</v>
      </c>
      <c r="X47" s="4">
        <f t="shared" ref="X47:X62" si="257">IF(ISBLANK(J47),"---",J47-$I$9)</f>
        <v>0.34800000000000031</v>
      </c>
      <c r="Y47" s="4">
        <f t="shared" ref="Y47:Y62" si="258">IF(ISBLANK(K47),"---",K47-$I$9)</f>
        <v>0.34699999999999998</v>
      </c>
      <c r="Z47" s="4">
        <f t="shared" ref="Z47:Z62" si="259">IF(ISBLANK(L47),"---",L47-$I$9)</f>
        <v>0.17799999999999994</v>
      </c>
      <c r="AA47" s="4" t="str">
        <f t="shared" ref="AA47:AA62" si="260">IF(ISBLANK(M47),"---",M47-$I$9)</f>
        <v>---</v>
      </c>
      <c r="AB47" s="4" t="str">
        <f t="shared" ref="AB47:AB62" si="261">IF(ISBLANK(N47),"---",N47-$I$9)</f>
        <v>---</v>
      </c>
      <c r="AD47" s="15">
        <f t="shared" ref="AD47:AD62" si="262">IF(AND(ISNUMBER(W47),ISNUMBER(P47)),(W47*$B$3)/(P47*$B$2),"---")</f>
        <v>9.3970041167348028E-3</v>
      </c>
      <c r="AE47" s="15">
        <f t="shared" ref="AE47:AE62" si="263">IF(AND(ISNUMBER(X47),ISNUMBER(Q47)),(X47*$B$3)/(Q47*$B$2),"---")</f>
        <v>7.9270328641645686E-3</v>
      </c>
      <c r="AF47" s="15">
        <f t="shared" ref="AF47:AF62" si="264">IF(AND(ISNUMBER(Y47),ISNUMBER(R47)),(Y47*$B$3)/(R47*$B$2),"---")</f>
        <v>8.3137251033914474E-3</v>
      </c>
      <c r="AG47" s="15">
        <f t="shared" ref="AG47:AG62" si="265">IF(AND(ISNUMBER(Z47),ISNUMBER(S47)),(Z47*$B$3)/(S47*$B$2),"---")</f>
        <v>4.2178557204330808E-3</v>
      </c>
      <c r="AH47" s="15" t="str">
        <f t="shared" ref="AH47:AH62" si="266">IF(AND(ISNUMBER(AA47),ISNUMBER(T47)),(AA47*$B$3)/(T47*$B$2),"---")</f>
        <v>---</v>
      </c>
      <c r="AI47" s="15" t="str">
        <f t="shared" ref="AI47:AI62" si="267">IF(AND(ISNUMBER(AB47),ISNUMBER(U47)),(AB47*$B$3)/(U47*$B$2),"---")</f>
        <v>---</v>
      </c>
      <c r="AK47" s="15">
        <f>AVERAGE(AD47:AI47)</f>
        <v>7.4639044511809749E-3</v>
      </c>
      <c r="AL47" s="15">
        <f>STDEV(AD47:AI47)</f>
        <v>2.2516948984554184E-3</v>
      </c>
      <c r="AM47" s="15">
        <f>GEOMEAN(AD47:AI47)</f>
        <v>7.1490257933191307E-3</v>
      </c>
      <c r="AN47" s="14">
        <f>EXP(STDEV(AP47:AU47))</f>
        <v>1.4318823031740118</v>
      </c>
      <c r="AP47" s="15">
        <f>IF(ISNUMBER(AD47),LN(AD47),"---")</f>
        <v>-4.6673643514909777</v>
      </c>
      <c r="AQ47" s="15">
        <f t="shared" ref="AQ47:AQ62" si="268">IF(ISNUMBER(AE47),LN(AE47),"---")</f>
        <v>-4.8374764792842466</v>
      </c>
      <c r="AR47" s="15">
        <f t="shared" ref="AR47:AR62" si="269">IF(ISNUMBER(AF47),LN(AF47),"---")</f>
        <v>-4.7898475030005345</v>
      </c>
      <c r="AS47" s="15">
        <f t="shared" ref="AS47:AS62" si="270">IF(ISNUMBER(AG47),LN(AG47),"---")</f>
        <v>-5.4684284031926396</v>
      </c>
      <c r="AT47" s="15" t="str">
        <f t="shared" ref="AT47:AT62" si="271">IF(ISNUMBER(AH47),LN(AH47),"---")</f>
        <v>---</v>
      </c>
      <c r="AU47" s="15" t="str">
        <f t="shared" ref="AU47:AU62" si="272">IF(ISNUMBER(AI47),LN(AI47),"---")</f>
        <v>---</v>
      </c>
    </row>
    <row r="48" spans="1:47" x14ac:dyDescent="0.25">
      <c r="A48" t="s">
        <v>45</v>
      </c>
      <c r="B48" s="27">
        <f>'Raw Plate Reader Measurements'!$M$31</f>
        <v>0.26500000000000001</v>
      </c>
      <c r="C48" s="27">
        <f>'Raw Plate Reader Measurements'!$M$32</f>
        <v>0.27100000000000002</v>
      </c>
      <c r="D48" s="27">
        <f>'Raw Plate Reader Measurements'!$M$33</f>
        <v>0.307</v>
      </c>
      <c r="E48" s="27">
        <f>'Raw Plate Reader Measurements'!$M$34</f>
        <v>0.28899999999999998</v>
      </c>
      <c r="F48" s="3"/>
      <c r="G48" s="3"/>
      <c r="I48" s="27">
        <f>'Raw Plate Reader Measurements'!$B$31</f>
        <v>3.7120000000000002</v>
      </c>
      <c r="J48" s="27">
        <f>'Raw Plate Reader Measurements'!$B$32</f>
        <v>3.7410000000000001</v>
      </c>
      <c r="K48" s="27">
        <f>'Raw Plate Reader Measurements'!$B$33</f>
        <v>3.58</v>
      </c>
      <c r="L48" s="27">
        <f>'Raw Plate Reader Measurements'!$B$34</f>
        <v>3.58</v>
      </c>
      <c r="M48" s="3"/>
      <c r="N48" s="3"/>
      <c r="P48" s="4">
        <f t="shared" si="250"/>
        <v>0.21525</v>
      </c>
      <c r="Q48" s="4">
        <f t="shared" si="251"/>
        <v>0.22125</v>
      </c>
      <c r="R48" s="4">
        <f t="shared" si="252"/>
        <v>0.25724999999999998</v>
      </c>
      <c r="S48" s="4">
        <f t="shared" si="253"/>
        <v>0.23924999999999996</v>
      </c>
      <c r="T48" s="4" t="str">
        <f t="shared" si="254"/>
        <v>---</v>
      </c>
      <c r="U48" s="4" t="str">
        <f t="shared" si="255"/>
        <v>---</v>
      </c>
      <c r="W48" s="4">
        <f t="shared" si="256"/>
        <v>9.4000000000000306E-2</v>
      </c>
      <c r="X48" s="4">
        <f t="shared" si="257"/>
        <v>0.12300000000000022</v>
      </c>
      <c r="Y48" s="4">
        <f t="shared" si="258"/>
        <v>-3.7999999999999812E-2</v>
      </c>
      <c r="Z48" s="4">
        <f t="shared" si="259"/>
        <v>-3.7999999999999812E-2</v>
      </c>
      <c r="AA48" s="4" t="str">
        <f t="shared" si="260"/>
        <v>---</v>
      </c>
      <c r="AB48" s="4" t="str">
        <f t="shared" si="261"/>
        <v>---</v>
      </c>
      <c r="AD48" s="15">
        <f t="shared" si="262"/>
        <v>2.8275909409540586E-3</v>
      </c>
      <c r="AE48" s="15">
        <f t="shared" si="263"/>
        <v>3.5995956655830901E-3</v>
      </c>
      <c r="AF48" s="15">
        <f t="shared" si="264"/>
        <v>-9.5644522058323657E-4</v>
      </c>
      <c r="AG48" s="15">
        <f t="shared" si="265"/>
        <v>-1.0284034816929472E-3</v>
      </c>
      <c r="AH48" s="15" t="str">
        <f t="shared" si="266"/>
        <v>---</v>
      </c>
      <c r="AI48" s="15" t="str">
        <f t="shared" si="267"/>
        <v>---</v>
      </c>
      <c r="AK48" s="15">
        <f>AVERAGE(AD48:AI48)</f>
        <v>1.110584476065241E-3</v>
      </c>
      <c r="AL48" s="15">
        <f>STDEV(AD48:AI48)</f>
        <v>2.4488888059877485E-3</v>
      </c>
      <c r="AM48" s="15" t="e">
        <f>GEOMEAN(AD48:AI48)</f>
        <v>#NUM!</v>
      </c>
      <c r="AN48" s="14" t="e">
        <f>EXP(STDEV(AP48:AU48))</f>
        <v>#NUM!</v>
      </c>
      <c r="AP48" s="15">
        <f>IF(ISNUMBER(AD48),LN(AD48),"---")</f>
        <v>-5.8683301874659097</v>
      </c>
      <c r="AQ48" s="15">
        <f t="shared" si="268"/>
        <v>-5.6269337549436962</v>
      </c>
      <c r="AR48" s="15" t="e">
        <f t="shared" si="269"/>
        <v>#NUM!</v>
      </c>
      <c r="AS48" s="15" t="e">
        <f t="shared" si="270"/>
        <v>#NUM!</v>
      </c>
      <c r="AT48" s="15" t="str">
        <f t="shared" si="271"/>
        <v>---</v>
      </c>
      <c r="AU48" s="15" t="str">
        <f t="shared" si="272"/>
        <v>---</v>
      </c>
    </row>
    <row r="49" spans="1:47" x14ac:dyDescent="0.25">
      <c r="A49" t="s">
        <v>46</v>
      </c>
      <c r="B49" s="27">
        <f>'Raw Plate Reader Measurements'!$N$27</f>
        <v>0.20200000000000001</v>
      </c>
      <c r="C49" s="27">
        <f>'Raw Plate Reader Measurements'!$N$28</f>
        <v>0.16400000000000001</v>
      </c>
      <c r="D49" s="27">
        <f>'Raw Plate Reader Measurements'!$N$29</f>
        <v>0.16900000000000001</v>
      </c>
      <c r="E49" s="27">
        <f>'Raw Plate Reader Measurements'!$N$30</f>
        <v>0.17599999999999999</v>
      </c>
      <c r="F49" s="3"/>
      <c r="G49" s="3"/>
      <c r="I49" s="27">
        <f>'Raw Plate Reader Measurements'!$C$27</f>
        <v>15.96</v>
      </c>
      <c r="J49" s="27">
        <f>'Raw Plate Reader Measurements'!$C$28</f>
        <v>14.43</v>
      </c>
      <c r="K49" s="27">
        <f>'Raw Plate Reader Measurements'!$C$29</f>
        <v>15.06</v>
      </c>
      <c r="L49" s="27">
        <f>'Raw Plate Reader Measurements'!$C$30</f>
        <v>16.850000000000001</v>
      </c>
      <c r="M49" s="3"/>
      <c r="N49" s="3"/>
      <c r="P49" s="4">
        <f t="shared" si="250"/>
        <v>0.15225</v>
      </c>
      <c r="Q49" s="4">
        <f t="shared" si="251"/>
        <v>0.11425</v>
      </c>
      <c r="R49" s="4">
        <f t="shared" si="252"/>
        <v>0.11925000000000001</v>
      </c>
      <c r="S49" s="4">
        <f t="shared" si="253"/>
        <v>0.12624999999999997</v>
      </c>
      <c r="T49" s="4" t="str">
        <f t="shared" si="254"/>
        <v>---</v>
      </c>
      <c r="U49" s="4" t="str">
        <f t="shared" si="255"/>
        <v>---</v>
      </c>
      <c r="W49" s="4">
        <f t="shared" si="256"/>
        <v>12.342000000000001</v>
      </c>
      <c r="X49" s="4">
        <f t="shared" si="257"/>
        <v>10.811999999999999</v>
      </c>
      <c r="Y49" s="4">
        <f t="shared" si="258"/>
        <v>11.442</v>
      </c>
      <c r="Z49" s="4">
        <f t="shared" si="259"/>
        <v>13.232000000000001</v>
      </c>
      <c r="AA49" s="4" t="str">
        <f t="shared" si="260"/>
        <v>---</v>
      </c>
      <c r="AB49" s="4" t="str">
        <f t="shared" si="261"/>
        <v>---</v>
      </c>
      <c r="AC49" s="12"/>
      <c r="AD49" s="15">
        <f t="shared" si="262"/>
        <v>0.52488012587067134</v>
      </c>
      <c r="AE49" s="15">
        <f t="shared" si="263"/>
        <v>0.61274773758893453</v>
      </c>
      <c r="AF49" s="15">
        <f t="shared" si="264"/>
        <v>0.6212629346859172</v>
      </c>
      <c r="AG49" s="15">
        <f t="shared" si="265"/>
        <v>0.67861896666813015</v>
      </c>
      <c r="AH49" s="15" t="str">
        <f t="shared" si="266"/>
        <v>---</v>
      </c>
      <c r="AI49" s="15" t="str">
        <f t="shared" si="267"/>
        <v>---</v>
      </c>
      <c r="AJ49" s="12"/>
      <c r="AK49" s="15">
        <f t="shared" ref="AK49:AK62" si="273">AVERAGE(AD49:AI49)</f>
        <v>0.60937744120341331</v>
      </c>
      <c r="AL49" s="15">
        <f t="shared" ref="AL49:AL62" si="274">STDEV(AD49:AI49)</f>
        <v>6.3473902774213067E-2</v>
      </c>
      <c r="AM49" s="15">
        <f t="shared" ref="AM49:AM62" si="275">GEOMEAN(AD49:AI49)</f>
        <v>0.6068213057894809</v>
      </c>
      <c r="AN49" s="14">
        <f t="shared" ref="AN49:AN62" si="276">EXP(STDEV(AP49:AU49))</f>
        <v>1.1126727116623638</v>
      </c>
      <c r="AP49" s="15">
        <f t="shared" ref="AP49:AP62" si="277">IF(ISNUMBER(AD49),LN(AD49),"---")</f>
        <v>-0.64458537413707062</v>
      </c>
      <c r="AQ49" s="15">
        <f t="shared" si="268"/>
        <v>-0.48980194880605243</v>
      </c>
      <c r="AR49" s="15">
        <f t="shared" si="269"/>
        <v>-0.47600088136805307</v>
      </c>
      <c r="AS49" s="15">
        <f t="shared" si="270"/>
        <v>-0.38769547732007281</v>
      </c>
      <c r="AT49" s="15" t="str">
        <f t="shared" si="271"/>
        <v>---</v>
      </c>
      <c r="AU49" s="15" t="str">
        <f t="shared" si="272"/>
        <v>---</v>
      </c>
    </row>
    <row r="50" spans="1:47" x14ac:dyDescent="0.25">
      <c r="A50" t="s">
        <v>47</v>
      </c>
      <c r="B50" s="27">
        <f>'Raw Plate Reader Measurements'!$N$31</f>
        <v>0.23200000000000001</v>
      </c>
      <c r="C50" s="27">
        <f>'Raw Plate Reader Measurements'!$N$32</f>
        <v>0.17599999999999999</v>
      </c>
      <c r="D50" s="27">
        <f>'Raw Plate Reader Measurements'!$N$33</f>
        <v>0.20599999999999999</v>
      </c>
      <c r="E50" s="27">
        <f>'Raw Plate Reader Measurements'!$N$34</f>
        <v>0.16300000000000001</v>
      </c>
      <c r="F50" s="3"/>
      <c r="G50" s="3"/>
      <c r="I50" s="27">
        <f>'Raw Plate Reader Measurements'!$C$31</f>
        <v>15.96</v>
      </c>
      <c r="J50" s="27">
        <f>'Raw Plate Reader Measurements'!$C$32</f>
        <v>16.190000000000001</v>
      </c>
      <c r="K50" s="27">
        <f>'Raw Plate Reader Measurements'!$C$33</f>
        <v>16.489999999999998</v>
      </c>
      <c r="L50" s="27">
        <f>'Raw Plate Reader Measurements'!$C$34</f>
        <v>16.96</v>
      </c>
      <c r="M50" s="3"/>
      <c r="N50" s="3"/>
      <c r="P50" s="4">
        <f t="shared" si="250"/>
        <v>0.18225000000000002</v>
      </c>
      <c r="Q50" s="4">
        <f t="shared" si="251"/>
        <v>0.12624999999999997</v>
      </c>
      <c r="R50" s="4">
        <f t="shared" si="252"/>
        <v>0.15625</v>
      </c>
      <c r="S50" s="4">
        <f t="shared" si="253"/>
        <v>0.11325</v>
      </c>
      <c r="T50" s="4" t="str">
        <f t="shared" si="254"/>
        <v>---</v>
      </c>
      <c r="U50" s="4" t="str">
        <f t="shared" si="255"/>
        <v>---</v>
      </c>
      <c r="W50" s="4">
        <f t="shared" si="256"/>
        <v>12.342000000000001</v>
      </c>
      <c r="X50" s="4">
        <f t="shared" si="257"/>
        <v>12.572000000000001</v>
      </c>
      <c r="Y50" s="4">
        <f t="shared" si="258"/>
        <v>12.871999999999998</v>
      </c>
      <c r="Z50" s="4">
        <f t="shared" si="259"/>
        <v>13.342000000000001</v>
      </c>
      <c r="AA50" s="4" t="str">
        <f t="shared" si="260"/>
        <v>---</v>
      </c>
      <c r="AB50" s="4" t="str">
        <f t="shared" si="261"/>
        <v>---</v>
      </c>
      <c r="AC50" s="12"/>
      <c r="AD50" s="15">
        <f t="shared" si="262"/>
        <v>0.43848010515121921</v>
      </c>
      <c r="AE50" s="15">
        <f t="shared" si="263"/>
        <v>0.64477007625088667</v>
      </c>
      <c r="AF50" s="15">
        <f t="shared" si="264"/>
        <v>0.53340599590941284</v>
      </c>
      <c r="AG50" s="15">
        <f t="shared" si="265"/>
        <v>0.76280690164280418</v>
      </c>
      <c r="AH50" s="15" t="str">
        <f t="shared" si="266"/>
        <v>---</v>
      </c>
      <c r="AI50" s="15" t="str">
        <f t="shared" si="267"/>
        <v>---</v>
      </c>
      <c r="AJ50" s="12"/>
      <c r="AK50" s="15">
        <f t="shared" si="273"/>
        <v>0.59486576973858074</v>
      </c>
      <c r="AL50" s="15">
        <f t="shared" si="274"/>
        <v>0.14015282549335101</v>
      </c>
      <c r="AM50" s="15">
        <f t="shared" si="275"/>
        <v>0.58238049129576774</v>
      </c>
      <c r="AN50" s="14">
        <f t="shared" si="276"/>
        <v>1.2700615402391024</v>
      </c>
      <c r="AP50" s="15">
        <f t="shared" si="277"/>
        <v>-0.82444083843583194</v>
      </c>
      <c r="AQ50" s="15">
        <f t="shared" si="268"/>
        <v>-0.43886149666608715</v>
      </c>
      <c r="AR50" s="15">
        <f t="shared" si="269"/>
        <v>-0.62847242637236844</v>
      </c>
      <c r="AS50" s="15">
        <f t="shared" si="270"/>
        <v>-0.27075035752175913</v>
      </c>
      <c r="AT50" s="15" t="str">
        <f t="shared" si="271"/>
        <v>---</v>
      </c>
      <c r="AU50" s="15" t="str">
        <f t="shared" si="272"/>
        <v>---</v>
      </c>
    </row>
    <row r="51" spans="1:47" x14ac:dyDescent="0.25">
      <c r="A51" t="s">
        <v>50</v>
      </c>
      <c r="B51" s="27">
        <f>'Raw Plate Reader Measurements'!$O$27</f>
        <v>0.183</v>
      </c>
      <c r="C51" s="27">
        <f>'Raw Plate Reader Measurements'!$O$28</f>
        <v>0.13800000000000001</v>
      </c>
      <c r="D51" s="27">
        <f>'Raw Plate Reader Measurements'!$O$29</f>
        <v>0.127</v>
      </c>
      <c r="E51" s="27">
        <f>'Raw Plate Reader Measurements'!$O$30</f>
        <v>0.13500000000000001</v>
      </c>
      <c r="F51" s="3"/>
      <c r="G51" s="3"/>
      <c r="I51" s="27">
        <f>'Raw Plate Reader Measurements'!$D$27</f>
        <v>8.3889999999999993</v>
      </c>
      <c r="J51" s="27">
        <f>'Raw Plate Reader Measurements'!$D$28</f>
        <v>8.3870000000000005</v>
      </c>
      <c r="K51" s="27">
        <f>'Raw Plate Reader Measurements'!$D$29</f>
        <v>8.3740000000000006</v>
      </c>
      <c r="L51" s="27">
        <f>'Raw Plate Reader Measurements'!$D$30</f>
        <v>8.4700000000000006</v>
      </c>
      <c r="M51" s="3"/>
      <c r="N51" s="3"/>
      <c r="P51" s="4">
        <f t="shared" si="250"/>
        <v>0.13324999999999998</v>
      </c>
      <c r="Q51" s="4">
        <f t="shared" si="251"/>
        <v>8.8250000000000009E-2</v>
      </c>
      <c r="R51" s="4">
        <f t="shared" si="252"/>
        <v>7.7249999999999999E-2</v>
      </c>
      <c r="S51" s="4">
        <f t="shared" si="253"/>
        <v>8.5250000000000006E-2</v>
      </c>
      <c r="T51" s="4" t="str">
        <f t="shared" si="254"/>
        <v>---</v>
      </c>
      <c r="U51" s="4" t="str">
        <f t="shared" si="255"/>
        <v>---</v>
      </c>
      <c r="W51" s="4">
        <f t="shared" si="256"/>
        <v>4.770999999999999</v>
      </c>
      <c r="X51" s="4">
        <f t="shared" si="257"/>
        <v>4.7690000000000001</v>
      </c>
      <c r="Y51" s="4">
        <f t="shared" si="258"/>
        <v>4.7560000000000002</v>
      </c>
      <c r="Z51" s="4">
        <f t="shared" si="259"/>
        <v>4.8520000000000003</v>
      </c>
      <c r="AA51" s="4" t="str">
        <f t="shared" si="260"/>
        <v>---</v>
      </c>
      <c r="AB51" s="4" t="str">
        <f t="shared" si="261"/>
        <v>---</v>
      </c>
      <c r="AD51" s="15">
        <f t="shared" si="262"/>
        <v>0.23183237640354107</v>
      </c>
      <c r="AE51" s="15">
        <f t="shared" si="263"/>
        <v>0.3499004463555509</v>
      </c>
      <c r="AF51" s="15">
        <f t="shared" si="264"/>
        <v>0.39863483390373178</v>
      </c>
      <c r="AG51" s="15">
        <f t="shared" si="265"/>
        <v>0.36851764966566702</v>
      </c>
      <c r="AH51" s="15" t="str">
        <f t="shared" si="266"/>
        <v>---</v>
      </c>
      <c r="AI51" s="15" t="str">
        <f t="shared" si="267"/>
        <v>---</v>
      </c>
      <c r="AK51" s="15">
        <f t="shared" si="273"/>
        <v>0.33722132658212267</v>
      </c>
      <c r="AL51" s="15">
        <f t="shared" si="274"/>
        <v>7.3072269291123523E-2</v>
      </c>
      <c r="AM51" s="15">
        <f t="shared" si="275"/>
        <v>0.33039847227664065</v>
      </c>
      <c r="AN51" s="14">
        <f t="shared" si="276"/>
        <v>1.2740447108788955</v>
      </c>
      <c r="AP51" s="15">
        <f t="shared" si="277"/>
        <v>-1.4617406839579232</v>
      </c>
      <c r="AQ51" s="15">
        <f t="shared" si="268"/>
        <v>-1.0501066039432583</v>
      </c>
      <c r="AR51" s="15">
        <f t="shared" si="269"/>
        <v>-0.91970948439525879</v>
      </c>
      <c r="AS51" s="15">
        <f t="shared" si="270"/>
        <v>-0.9982666725277618</v>
      </c>
      <c r="AT51" s="15" t="str">
        <f t="shared" si="271"/>
        <v>---</v>
      </c>
      <c r="AU51" s="15" t="str">
        <f t="shared" si="272"/>
        <v>---</v>
      </c>
    </row>
    <row r="52" spans="1:47" x14ac:dyDescent="0.25">
      <c r="A52" t="s">
        <v>48</v>
      </c>
      <c r="B52" s="27">
        <f>'Raw Plate Reader Measurements'!$O$31</f>
        <v>0.114</v>
      </c>
      <c r="C52" s="27">
        <f>'Raw Plate Reader Measurements'!$O$32</f>
        <v>9.9000000000000005E-2</v>
      </c>
      <c r="D52" s="27">
        <f>'Raw Plate Reader Measurements'!$O$33</f>
        <v>0.13</v>
      </c>
      <c r="E52" s="27">
        <f>'Raw Plate Reader Measurements'!$O$34</f>
        <v>0.11600000000000001</v>
      </c>
      <c r="F52" s="3"/>
      <c r="G52" s="3"/>
      <c r="I52" s="27">
        <f>'Raw Plate Reader Measurements'!$D$31</f>
        <v>7.6269999999999998</v>
      </c>
      <c r="J52" s="27">
        <f>'Raw Plate Reader Measurements'!$D$32</f>
        <v>7.9390000000000001</v>
      </c>
      <c r="K52" s="27">
        <f>'Raw Plate Reader Measurements'!$D$33</f>
        <v>7.63</v>
      </c>
      <c r="L52" s="27">
        <f>'Raw Plate Reader Measurements'!$D$34</f>
        <v>7.9880000000000004</v>
      </c>
      <c r="M52" s="3"/>
      <c r="N52" s="3"/>
      <c r="P52" s="4">
        <f t="shared" si="250"/>
        <v>6.4250000000000002E-2</v>
      </c>
      <c r="Q52" s="4">
        <f t="shared" si="251"/>
        <v>4.9250000000000002E-2</v>
      </c>
      <c r="R52" s="4">
        <f t="shared" si="252"/>
        <v>8.0250000000000002E-2</v>
      </c>
      <c r="S52" s="4">
        <f t="shared" si="253"/>
        <v>6.6250000000000003E-2</v>
      </c>
      <c r="T52" s="4" t="str">
        <f t="shared" si="254"/>
        <v>---</v>
      </c>
      <c r="U52" s="4" t="str">
        <f t="shared" si="255"/>
        <v>---</v>
      </c>
      <c r="W52" s="4">
        <f t="shared" si="256"/>
        <v>4.0090000000000003</v>
      </c>
      <c r="X52" s="4">
        <f t="shared" si="257"/>
        <v>4.3209999999999997</v>
      </c>
      <c r="Y52" s="4">
        <f t="shared" si="258"/>
        <v>4.0120000000000005</v>
      </c>
      <c r="Z52" s="4">
        <f t="shared" si="259"/>
        <v>4.370000000000001</v>
      </c>
      <c r="AA52" s="4" t="str">
        <f t="shared" si="260"/>
        <v>---</v>
      </c>
      <c r="AB52" s="4" t="str">
        <f t="shared" si="261"/>
        <v>---</v>
      </c>
      <c r="AD52" s="15">
        <f t="shared" si="262"/>
        <v>0.40401250943154238</v>
      </c>
      <c r="AE52" s="15">
        <f t="shared" si="263"/>
        <v>0.56808054933024976</v>
      </c>
      <c r="AF52" s="15">
        <f t="shared" si="264"/>
        <v>0.32370378041518144</v>
      </c>
      <c r="AG52" s="15">
        <f t="shared" si="265"/>
        <v>0.4270979063310108</v>
      </c>
      <c r="AH52" s="15" t="str">
        <f t="shared" si="266"/>
        <v>---</v>
      </c>
      <c r="AI52" s="15" t="str">
        <f t="shared" si="267"/>
        <v>---</v>
      </c>
      <c r="AK52" s="15">
        <f t="shared" si="273"/>
        <v>0.4307236863769961</v>
      </c>
      <c r="AL52" s="15">
        <f t="shared" si="274"/>
        <v>0.10172970940550852</v>
      </c>
      <c r="AM52" s="15">
        <f t="shared" si="275"/>
        <v>0.42205591042677221</v>
      </c>
      <c r="AN52" s="14">
        <f t="shared" si="276"/>
        <v>1.2604399785714326</v>
      </c>
      <c r="AP52" s="15">
        <f t="shared" si="277"/>
        <v>-0.90630943756089855</v>
      </c>
      <c r="AQ52" s="15">
        <f t="shared" si="268"/>
        <v>-0.56549205811424141</v>
      </c>
      <c r="AR52" s="15">
        <f t="shared" si="269"/>
        <v>-1.1279264393563755</v>
      </c>
      <c r="AS52" s="15">
        <f t="shared" si="270"/>
        <v>-0.85074200320477211</v>
      </c>
      <c r="AT52" s="15" t="str">
        <f t="shared" si="271"/>
        <v>---</v>
      </c>
      <c r="AU52" s="15" t="str">
        <f t="shared" si="272"/>
        <v>---</v>
      </c>
    </row>
    <row r="53" spans="1:47" x14ac:dyDescent="0.25">
      <c r="A53" t="s">
        <v>49</v>
      </c>
      <c r="B53" s="27">
        <f>'Raw Plate Reader Measurements'!$P$27</f>
        <v>0.23799999999999999</v>
      </c>
      <c r="C53" s="27">
        <f>'Raw Plate Reader Measurements'!$P$28</f>
        <v>0.193</v>
      </c>
      <c r="D53" s="27">
        <f>'Raw Plate Reader Measurements'!$P$29</f>
        <v>0.221</v>
      </c>
      <c r="E53" s="27">
        <f>'Raw Plate Reader Measurements'!$P$30</f>
        <v>0.22</v>
      </c>
      <c r="F53" s="3"/>
      <c r="G53" s="3"/>
      <c r="I53" s="27">
        <f>'Raw Plate Reader Measurements'!$E$27</f>
        <v>23.84</v>
      </c>
      <c r="J53" s="27">
        <f>'Raw Plate Reader Measurements'!$E$28</f>
        <v>23.58</v>
      </c>
      <c r="K53" s="27">
        <f>'Raw Plate Reader Measurements'!$E$29</f>
        <v>24.47</v>
      </c>
      <c r="L53" s="27">
        <f>'Raw Plate Reader Measurements'!$E$30</f>
        <v>24.18</v>
      </c>
      <c r="M53" s="3"/>
      <c r="N53" s="3"/>
      <c r="P53" s="4">
        <f t="shared" si="250"/>
        <v>0.18824999999999997</v>
      </c>
      <c r="Q53" s="4">
        <f t="shared" si="251"/>
        <v>0.14324999999999999</v>
      </c>
      <c r="R53" s="4">
        <f t="shared" si="252"/>
        <v>0.17125000000000001</v>
      </c>
      <c r="S53" s="4">
        <f t="shared" si="253"/>
        <v>0.17025000000000001</v>
      </c>
      <c r="T53" s="4" t="str">
        <f t="shared" si="254"/>
        <v>---</v>
      </c>
      <c r="U53" s="4" t="str">
        <f t="shared" si="255"/>
        <v>---</v>
      </c>
      <c r="W53" s="4">
        <f t="shared" si="256"/>
        <v>20.222000000000001</v>
      </c>
      <c r="X53" s="4">
        <f t="shared" si="257"/>
        <v>19.962</v>
      </c>
      <c r="Y53" s="4">
        <f t="shared" si="258"/>
        <v>20.852</v>
      </c>
      <c r="Z53" s="4">
        <f t="shared" si="259"/>
        <v>20.562000000000001</v>
      </c>
      <c r="AA53" s="4" t="str">
        <f t="shared" si="260"/>
        <v>---</v>
      </c>
      <c r="AB53" s="4" t="str">
        <f t="shared" si="261"/>
        <v>---</v>
      </c>
      <c r="AD53" s="15">
        <f t="shared" si="262"/>
        <v>0.69553823558057959</v>
      </c>
      <c r="AE53" s="15">
        <f t="shared" si="263"/>
        <v>0.90227995400881145</v>
      </c>
      <c r="AF53" s="15">
        <f t="shared" si="264"/>
        <v>0.78840437249520534</v>
      </c>
      <c r="AG53" s="15">
        <f t="shared" si="265"/>
        <v>0.7820060668434945</v>
      </c>
      <c r="AH53" s="15" t="str">
        <f t="shared" si="266"/>
        <v>---</v>
      </c>
      <c r="AI53" s="15" t="str">
        <f t="shared" si="267"/>
        <v>---</v>
      </c>
      <c r="AK53" s="15">
        <f t="shared" si="273"/>
        <v>0.79205715723202275</v>
      </c>
      <c r="AL53" s="15">
        <f t="shared" si="274"/>
        <v>8.4812212997080749E-2</v>
      </c>
      <c r="AM53" s="15">
        <f t="shared" si="275"/>
        <v>0.78868824176201779</v>
      </c>
      <c r="AN53" s="14">
        <f t="shared" si="276"/>
        <v>1.1122860379912487</v>
      </c>
      <c r="AP53" s="15">
        <f t="shared" si="277"/>
        <v>-0.36306929345673478</v>
      </c>
      <c r="AQ53" s="15">
        <f t="shared" si="268"/>
        <v>-0.10283043677639357</v>
      </c>
      <c r="AR53" s="15">
        <f t="shared" si="269"/>
        <v>-0.23774415768241466</v>
      </c>
      <c r="AS53" s="15">
        <f t="shared" si="270"/>
        <v>-0.24589278035503442</v>
      </c>
      <c r="AT53" s="15" t="str">
        <f t="shared" si="271"/>
        <v>---</v>
      </c>
      <c r="AU53" s="15" t="str">
        <f t="shared" si="272"/>
        <v>---</v>
      </c>
    </row>
    <row r="54" spans="1:47" x14ac:dyDescent="0.25">
      <c r="A54" t="s">
        <v>51</v>
      </c>
      <c r="B54" s="27">
        <f>'Raw Plate Reader Measurements'!$P$31</f>
        <v>0.185</v>
      </c>
      <c r="C54" s="27">
        <f>'Raw Plate Reader Measurements'!$P$32</f>
        <v>0.182</v>
      </c>
      <c r="D54" s="27">
        <f>'Raw Plate Reader Measurements'!$P$33</f>
        <v>0.192</v>
      </c>
      <c r="E54" s="27">
        <f>'Raw Plate Reader Measurements'!$P$34</f>
        <v>0.2</v>
      </c>
      <c r="F54" s="3"/>
      <c r="G54" s="3"/>
      <c r="I54" s="27">
        <f>'Raw Plate Reader Measurements'!$E$31</f>
        <v>19.62</v>
      </c>
      <c r="J54" s="27">
        <f>'Raw Plate Reader Measurements'!$E$32</f>
        <v>18.82</v>
      </c>
      <c r="K54" s="27">
        <f>'Raw Plate Reader Measurements'!$E$33</f>
        <v>19.690000000000001</v>
      </c>
      <c r="L54" s="27">
        <f>'Raw Plate Reader Measurements'!$E$34</f>
        <v>20.21</v>
      </c>
      <c r="M54" s="3"/>
      <c r="N54" s="3"/>
      <c r="P54" s="4">
        <f t="shared" si="250"/>
        <v>0.13524999999999998</v>
      </c>
      <c r="Q54" s="4">
        <f t="shared" si="251"/>
        <v>0.13224999999999998</v>
      </c>
      <c r="R54" s="4">
        <f t="shared" si="252"/>
        <v>0.14224999999999999</v>
      </c>
      <c r="S54" s="4">
        <f t="shared" si="253"/>
        <v>0.15024999999999999</v>
      </c>
      <c r="T54" s="4" t="str">
        <f t="shared" si="254"/>
        <v>---</v>
      </c>
      <c r="U54" s="4" t="str">
        <f t="shared" si="255"/>
        <v>---</v>
      </c>
      <c r="W54" s="4">
        <f t="shared" si="256"/>
        <v>16.002000000000002</v>
      </c>
      <c r="X54" s="4">
        <f t="shared" si="257"/>
        <v>15.202</v>
      </c>
      <c r="Y54" s="4">
        <f t="shared" si="258"/>
        <v>16.072000000000003</v>
      </c>
      <c r="Z54" s="4">
        <f t="shared" si="259"/>
        <v>16.592000000000002</v>
      </c>
      <c r="AA54" s="4" t="str">
        <f t="shared" si="260"/>
        <v>---</v>
      </c>
      <c r="AB54" s="4" t="str">
        <f t="shared" si="261"/>
        <v>---</v>
      </c>
      <c r="AD54" s="15">
        <f t="shared" si="262"/>
        <v>0.76607074987578794</v>
      </c>
      <c r="AE54" s="15">
        <f t="shared" si="263"/>
        <v>0.74428100539062392</v>
      </c>
      <c r="AF54" s="15">
        <f t="shared" si="264"/>
        <v>0.73155930187702611</v>
      </c>
      <c r="AG54" s="15">
        <f t="shared" si="265"/>
        <v>0.71501663603707588</v>
      </c>
      <c r="AH54" s="15" t="str">
        <f t="shared" si="266"/>
        <v>---</v>
      </c>
      <c r="AI54" s="15" t="str">
        <f t="shared" si="267"/>
        <v>---</v>
      </c>
      <c r="AK54" s="15">
        <f t="shared" si="273"/>
        <v>0.73923192329512843</v>
      </c>
      <c r="AL54" s="15">
        <f t="shared" si="274"/>
        <v>2.1533424395957811E-2</v>
      </c>
      <c r="AM54" s="15">
        <f t="shared" si="275"/>
        <v>0.73899733942684054</v>
      </c>
      <c r="AN54" s="14">
        <f t="shared" si="276"/>
        <v>1.0295008639641934</v>
      </c>
      <c r="AP54" s="15">
        <f t="shared" si="277"/>
        <v>-0.26648075074459782</v>
      </c>
      <c r="AQ54" s="15">
        <f t="shared" si="268"/>
        <v>-0.29533662004049932</v>
      </c>
      <c r="AR54" s="15">
        <f t="shared" si="269"/>
        <v>-0.31257699293974617</v>
      </c>
      <c r="AS54" s="15">
        <f t="shared" si="270"/>
        <v>-0.33544946937408465</v>
      </c>
      <c r="AT54" s="15" t="str">
        <f t="shared" si="271"/>
        <v>---</v>
      </c>
      <c r="AU54" s="15" t="str">
        <f t="shared" si="272"/>
        <v>---</v>
      </c>
    </row>
    <row r="55" spans="1:47" x14ac:dyDescent="0.25">
      <c r="A55" t="s">
        <v>52</v>
      </c>
      <c r="B55" s="27">
        <f>'Raw Plate Reader Measurements'!$Q$27</f>
        <v>0.313</v>
      </c>
      <c r="C55" s="27">
        <f>'Raw Plate Reader Measurements'!$Q$28</f>
        <v>0.25700000000000001</v>
      </c>
      <c r="D55" s="27">
        <f>'Raw Plate Reader Measurements'!$Q$29</f>
        <v>0.27</v>
      </c>
      <c r="E55" s="27">
        <f>'Raw Plate Reader Measurements'!$Q$30</f>
        <v>0.33200000000000002</v>
      </c>
      <c r="F55" s="3"/>
      <c r="G55" s="3"/>
      <c r="I55" s="27">
        <f>'Raw Plate Reader Measurements'!$F$27</f>
        <v>4.3970000000000002</v>
      </c>
      <c r="J55" s="27">
        <f>'Raw Plate Reader Measurements'!$F$28</f>
        <v>4.2839999999999998</v>
      </c>
      <c r="K55" s="27">
        <f>'Raw Plate Reader Measurements'!$F$29</f>
        <v>4.2240000000000002</v>
      </c>
      <c r="L55" s="27">
        <f>'Raw Plate Reader Measurements'!$F$30</f>
        <v>4.1139999999999999</v>
      </c>
      <c r="M55" s="3"/>
      <c r="N55" s="3"/>
      <c r="P55" s="4">
        <f t="shared" si="250"/>
        <v>0.26324999999999998</v>
      </c>
      <c r="Q55" s="4">
        <f t="shared" si="251"/>
        <v>0.20724999999999999</v>
      </c>
      <c r="R55" s="4">
        <f t="shared" si="252"/>
        <v>0.22025</v>
      </c>
      <c r="S55" s="4">
        <f t="shared" si="253"/>
        <v>0.28225</v>
      </c>
      <c r="T55" s="4" t="str">
        <f t="shared" si="254"/>
        <v>---</v>
      </c>
      <c r="U55" s="4" t="str">
        <f t="shared" si="255"/>
        <v>---</v>
      </c>
      <c r="W55" s="4">
        <f t="shared" si="256"/>
        <v>0.77900000000000036</v>
      </c>
      <c r="X55" s="4">
        <f t="shared" si="257"/>
        <v>0.66599999999999993</v>
      </c>
      <c r="Y55" s="4">
        <f t="shared" si="258"/>
        <v>0.60600000000000032</v>
      </c>
      <c r="Z55" s="4">
        <f t="shared" si="259"/>
        <v>0.496</v>
      </c>
      <c r="AA55" s="4" t="str">
        <f t="shared" si="260"/>
        <v>---</v>
      </c>
      <c r="AB55" s="4" t="str">
        <f t="shared" si="261"/>
        <v>---</v>
      </c>
      <c r="AD55" s="15">
        <f t="shared" si="262"/>
        <v>1.9160240935985937E-2</v>
      </c>
      <c r="AE55" s="15">
        <f t="shared" si="263"/>
        <v>2.0807101133222761E-2</v>
      </c>
      <c r="AF55" s="15">
        <f t="shared" si="264"/>
        <v>1.7815113566520532E-2</v>
      </c>
      <c r="AG55" s="15">
        <f t="shared" si="265"/>
        <v>1.1378358525526945E-2</v>
      </c>
      <c r="AH55" s="15" t="str">
        <f t="shared" si="266"/>
        <v>---</v>
      </c>
      <c r="AI55" s="15" t="str">
        <f t="shared" si="267"/>
        <v>---</v>
      </c>
      <c r="AK55" s="15">
        <f t="shared" si="273"/>
        <v>1.7290203540314044E-2</v>
      </c>
      <c r="AL55" s="15">
        <f t="shared" si="274"/>
        <v>4.1267844849104821E-3</v>
      </c>
      <c r="AM55" s="15">
        <f t="shared" si="275"/>
        <v>1.6860489858615116E-2</v>
      </c>
      <c r="AN55" s="14">
        <f t="shared" si="276"/>
        <v>1.3096172717676449</v>
      </c>
      <c r="AP55" s="15">
        <f t="shared" si="277"/>
        <v>-3.9549179315714125</v>
      </c>
      <c r="AQ55" s="15">
        <f t="shared" si="268"/>
        <v>-3.8724609499030915</v>
      </c>
      <c r="AR55" s="15">
        <f t="shared" si="269"/>
        <v>-4.0277081051750505</v>
      </c>
      <c r="AS55" s="15">
        <f t="shared" si="270"/>
        <v>-4.4760421027329205</v>
      </c>
      <c r="AT55" s="15" t="str">
        <f t="shared" si="271"/>
        <v>---</v>
      </c>
      <c r="AU55" s="15" t="str">
        <f t="shared" si="272"/>
        <v>---</v>
      </c>
    </row>
    <row r="56" spans="1:47" x14ac:dyDescent="0.25">
      <c r="A56" t="s">
        <v>53</v>
      </c>
      <c r="B56" s="27">
        <f>'Raw Plate Reader Measurements'!$Q$31</f>
        <v>0.218</v>
      </c>
      <c r="C56" s="27">
        <f>'Raw Plate Reader Measurements'!$Q$32</f>
        <v>0.22800000000000001</v>
      </c>
      <c r="D56" s="27">
        <f>'Raw Plate Reader Measurements'!$Q$33</f>
        <v>0.247</v>
      </c>
      <c r="E56" s="27">
        <f>'Raw Plate Reader Measurements'!$Q$34</f>
        <v>0.27600000000000002</v>
      </c>
      <c r="F56" s="3"/>
      <c r="G56" s="3"/>
      <c r="I56" s="27">
        <f>'Raw Plate Reader Measurements'!$F$31</f>
        <v>4.4260000000000002</v>
      </c>
      <c r="J56" s="27">
        <f>'Raw Plate Reader Measurements'!$F$32</f>
        <v>3.9220000000000002</v>
      </c>
      <c r="K56" s="27">
        <f>'Raw Plate Reader Measurements'!$F$33</f>
        <v>4.0780000000000003</v>
      </c>
      <c r="L56" s="27">
        <f>'Raw Plate Reader Measurements'!$F$34</f>
        <v>3.93</v>
      </c>
      <c r="M56" s="3"/>
      <c r="N56" s="3"/>
      <c r="P56" s="4">
        <f t="shared" si="250"/>
        <v>0.16825000000000001</v>
      </c>
      <c r="Q56" s="4">
        <f t="shared" si="251"/>
        <v>0.17825000000000002</v>
      </c>
      <c r="R56" s="4">
        <f t="shared" si="252"/>
        <v>0.19724999999999998</v>
      </c>
      <c r="S56" s="4">
        <f t="shared" si="253"/>
        <v>0.22625000000000001</v>
      </c>
      <c r="T56" s="4" t="str">
        <f t="shared" si="254"/>
        <v>---</v>
      </c>
      <c r="U56" s="4" t="str">
        <f t="shared" si="255"/>
        <v>---</v>
      </c>
      <c r="W56" s="4">
        <f t="shared" si="256"/>
        <v>0.80800000000000027</v>
      </c>
      <c r="X56" s="4">
        <f t="shared" si="257"/>
        <v>0.30400000000000027</v>
      </c>
      <c r="Y56" s="4">
        <f t="shared" si="258"/>
        <v>0.46000000000000041</v>
      </c>
      <c r="Z56" s="4">
        <f t="shared" si="259"/>
        <v>0.31200000000000028</v>
      </c>
      <c r="AA56" s="4" t="str">
        <f t="shared" si="260"/>
        <v>---</v>
      </c>
      <c r="AB56" s="4" t="str">
        <f t="shared" si="261"/>
        <v>---</v>
      </c>
      <c r="AD56" s="15">
        <f t="shared" si="262"/>
        <v>3.1094829226556878E-2</v>
      </c>
      <c r="AE56" s="15">
        <f t="shared" si="263"/>
        <v>1.1042716768360796E-2</v>
      </c>
      <c r="AF56" s="15">
        <f t="shared" si="264"/>
        <v>1.5099852601923548E-2</v>
      </c>
      <c r="AG56" s="15">
        <f t="shared" si="265"/>
        <v>8.9288986675722208E-3</v>
      </c>
      <c r="AH56" s="15" t="str">
        <f t="shared" si="266"/>
        <v>---</v>
      </c>
      <c r="AI56" s="15" t="str">
        <f t="shared" si="267"/>
        <v>---</v>
      </c>
      <c r="AK56" s="15">
        <f t="shared" si="273"/>
        <v>1.6541574316103362E-2</v>
      </c>
      <c r="AL56" s="15">
        <f t="shared" si="274"/>
        <v>1.0034375164899927E-2</v>
      </c>
      <c r="AM56" s="15">
        <f t="shared" si="275"/>
        <v>1.4668431525979903E-2</v>
      </c>
      <c r="AN56" s="14">
        <f t="shared" si="276"/>
        <v>1.7253016527179248</v>
      </c>
      <c r="AP56" s="15">
        <f t="shared" si="277"/>
        <v>-3.4707137364318181</v>
      </c>
      <c r="AQ56" s="15">
        <f t="shared" si="268"/>
        <v>-4.5059841843162589</v>
      </c>
      <c r="AR56" s="15">
        <f t="shared" si="269"/>
        <v>-4.1930702966709186</v>
      </c>
      <c r="AS56" s="15">
        <f t="shared" si="270"/>
        <v>-4.7184622211986289</v>
      </c>
      <c r="AT56" s="15" t="str">
        <f t="shared" si="271"/>
        <v>---</v>
      </c>
      <c r="AU56" s="15" t="str">
        <f t="shared" si="272"/>
        <v>---</v>
      </c>
    </row>
    <row r="57" spans="1:47" x14ac:dyDescent="0.25">
      <c r="A57" t="s">
        <v>54</v>
      </c>
      <c r="B57" s="27">
        <f>'Raw Plate Reader Measurements'!$R$27</f>
        <v>0.23300000000000001</v>
      </c>
      <c r="C57" s="27">
        <f>'Raw Plate Reader Measurements'!$R$28</f>
        <v>0.16200000000000001</v>
      </c>
      <c r="D57" s="27">
        <f>'Raw Plate Reader Measurements'!$R$29</f>
        <v>7.6999999999999999E-2</v>
      </c>
      <c r="E57" s="27">
        <f>'Raw Plate Reader Measurements'!$R$30</f>
        <v>8.3000000000000004E-2</v>
      </c>
      <c r="F57" s="3"/>
      <c r="G57" s="3"/>
      <c r="I57" s="27">
        <f>'Raw Plate Reader Measurements'!$G$27</f>
        <v>12.25</v>
      </c>
      <c r="J57" s="27">
        <f>'Raw Plate Reader Measurements'!$G$28</f>
        <v>11.89</v>
      </c>
      <c r="K57" s="27">
        <f>'Raw Plate Reader Measurements'!$G$29</f>
        <v>1.99</v>
      </c>
      <c r="L57" s="27">
        <f>'Raw Plate Reader Measurements'!$G$30</f>
        <v>11.74</v>
      </c>
      <c r="M57" s="3"/>
      <c r="N57" s="3"/>
      <c r="P57" s="4">
        <f t="shared" si="250"/>
        <v>0.18325000000000002</v>
      </c>
      <c r="Q57" s="4">
        <f t="shared" si="251"/>
        <v>0.11225</v>
      </c>
      <c r="R57" s="4">
        <f t="shared" si="252"/>
        <v>2.7249999999999996E-2</v>
      </c>
      <c r="S57" s="4">
        <f t="shared" si="253"/>
        <v>3.3250000000000002E-2</v>
      </c>
      <c r="T57" s="4" t="str">
        <f t="shared" si="254"/>
        <v>---</v>
      </c>
      <c r="U57" s="4" t="str">
        <f t="shared" si="255"/>
        <v>---</v>
      </c>
      <c r="W57" s="4">
        <f t="shared" si="256"/>
        <v>8.6319999999999997</v>
      </c>
      <c r="X57" s="4">
        <f t="shared" si="257"/>
        <v>8.2720000000000002</v>
      </c>
      <c r="Y57" s="4">
        <f t="shared" si="258"/>
        <v>-1.6279999999999999</v>
      </c>
      <c r="Z57" s="4">
        <f t="shared" si="259"/>
        <v>8.1219999999999999</v>
      </c>
      <c r="AA57" s="4" t="str">
        <f t="shared" si="260"/>
        <v>---</v>
      </c>
      <c r="AB57" s="4" t="str">
        <f t="shared" si="261"/>
        <v>---</v>
      </c>
      <c r="AD57" s="15">
        <f t="shared" si="262"/>
        <v>0.30499964684615133</v>
      </c>
      <c r="AE57" s="15">
        <f t="shared" si="263"/>
        <v>0.47715124813854431</v>
      </c>
      <c r="AF57" s="15">
        <f t="shared" si="264"/>
        <v>-0.3868296742790181</v>
      </c>
      <c r="AG57" s="15">
        <f t="shared" si="265"/>
        <v>1.5816239168861932</v>
      </c>
      <c r="AH57" s="15" t="str">
        <f t="shared" si="266"/>
        <v>---</v>
      </c>
      <c r="AI57" s="15" t="str">
        <f t="shared" si="267"/>
        <v>---</v>
      </c>
      <c r="AK57" s="15">
        <f t="shared" si="273"/>
        <v>0.49423628439796768</v>
      </c>
      <c r="AL57" s="15">
        <f t="shared" si="274"/>
        <v>0.81543270523153277</v>
      </c>
      <c r="AM57" s="15" t="e">
        <f t="shared" si="275"/>
        <v>#NUM!</v>
      </c>
      <c r="AN57" s="14" t="e">
        <f t="shared" si="276"/>
        <v>#NUM!</v>
      </c>
      <c r="AP57" s="15">
        <f t="shared" si="277"/>
        <v>-1.1874446602568669</v>
      </c>
      <c r="AQ57" s="15">
        <f t="shared" si="268"/>
        <v>-0.73992175630222989</v>
      </c>
      <c r="AR57" s="15" t="e">
        <f t="shared" si="269"/>
        <v>#NUM!</v>
      </c>
      <c r="AS57" s="15">
        <f t="shared" si="270"/>
        <v>0.45845211471630348</v>
      </c>
      <c r="AT57" s="15" t="str">
        <f t="shared" si="271"/>
        <v>---</v>
      </c>
      <c r="AU57" s="15" t="str">
        <f t="shared" si="272"/>
        <v>---</v>
      </c>
    </row>
    <row r="58" spans="1:47" x14ac:dyDescent="0.25">
      <c r="A58" t="s">
        <v>55</v>
      </c>
      <c r="B58" s="27">
        <f>'Raw Plate Reader Measurements'!$R$31</f>
        <v>8.8999999999999996E-2</v>
      </c>
      <c r="C58" s="27">
        <f>'Raw Plate Reader Measurements'!$R$32</f>
        <v>7.9000000000000001E-2</v>
      </c>
      <c r="D58" s="27">
        <f>'Raw Plate Reader Measurements'!$R$33</f>
        <v>8.8999999999999996E-2</v>
      </c>
      <c r="E58" s="27">
        <f>'Raw Plate Reader Measurements'!$R$34</f>
        <v>8.1000000000000003E-2</v>
      </c>
      <c r="F58" s="3"/>
      <c r="G58" s="3"/>
      <c r="I58" s="27">
        <f>'Raw Plate Reader Measurements'!$G$31</f>
        <v>11.69</v>
      </c>
      <c r="J58" s="27">
        <f>'Raw Plate Reader Measurements'!$G$32</f>
        <v>11.07</v>
      </c>
      <c r="K58" s="27">
        <f>'Raw Plate Reader Measurements'!$G$33</f>
        <v>12.45</v>
      </c>
      <c r="L58" s="27">
        <f>'Raw Plate Reader Measurements'!$G$34</f>
        <v>12.98</v>
      </c>
      <c r="M58" s="3"/>
      <c r="N58" s="3"/>
      <c r="P58" s="4">
        <f t="shared" si="250"/>
        <v>3.9249999999999993E-2</v>
      </c>
      <c r="Q58" s="4">
        <f t="shared" si="251"/>
        <v>2.9249999999999998E-2</v>
      </c>
      <c r="R58" s="4">
        <f t="shared" si="252"/>
        <v>3.9249999999999993E-2</v>
      </c>
      <c r="S58" s="4">
        <f t="shared" si="253"/>
        <v>3.125E-2</v>
      </c>
      <c r="T58" s="4" t="str">
        <f t="shared" si="254"/>
        <v>---</v>
      </c>
      <c r="U58" s="4" t="str">
        <f t="shared" si="255"/>
        <v>---</v>
      </c>
      <c r="W58" s="4">
        <f t="shared" si="256"/>
        <v>8.0719999999999992</v>
      </c>
      <c r="X58" s="4">
        <f t="shared" si="257"/>
        <v>7.452</v>
      </c>
      <c r="Y58" s="4">
        <f t="shared" si="258"/>
        <v>8.831999999999999</v>
      </c>
      <c r="Z58" s="4">
        <f t="shared" si="259"/>
        <v>9.3620000000000001</v>
      </c>
      <c r="AA58" s="4" t="str">
        <f t="shared" si="260"/>
        <v>---</v>
      </c>
      <c r="AB58" s="4" t="str">
        <f t="shared" si="261"/>
        <v>---</v>
      </c>
      <c r="AD58" s="15">
        <f t="shared" si="262"/>
        <v>1.3315987544994659</v>
      </c>
      <c r="AE58" s="15">
        <f t="shared" si="263"/>
        <v>1.6496008204039847</v>
      </c>
      <c r="AF58" s="15">
        <f t="shared" si="264"/>
        <v>1.4569722744969378</v>
      </c>
      <c r="AG58" s="15">
        <f t="shared" si="265"/>
        <v>1.9397711830733082</v>
      </c>
      <c r="AH58" s="15" t="str">
        <f t="shared" si="266"/>
        <v>---</v>
      </c>
      <c r="AI58" s="15" t="str">
        <f t="shared" si="267"/>
        <v>---</v>
      </c>
      <c r="AK58" s="15">
        <f t="shared" si="273"/>
        <v>1.594485758118424</v>
      </c>
      <c r="AL58" s="15">
        <f t="shared" si="274"/>
        <v>0.26475097080494869</v>
      </c>
      <c r="AM58" s="15">
        <f t="shared" si="275"/>
        <v>1.5784779106408562</v>
      </c>
      <c r="AN58" s="14">
        <f t="shared" si="276"/>
        <v>1.1771086919870561</v>
      </c>
      <c r="AP58" s="15">
        <f t="shared" si="277"/>
        <v>0.28638029137695103</v>
      </c>
      <c r="AQ58" s="15">
        <f t="shared" si="268"/>
        <v>0.50053333161553704</v>
      </c>
      <c r="AR58" s="15">
        <f t="shared" si="269"/>
        <v>0.37636049786038267</v>
      </c>
      <c r="AS58" s="15">
        <f t="shared" si="270"/>
        <v>0.66257001924952896</v>
      </c>
      <c r="AT58" s="15" t="str">
        <f t="shared" si="271"/>
        <v>---</v>
      </c>
      <c r="AU58" s="15" t="str">
        <f t="shared" si="272"/>
        <v>---</v>
      </c>
    </row>
    <row r="59" spans="1:47" x14ac:dyDescent="0.25">
      <c r="A59" t="s">
        <v>56</v>
      </c>
      <c r="B59" s="27">
        <f>'Raw Plate Reader Measurements'!$S$27</f>
        <v>0.34300000000000003</v>
      </c>
      <c r="C59" s="27">
        <f>'Raw Plate Reader Measurements'!$S$28</f>
        <v>0.252</v>
      </c>
      <c r="D59" s="27">
        <f>'Raw Plate Reader Measurements'!$S$29</f>
        <v>0.11799999999999999</v>
      </c>
      <c r="E59" s="27">
        <f>'Raw Plate Reader Measurements'!$S$30</f>
        <v>0.21299999999999999</v>
      </c>
      <c r="F59" s="3"/>
      <c r="G59" s="3"/>
      <c r="I59" s="27">
        <f>'Raw Plate Reader Measurements'!$H$27</f>
        <v>7.2169999999999996</v>
      </c>
      <c r="J59" s="27">
        <f>'Raw Plate Reader Measurements'!$H$28</f>
        <v>7.0289999999999999</v>
      </c>
      <c r="K59" s="27">
        <f>'Raw Plate Reader Measurements'!$H$29</f>
        <v>6.9080000000000004</v>
      </c>
      <c r="L59" s="27">
        <f>'Raw Plate Reader Measurements'!$H$30</f>
        <v>6.907</v>
      </c>
      <c r="M59" s="3"/>
      <c r="N59" s="3"/>
      <c r="P59" s="4">
        <f t="shared" si="250"/>
        <v>0.29325000000000001</v>
      </c>
      <c r="Q59" s="4">
        <f t="shared" si="251"/>
        <v>0.20224999999999999</v>
      </c>
      <c r="R59" s="4">
        <f t="shared" si="252"/>
        <v>6.8249999999999991E-2</v>
      </c>
      <c r="S59" s="4">
        <f t="shared" si="253"/>
        <v>0.16325000000000001</v>
      </c>
      <c r="T59" s="4" t="str">
        <f t="shared" si="254"/>
        <v>---</v>
      </c>
      <c r="U59" s="4" t="str">
        <f t="shared" si="255"/>
        <v>---</v>
      </c>
      <c r="W59" s="4">
        <f t="shared" si="256"/>
        <v>3.5989999999999998</v>
      </c>
      <c r="X59" s="4">
        <f t="shared" si="257"/>
        <v>3.411</v>
      </c>
      <c r="Y59" s="4">
        <f t="shared" si="258"/>
        <v>3.2900000000000005</v>
      </c>
      <c r="Z59" s="4">
        <f t="shared" si="259"/>
        <v>3.2890000000000001</v>
      </c>
      <c r="AA59" s="4" t="str">
        <f t="shared" si="260"/>
        <v>---</v>
      </c>
      <c r="AB59" s="4" t="str">
        <f t="shared" si="261"/>
        <v>---</v>
      </c>
      <c r="AD59" s="15">
        <f t="shared" si="262"/>
        <v>7.9464968210090595E-2</v>
      </c>
      <c r="AE59" s="15">
        <f t="shared" si="263"/>
        <v>0.10920061323870632</v>
      </c>
      <c r="AF59" s="15">
        <f t="shared" si="264"/>
        <v>0.31212253848223553</v>
      </c>
      <c r="AG59" s="15">
        <f t="shared" si="265"/>
        <v>0.13044954590484123</v>
      </c>
      <c r="AH59" s="15" t="str">
        <f t="shared" si="266"/>
        <v>---</v>
      </c>
      <c r="AI59" s="15" t="str">
        <f t="shared" si="267"/>
        <v>---</v>
      </c>
      <c r="AK59" s="15">
        <f t="shared" si="273"/>
        <v>0.15780941645896843</v>
      </c>
      <c r="AL59" s="15">
        <f t="shared" si="274"/>
        <v>0.10497899864136886</v>
      </c>
      <c r="AM59" s="15">
        <f t="shared" si="275"/>
        <v>0.13710147378821042</v>
      </c>
      <c r="AN59" s="14">
        <f t="shared" si="276"/>
        <v>1.795926984710182</v>
      </c>
      <c r="AP59" s="15">
        <f t="shared" si="277"/>
        <v>-2.5324390058826309</v>
      </c>
      <c r="AQ59" s="15">
        <f t="shared" si="268"/>
        <v>-2.2145685999480316</v>
      </c>
      <c r="AR59" s="15">
        <f t="shared" si="269"/>
        <v>-1.1643594167337277</v>
      </c>
      <c r="AS59" s="15">
        <f t="shared" si="270"/>
        <v>-2.0367687483955601</v>
      </c>
      <c r="AT59" s="15" t="str">
        <f t="shared" si="271"/>
        <v>---</v>
      </c>
      <c r="AU59" s="15" t="str">
        <f t="shared" si="272"/>
        <v>---</v>
      </c>
    </row>
    <row r="60" spans="1:47" x14ac:dyDescent="0.25">
      <c r="A60" t="s">
        <v>57</v>
      </c>
      <c r="B60" s="27">
        <f>'Raw Plate Reader Measurements'!$S$31</f>
        <v>0.20499999999999999</v>
      </c>
      <c r="C60" s="27">
        <f>'Raw Plate Reader Measurements'!$S$32</f>
        <v>0.189</v>
      </c>
      <c r="D60" s="27">
        <f>'Raw Plate Reader Measurements'!$S$33</f>
        <v>0.19400000000000001</v>
      </c>
      <c r="E60" s="27">
        <f>'Raw Plate Reader Measurements'!$S$34</f>
        <v>0.19600000000000001</v>
      </c>
      <c r="F60" s="3"/>
      <c r="G60" s="3"/>
      <c r="I60" s="27">
        <f>'Raw Plate Reader Measurements'!$H$31</f>
        <v>7.0259999999999998</v>
      </c>
      <c r="J60" s="27">
        <f>'Raw Plate Reader Measurements'!$H$32</f>
        <v>6.85</v>
      </c>
      <c r="K60" s="27">
        <f>'Raw Plate Reader Measurements'!$H$33</f>
        <v>6.5019999999999998</v>
      </c>
      <c r="L60" s="27">
        <f>'Raw Plate Reader Measurements'!$H$34</f>
        <v>6.8330000000000002</v>
      </c>
      <c r="M60" s="3"/>
      <c r="N60" s="3"/>
      <c r="P60" s="4">
        <f t="shared" si="250"/>
        <v>0.15525</v>
      </c>
      <c r="Q60" s="4">
        <f t="shared" si="251"/>
        <v>0.13924999999999998</v>
      </c>
      <c r="R60" s="4">
        <f t="shared" si="252"/>
        <v>0.14424999999999999</v>
      </c>
      <c r="S60" s="4">
        <f t="shared" si="253"/>
        <v>0.14624999999999999</v>
      </c>
      <c r="T60" s="4" t="str">
        <f t="shared" si="254"/>
        <v>---</v>
      </c>
      <c r="U60" s="4" t="str">
        <f t="shared" si="255"/>
        <v>---</v>
      </c>
      <c r="W60" s="4">
        <f t="shared" si="256"/>
        <v>3.4079999999999999</v>
      </c>
      <c r="X60" s="4">
        <f t="shared" si="257"/>
        <v>3.2319999999999998</v>
      </c>
      <c r="Y60" s="4">
        <f t="shared" si="258"/>
        <v>2.8839999999999999</v>
      </c>
      <c r="Z60" s="4">
        <f t="shared" si="259"/>
        <v>3.2150000000000003</v>
      </c>
      <c r="AA60" s="4" t="str">
        <f t="shared" si="260"/>
        <v>---</v>
      </c>
      <c r="AB60" s="4" t="str">
        <f t="shared" si="261"/>
        <v>---</v>
      </c>
      <c r="AD60" s="15">
        <f t="shared" si="262"/>
        <v>0.14213461758574325</v>
      </c>
      <c r="AE60" s="15">
        <f t="shared" si="263"/>
        <v>0.15028237033732694</v>
      </c>
      <c r="AF60" s="15">
        <f t="shared" si="264"/>
        <v>0.12945276241132755</v>
      </c>
      <c r="AG60" s="15">
        <f t="shared" si="265"/>
        <v>0.14233673208799816</v>
      </c>
      <c r="AH60" s="15" t="str">
        <f t="shared" si="266"/>
        <v>---</v>
      </c>
      <c r="AI60" s="15" t="str">
        <f t="shared" si="267"/>
        <v>---</v>
      </c>
      <c r="AK60" s="15">
        <f t="shared" si="273"/>
        <v>0.14105162060559898</v>
      </c>
      <c r="AL60" s="15">
        <f t="shared" si="274"/>
        <v>8.6132581137416502E-3</v>
      </c>
      <c r="AM60" s="15">
        <f t="shared" si="275"/>
        <v>0.14085071426879234</v>
      </c>
      <c r="AN60" s="14">
        <f t="shared" si="276"/>
        <v>1.0639116199615952</v>
      </c>
      <c r="AP60" s="15">
        <f t="shared" si="277"/>
        <v>-1.9509806592924581</v>
      </c>
      <c r="AQ60" s="15">
        <f t="shared" si="268"/>
        <v>-1.8952392855944837</v>
      </c>
      <c r="AR60" s="15">
        <f t="shared" si="269"/>
        <v>-2.0444392334114454</v>
      </c>
      <c r="AS60" s="15">
        <f t="shared" si="270"/>
        <v>-1.9495596758683225</v>
      </c>
      <c r="AT60" s="15" t="str">
        <f t="shared" si="271"/>
        <v>---</v>
      </c>
      <c r="AU60" s="15" t="str">
        <f t="shared" si="272"/>
        <v>---</v>
      </c>
    </row>
    <row r="61" spans="1:47" x14ac:dyDescent="0.25">
      <c r="A61" t="s">
        <v>58</v>
      </c>
      <c r="B61" s="27">
        <f>'Raw Plate Reader Measurements'!$T$27</f>
        <v>0.26600000000000001</v>
      </c>
      <c r="C61" s="27">
        <f>'Raw Plate Reader Measurements'!$T$28</f>
        <v>0.253</v>
      </c>
      <c r="D61" s="27">
        <f>'Raw Plate Reader Measurements'!$T$29</f>
        <v>0.23200000000000001</v>
      </c>
      <c r="E61" s="27">
        <f>'Raw Plate Reader Measurements'!$T$30</f>
        <v>0.23599999999999999</v>
      </c>
      <c r="F61" s="3"/>
      <c r="G61" s="3"/>
      <c r="I61" s="27">
        <f>'Raw Plate Reader Measurements'!$I$27</f>
        <v>4.2229999999999999</v>
      </c>
      <c r="J61" s="27">
        <f>'Raw Plate Reader Measurements'!$I$28</f>
        <v>4.1539999999999999</v>
      </c>
      <c r="K61" s="27">
        <f>'Raw Plate Reader Measurements'!$I$29</f>
        <v>3.93</v>
      </c>
      <c r="L61" s="27">
        <f>'Raw Plate Reader Measurements'!$I$30</f>
        <v>3.988</v>
      </c>
      <c r="M61" s="3"/>
      <c r="N61" s="3"/>
      <c r="P61" s="4">
        <f t="shared" si="250"/>
        <v>0.21625</v>
      </c>
      <c r="Q61" s="4">
        <f t="shared" si="251"/>
        <v>0.20324999999999999</v>
      </c>
      <c r="R61" s="4">
        <f t="shared" si="252"/>
        <v>0.18225000000000002</v>
      </c>
      <c r="S61" s="4">
        <f t="shared" si="253"/>
        <v>0.18624999999999997</v>
      </c>
      <c r="T61" s="4" t="str">
        <f t="shared" si="254"/>
        <v>---</v>
      </c>
      <c r="U61" s="4" t="str">
        <f t="shared" si="255"/>
        <v>---</v>
      </c>
      <c r="W61" s="4">
        <f t="shared" si="256"/>
        <v>0.60499999999999998</v>
      </c>
      <c r="X61" s="4">
        <f t="shared" si="257"/>
        <v>0.53600000000000003</v>
      </c>
      <c r="Y61" s="4">
        <f t="shared" si="258"/>
        <v>0.31200000000000028</v>
      </c>
      <c r="Z61" s="4">
        <f t="shared" si="259"/>
        <v>0.37000000000000011</v>
      </c>
      <c r="AA61" s="4" t="str">
        <f t="shared" si="260"/>
        <v>---</v>
      </c>
      <c r="AB61" s="4" t="str">
        <f t="shared" si="261"/>
        <v>---</v>
      </c>
      <c r="AD61" s="15">
        <f t="shared" si="262"/>
        <v>1.8114700025798416E-2</v>
      </c>
      <c r="AE61" s="15">
        <f t="shared" si="263"/>
        <v>1.7075212751387427E-2</v>
      </c>
      <c r="AF61" s="15">
        <f t="shared" si="264"/>
        <v>1.108457241996277E-2</v>
      </c>
      <c r="AG61" s="15">
        <f t="shared" si="265"/>
        <v>1.2862853720687304E-2</v>
      </c>
      <c r="AH61" s="15" t="str">
        <f t="shared" si="266"/>
        <v>---</v>
      </c>
      <c r="AI61" s="15" t="str">
        <f t="shared" si="267"/>
        <v>---</v>
      </c>
      <c r="AK61" s="15">
        <f t="shared" si="273"/>
        <v>1.4784334729458981E-2</v>
      </c>
      <c r="AL61" s="15">
        <f t="shared" si="274"/>
        <v>3.3526002611036013E-3</v>
      </c>
      <c r="AM61" s="15">
        <f t="shared" si="275"/>
        <v>1.4491501513648654E-2</v>
      </c>
      <c r="AN61" s="14">
        <f t="shared" si="276"/>
        <v>1.2622848034628271</v>
      </c>
      <c r="AP61" s="15">
        <f t="shared" si="277"/>
        <v>-4.0110315142092237</v>
      </c>
      <c r="AQ61" s="15">
        <f t="shared" si="268"/>
        <v>-4.0701274137851948</v>
      </c>
      <c r="AR61" s="15">
        <f t="shared" si="269"/>
        <v>-4.5022010095073606</v>
      </c>
      <c r="AS61" s="15">
        <f t="shared" si="270"/>
        <v>-4.3534116780494747</v>
      </c>
      <c r="AT61" s="15" t="str">
        <f t="shared" si="271"/>
        <v>---</v>
      </c>
      <c r="AU61" s="15" t="str">
        <f t="shared" si="272"/>
        <v>---</v>
      </c>
    </row>
    <row r="62" spans="1:47" x14ac:dyDescent="0.25">
      <c r="A62" t="s">
        <v>59</v>
      </c>
      <c r="B62" s="27">
        <f>'Raw Plate Reader Measurements'!$T$31</f>
        <v>0.18099999999999999</v>
      </c>
      <c r="C62" s="27">
        <f>'Raw Plate Reader Measurements'!$T$32</f>
        <v>0.17799999999999999</v>
      </c>
      <c r="D62" s="27">
        <f>'Raw Plate Reader Measurements'!$T$33</f>
        <v>0.19</v>
      </c>
      <c r="E62" s="27">
        <f>'Raw Plate Reader Measurements'!$T$34</f>
        <v>0.184</v>
      </c>
      <c r="F62" s="3"/>
      <c r="G62" s="3"/>
      <c r="I62" s="27">
        <f>'Raw Plate Reader Measurements'!$I$31</f>
        <v>4.2450000000000001</v>
      </c>
      <c r="J62" s="27">
        <f>'Raw Plate Reader Measurements'!$I$32</f>
        <v>4.1920000000000002</v>
      </c>
      <c r="K62" s="27">
        <f>'Raw Plate Reader Measurements'!$I$33</f>
        <v>4.024</v>
      </c>
      <c r="L62" s="27">
        <f>'Raw Plate Reader Measurements'!$I$34</f>
        <v>4.266</v>
      </c>
      <c r="M62" s="3"/>
      <c r="N62" s="3"/>
      <c r="P62" s="4">
        <f t="shared" si="250"/>
        <v>0.13124999999999998</v>
      </c>
      <c r="Q62" s="4">
        <f t="shared" si="251"/>
        <v>0.12824999999999998</v>
      </c>
      <c r="R62" s="4">
        <f t="shared" si="252"/>
        <v>0.14024999999999999</v>
      </c>
      <c r="S62" s="4">
        <f t="shared" si="253"/>
        <v>0.13424999999999998</v>
      </c>
      <c r="T62" s="4" t="str">
        <f t="shared" si="254"/>
        <v>---</v>
      </c>
      <c r="U62" s="4" t="str">
        <f t="shared" si="255"/>
        <v>---</v>
      </c>
      <c r="W62" s="4">
        <f t="shared" si="256"/>
        <v>0.62700000000000022</v>
      </c>
      <c r="X62" s="4">
        <f t="shared" si="257"/>
        <v>0.57400000000000029</v>
      </c>
      <c r="Y62" s="4">
        <f t="shared" si="258"/>
        <v>0.40600000000000014</v>
      </c>
      <c r="Z62" s="4">
        <f t="shared" si="259"/>
        <v>0.64800000000000013</v>
      </c>
      <c r="AA62" s="4" t="str">
        <f t="shared" si="260"/>
        <v>---</v>
      </c>
      <c r="AB62" s="4" t="str">
        <f t="shared" si="261"/>
        <v>---</v>
      </c>
      <c r="AD62" s="15">
        <f t="shared" si="262"/>
        <v>3.0931438433662039E-2</v>
      </c>
      <c r="AE62" s="15">
        <f t="shared" si="263"/>
        <v>2.897920097243303E-2</v>
      </c>
      <c r="AF62" s="15">
        <f t="shared" si="264"/>
        <v>1.8743688225159174E-2</v>
      </c>
      <c r="AG62" s="15">
        <f t="shared" si="265"/>
        <v>3.1253063879405109E-2</v>
      </c>
      <c r="AH62" s="15" t="str">
        <f t="shared" si="266"/>
        <v>---</v>
      </c>
      <c r="AI62" s="15" t="str">
        <f t="shared" si="267"/>
        <v>---</v>
      </c>
      <c r="AK62" s="15">
        <f t="shared" si="273"/>
        <v>2.7476847877664835E-2</v>
      </c>
      <c r="AL62" s="15">
        <f t="shared" si="274"/>
        <v>5.9081623070375271E-3</v>
      </c>
      <c r="AM62" s="15">
        <f t="shared" si="275"/>
        <v>2.6918976525782345E-2</v>
      </c>
      <c r="AN62" s="14">
        <f t="shared" si="276"/>
        <v>1.2758620538447922</v>
      </c>
      <c r="AP62" s="15">
        <f t="shared" si="277"/>
        <v>-3.4759821872668883</v>
      </c>
      <c r="AQ62" s="15">
        <f t="shared" si="268"/>
        <v>-3.5411769141593883</v>
      </c>
      <c r="AR62" s="15">
        <f t="shared" si="269"/>
        <v>-3.9768982112291487</v>
      </c>
      <c r="AS62" s="15">
        <f t="shared" si="270"/>
        <v>-3.4656378634647758</v>
      </c>
      <c r="AT62" s="15" t="str">
        <f t="shared" si="271"/>
        <v>---</v>
      </c>
      <c r="AU62" s="15" t="str">
        <f t="shared" si="272"/>
        <v>---</v>
      </c>
    </row>
    <row r="64" spans="1:47" x14ac:dyDescent="0.25">
      <c r="A64" s="24" t="s">
        <v>41</v>
      </c>
    </row>
    <row r="65" spans="1:47" x14ac:dyDescent="0.25">
      <c r="A65" t="s">
        <v>44</v>
      </c>
      <c r="B65" s="27">
        <f>'Raw Plate Reader Measurements'!$M$37</f>
        <v>0.41299999999999998</v>
      </c>
      <c r="C65" s="27">
        <f>'Raw Plate Reader Measurements'!$M$38</f>
        <v>0.38300000000000001</v>
      </c>
      <c r="D65" s="27">
        <f>'Raw Plate Reader Measurements'!$M$39</f>
        <v>0.39400000000000002</v>
      </c>
      <c r="E65" s="27">
        <f>'Raw Plate Reader Measurements'!$M$40</f>
        <v>0.39500000000000002</v>
      </c>
      <c r="F65" s="3"/>
      <c r="G65" s="3"/>
      <c r="I65" s="27">
        <f>'Raw Plate Reader Measurements'!$B$37</f>
        <v>4.3739999999999997</v>
      </c>
      <c r="J65" s="27">
        <f>'Raw Plate Reader Measurements'!$B$38</f>
        <v>4.2530000000000001</v>
      </c>
      <c r="K65" s="27">
        <f>'Raw Plate Reader Measurements'!$B$39</f>
        <v>4.0990000000000002</v>
      </c>
      <c r="L65" s="27">
        <f>'Raw Plate Reader Measurements'!$B$40</f>
        <v>4.3639999999999999</v>
      </c>
      <c r="M65" s="3"/>
      <c r="N65" s="3"/>
      <c r="P65" s="4">
        <f t="shared" ref="P65:P80" si="278">IF(ISBLANK(B65),"---", B65-$B$9)</f>
        <v>0.36324999999999996</v>
      </c>
      <c r="Q65" s="4">
        <f t="shared" ref="Q65:Q80" si="279">IF(ISBLANK(C65),"---", C65-$B$9)</f>
        <v>0.33324999999999999</v>
      </c>
      <c r="R65" s="4">
        <f t="shared" ref="R65:R80" si="280">IF(ISBLANK(D65),"---", D65-$B$9)</f>
        <v>0.34425</v>
      </c>
      <c r="S65" s="4">
        <f t="shared" ref="S65:S80" si="281">IF(ISBLANK(E65),"---", E65-$B$9)</f>
        <v>0.34525</v>
      </c>
      <c r="T65" s="4" t="str">
        <f t="shared" ref="T65:T80" si="282">IF(ISBLANK(F65),"---", F65-$B$9)</f>
        <v>---</v>
      </c>
      <c r="U65" s="4" t="str">
        <f t="shared" ref="U65:U80" si="283">IF(ISBLANK(G65),"---", G65-$B$9)</f>
        <v>---</v>
      </c>
      <c r="W65" s="4">
        <f t="shared" ref="W65:W80" si="284">IF(ISBLANK(I65),"---",I65-$I$9)</f>
        <v>0.75599999999999978</v>
      </c>
      <c r="X65" s="4">
        <f t="shared" ref="X65:X80" si="285">IF(ISBLANK(J65),"---",J65-$I$9)</f>
        <v>0.63500000000000023</v>
      </c>
      <c r="Y65" s="4">
        <f t="shared" ref="Y65:Y80" si="286">IF(ISBLANK(K65),"---",K65-$I$9)</f>
        <v>0.48100000000000032</v>
      </c>
      <c r="Z65" s="4">
        <f t="shared" ref="Z65:Z80" si="287">IF(ISBLANK(L65),"---",L65-$I$9)</f>
        <v>0.746</v>
      </c>
      <c r="AA65" s="4" t="str">
        <f t="shared" ref="AA65:AA80" si="288">IF(ISBLANK(M65),"---",M65-$I$9)</f>
        <v>---</v>
      </c>
      <c r="AB65" s="4" t="str">
        <f t="shared" ref="AB65:AB80" si="289">IF(ISBLANK(N65),"---",N65-$I$9)</f>
        <v>---</v>
      </c>
      <c r="AD65" s="15">
        <f t="shared" ref="AD65:AD80" si="290">IF(AND(ISNUMBER(W65),ISNUMBER(P65)),(W65*$B$3)/(P65*$B$2),"---")</f>
        <v>1.3475598431140602E-2</v>
      </c>
      <c r="AE65" s="15">
        <f t="shared" ref="AE65:AE80" si="291">IF(AND(ISNUMBER(X65),ISNUMBER(Q65)),(X65*$B$3)/(Q65*$B$2),"---")</f>
        <v>1.23377354958621E-2</v>
      </c>
      <c r="AF65" s="15">
        <f t="shared" ref="AF65:AF80" si="292">IF(AND(ISNUMBER(Y65),ISNUMBER(R65)),(Y65*$B$3)/(R65*$B$2),"---")</f>
        <v>9.0469671957049084E-3</v>
      </c>
      <c r="AG65" s="15">
        <f t="shared" ref="AG65:AG80" si="293">IF(AND(ISNUMBER(Z65),ISNUMBER(S65)),(Z65*$B$3)/(S65*$B$2),"---")</f>
        <v>1.3990622174191008E-2</v>
      </c>
      <c r="AH65" s="15" t="str">
        <f t="shared" ref="AH65:AH80" si="294">IF(AND(ISNUMBER(AA65),ISNUMBER(T65)),(AA65*$B$3)/(T65*$B$2),"---")</f>
        <v>---</v>
      </c>
      <c r="AI65" s="15" t="str">
        <f t="shared" ref="AI65:AI80" si="295">IF(AND(ISNUMBER(AB65),ISNUMBER(U65)),(AB65*$B$3)/(U65*$B$2),"---")</f>
        <v>---</v>
      </c>
      <c r="AK65" s="15">
        <f>AVERAGE(AD65:AI65)</f>
        <v>1.2212730824224655E-2</v>
      </c>
      <c r="AL65" s="15">
        <f>STDEV(AD65:AI65)</f>
        <v>2.2206168635818661E-3</v>
      </c>
      <c r="AM65" s="15">
        <f>GEOMEAN(AD65:AI65)</f>
        <v>1.2044281296061714E-2</v>
      </c>
      <c r="AN65" s="14">
        <f>EXP(STDEV(AP65:AU65))</f>
        <v>1.2188635159404471</v>
      </c>
      <c r="AP65" s="15">
        <f>IF(ISNUMBER(AD65),LN(AD65),"---")</f>
        <v>-4.3068747526989357</v>
      </c>
      <c r="AQ65" s="15">
        <f t="shared" ref="AQ65:AQ80" si="296">IF(ISNUMBER(AE65),LN(AE65),"---")</f>
        <v>-4.3950927865942022</v>
      </c>
      <c r="AR65" s="15">
        <f t="shared" ref="AR65:AR80" si="297">IF(ISNUMBER(AF65),LN(AF65),"---")</f>
        <v>-4.705325693931079</v>
      </c>
      <c r="AS65" s="15">
        <f t="shared" ref="AS65:AS80" si="298">IF(ISNUMBER(AG65),LN(AG65),"---")</f>
        <v>-4.2693680185137168</v>
      </c>
      <c r="AT65" s="15" t="str">
        <f t="shared" ref="AT65:AT80" si="299">IF(ISNUMBER(AH65),LN(AH65),"---")</f>
        <v>---</v>
      </c>
      <c r="AU65" s="15" t="str">
        <f t="shared" ref="AU65:AU80" si="300">IF(ISNUMBER(AI65),LN(AI65),"---")</f>
        <v>---</v>
      </c>
    </row>
    <row r="66" spans="1:47" x14ac:dyDescent="0.25">
      <c r="A66" t="s">
        <v>45</v>
      </c>
      <c r="B66" s="27">
        <f>'Raw Plate Reader Measurements'!$M$41</f>
        <v>0.36199999999999999</v>
      </c>
      <c r="C66" s="27">
        <f>'Raw Plate Reader Measurements'!$M$42</f>
        <v>0.34100000000000003</v>
      </c>
      <c r="D66" s="27">
        <f>'Raw Plate Reader Measurements'!$M$43</f>
        <v>0.33400000000000002</v>
      </c>
      <c r="E66" s="27">
        <f>'Raw Plate Reader Measurements'!$M$44</f>
        <v>0.34899999999999998</v>
      </c>
      <c r="F66" s="3"/>
      <c r="G66" s="3"/>
      <c r="I66" s="27">
        <f>'Raw Plate Reader Measurements'!$B$41</f>
        <v>4.1230000000000002</v>
      </c>
      <c r="J66" s="27">
        <f>'Raw Plate Reader Measurements'!$B$42</f>
        <v>4.0960000000000001</v>
      </c>
      <c r="K66" s="27">
        <f>'Raw Plate Reader Measurements'!$B$43</f>
        <v>4.0289999999999999</v>
      </c>
      <c r="L66" s="27">
        <f>'Raw Plate Reader Measurements'!$B$44</f>
        <v>4.33</v>
      </c>
      <c r="M66" s="3"/>
      <c r="N66" s="3"/>
      <c r="P66" s="4">
        <f t="shared" si="278"/>
        <v>0.31224999999999997</v>
      </c>
      <c r="Q66" s="4">
        <f t="shared" si="279"/>
        <v>0.29125000000000001</v>
      </c>
      <c r="R66" s="4">
        <f t="shared" si="280"/>
        <v>0.28425</v>
      </c>
      <c r="S66" s="4">
        <f t="shared" si="281"/>
        <v>0.29924999999999996</v>
      </c>
      <c r="T66" s="4" t="str">
        <f t="shared" si="282"/>
        <v>---</v>
      </c>
      <c r="U66" s="4" t="str">
        <f t="shared" si="283"/>
        <v>---</v>
      </c>
      <c r="W66" s="4">
        <f t="shared" si="284"/>
        <v>0.50500000000000034</v>
      </c>
      <c r="X66" s="4">
        <f t="shared" si="285"/>
        <v>0.4780000000000002</v>
      </c>
      <c r="Y66" s="4">
        <f t="shared" si="286"/>
        <v>0.41100000000000003</v>
      </c>
      <c r="Z66" s="4">
        <f t="shared" si="287"/>
        <v>0.71200000000000019</v>
      </c>
      <c r="AA66" s="4" t="str">
        <f t="shared" si="288"/>
        <v>---</v>
      </c>
      <c r="AB66" s="4" t="str">
        <f t="shared" si="289"/>
        <v>---</v>
      </c>
      <c r="AD66" s="15">
        <f t="shared" si="290"/>
        <v>1.0471787464708162E-2</v>
      </c>
      <c r="AE66" s="15">
        <f t="shared" si="291"/>
        <v>1.0626588188084806E-2</v>
      </c>
      <c r="AF66" s="15">
        <f t="shared" si="292"/>
        <v>9.3620991585391805E-3</v>
      </c>
      <c r="AG66" s="15">
        <f t="shared" si="293"/>
        <v>1.5405568262099783E-2</v>
      </c>
      <c r="AH66" s="15" t="str">
        <f t="shared" si="294"/>
        <v>---</v>
      </c>
      <c r="AI66" s="15" t="str">
        <f t="shared" si="295"/>
        <v>---</v>
      </c>
      <c r="AK66" s="15">
        <f>AVERAGE(AD66:AI66)</f>
        <v>1.1466510768357982E-2</v>
      </c>
      <c r="AL66" s="15">
        <f>STDEV(AD66:AI66)</f>
        <v>2.6857442515511635E-3</v>
      </c>
      <c r="AM66" s="15">
        <f>GEOMEAN(AD66:AI66)</f>
        <v>1.125554185547971E-2</v>
      </c>
      <c r="AN66" s="14">
        <f>EXP(STDEV(AP66:AU66))</f>
        <v>1.2420467486016038</v>
      </c>
      <c r="AP66" s="15">
        <f>IF(ISNUMBER(AD66),LN(AD66),"---")</f>
        <v>-4.5590705461584031</v>
      </c>
      <c r="AQ66" s="15">
        <f t="shared" si="296"/>
        <v>-4.5443960988165308</v>
      </c>
      <c r="AR66" s="15">
        <f t="shared" si="297"/>
        <v>-4.6710857445624869</v>
      </c>
      <c r="AS66" s="15">
        <f t="shared" si="298"/>
        <v>-4.1730262594541827</v>
      </c>
      <c r="AT66" s="15" t="str">
        <f t="shared" si="299"/>
        <v>---</v>
      </c>
      <c r="AU66" s="15" t="str">
        <f t="shared" si="300"/>
        <v>---</v>
      </c>
    </row>
    <row r="67" spans="1:47" x14ac:dyDescent="0.25">
      <c r="A67" t="s">
        <v>46</v>
      </c>
      <c r="B67" s="27">
        <f>'Raw Plate Reader Measurements'!$N$37</f>
        <v>0.315</v>
      </c>
      <c r="C67" s="27">
        <f>'Raw Plate Reader Measurements'!$N$38</f>
        <v>0.28599999999999998</v>
      </c>
      <c r="D67" s="27">
        <f>'Raw Plate Reader Measurements'!$N$39</f>
        <v>0.30199999999999999</v>
      </c>
      <c r="E67" s="27">
        <f>'Raw Plate Reader Measurements'!$N$40</f>
        <v>0.312</v>
      </c>
      <c r="F67" s="3"/>
      <c r="G67" s="3"/>
      <c r="I67" s="27">
        <f>'Raw Plate Reader Measurements'!$C$37</f>
        <v>29.19</v>
      </c>
      <c r="J67" s="27">
        <f>'Raw Plate Reader Measurements'!$C$38</f>
        <v>24.21</v>
      </c>
      <c r="K67" s="27">
        <f>'Raw Plate Reader Measurements'!$C$39</f>
        <v>28.59</v>
      </c>
      <c r="L67" s="27">
        <f>'Raw Plate Reader Measurements'!$C$40</f>
        <v>27.84</v>
      </c>
      <c r="M67" s="3"/>
      <c r="N67" s="3"/>
      <c r="P67" s="4">
        <f t="shared" si="278"/>
        <v>0.26524999999999999</v>
      </c>
      <c r="Q67" s="4">
        <f t="shared" si="279"/>
        <v>0.23624999999999996</v>
      </c>
      <c r="R67" s="4">
        <f t="shared" si="280"/>
        <v>0.25224999999999997</v>
      </c>
      <c r="S67" s="4">
        <f t="shared" si="281"/>
        <v>0.26224999999999998</v>
      </c>
      <c r="T67" s="4" t="str">
        <f t="shared" si="282"/>
        <v>---</v>
      </c>
      <c r="U67" s="4" t="str">
        <f t="shared" si="283"/>
        <v>---</v>
      </c>
      <c r="W67" s="4">
        <f t="shared" si="284"/>
        <v>25.572000000000003</v>
      </c>
      <c r="X67" s="4">
        <f t="shared" si="285"/>
        <v>20.592000000000002</v>
      </c>
      <c r="Y67" s="4">
        <f t="shared" si="286"/>
        <v>24.972000000000001</v>
      </c>
      <c r="Z67" s="4">
        <f t="shared" si="287"/>
        <v>24.222000000000001</v>
      </c>
      <c r="AA67" s="4" t="str">
        <f t="shared" si="288"/>
        <v>---</v>
      </c>
      <c r="AB67" s="4" t="str">
        <f t="shared" si="289"/>
        <v>---</v>
      </c>
      <c r="AC67" s="12"/>
      <c r="AD67" s="15">
        <f t="shared" si="290"/>
        <v>0.62422504784454913</v>
      </c>
      <c r="AE67" s="15">
        <f t="shared" si="291"/>
        <v>0.56436308721067563</v>
      </c>
      <c r="AF67" s="15">
        <f t="shared" si="292"/>
        <v>0.6409941108916708</v>
      </c>
      <c r="AG67" s="15">
        <f t="shared" si="293"/>
        <v>0.59803470976928708</v>
      </c>
      <c r="AH67" s="15" t="str">
        <f t="shared" si="294"/>
        <v>---</v>
      </c>
      <c r="AI67" s="15" t="str">
        <f t="shared" si="295"/>
        <v>---</v>
      </c>
      <c r="AJ67" s="12"/>
      <c r="AK67" s="15">
        <f t="shared" ref="AK67:AK80" si="301">AVERAGE(AD67:AI67)</f>
        <v>0.60690423892904566</v>
      </c>
      <c r="AL67" s="15">
        <f t="shared" ref="AL67:AL80" si="302">STDEV(AD67:AI67)</f>
        <v>3.3419295469118565E-2</v>
      </c>
      <c r="AM67" s="15">
        <f t="shared" ref="AM67:AM80" si="303">GEOMEAN(AD67:AI67)</f>
        <v>0.60620575579456204</v>
      </c>
      <c r="AN67" s="14">
        <f t="shared" ref="AN67:AN80" si="304">EXP(STDEV(AP67:AU67))</f>
        <v>1.057165698986849</v>
      </c>
      <c r="AP67" s="15">
        <f t="shared" ref="AP67:AP80" si="305">IF(ISNUMBER(AD67),LN(AD67),"---")</f>
        <v>-0.47124432203555144</v>
      </c>
      <c r="AQ67" s="15">
        <f t="shared" si="296"/>
        <v>-0.57205746296602045</v>
      </c>
      <c r="AR67" s="15">
        <f t="shared" si="297"/>
        <v>-0.44473500948015982</v>
      </c>
      <c r="AS67" s="15">
        <f t="shared" si="298"/>
        <v>-0.5141064836234871</v>
      </c>
      <c r="AT67" s="15" t="str">
        <f t="shared" si="299"/>
        <v>---</v>
      </c>
      <c r="AU67" s="15" t="str">
        <f t="shared" si="300"/>
        <v>---</v>
      </c>
    </row>
    <row r="68" spans="1:47" x14ac:dyDescent="0.25">
      <c r="A68" t="s">
        <v>47</v>
      </c>
      <c r="B68" s="27">
        <f>'Raw Plate Reader Measurements'!$N$41</f>
        <v>0.34200000000000003</v>
      </c>
      <c r="C68" s="27">
        <f>'Raw Plate Reader Measurements'!$N$42</f>
        <v>0.32300000000000001</v>
      </c>
      <c r="D68" s="27">
        <f>'Raw Plate Reader Measurements'!$N$43</f>
        <v>0.34599999999999997</v>
      </c>
      <c r="E68" s="27">
        <f>'Raw Plate Reader Measurements'!$N$44</f>
        <v>0.27700000000000002</v>
      </c>
      <c r="F68" s="3"/>
      <c r="G68" s="3"/>
      <c r="I68" s="27">
        <f>'Raw Plate Reader Measurements'!$C$41</f>
        <v>26.78</v>
      </c>
      <c r="J68" s="27">
        <f>'Raw Plate Reader Measurements'!$C$42</f>
        <v>27.11</v>
      </c>
      <c r="K68" s="27">
        <f>'Raw Plate Reader Measurements'!$C$43</f>
        <v>26.46</v>
      </c>
      <c r="L68" s="27">
        <f>'Raw Plate Reader Measurements'!$C$44</f>
        <v>27.21</v>
      </c>
      <c r="M68" s="3"/>
      <c r="N68" s="3"/>
      <c r="P68" s="4">
        <f t="shared" si="278"/>
        <v>0.29225000000000001</v>
      </c>
      <c r="Q68" s="4">
        <f t="shared" si="279"/>
        <v>0.27324999999999999</v>
      </c>
      <c r="R68" s="4">
        <f t="shared" si="280"/>
        <v>0.29624999999999996</v>
      </c>
      <c r="S68" s="4">
        <f t="shared" si="281"/>
        <v>0.22725000000000001</v>
      </c>
      <c r="T68" s="4" t="str">
        <f t="shared" si="282"/>
        <v>---</v>
      </c>
      <c r="U68" s="4" t="str">
        <f t="shared" si="283"/>
        <v>---</v>
      </c>
      <c r="W68" s="4">
        <f t="shared" si="284"/>
        <v>23.162000000000003</v>
      </c>
      <c r="X68" s="4">
        <f t="shared" si="285"/>
        <v>23.492000000000001</v>
      </c>
      <c r="Y68" s="4">
        <f t="shared" si="286"/>
        <v>22.842000000000002</v>
      </c>
      <c r="Z68" s="4">
        <f t="shared" si="287"/>
        <v>23.592000000000002</v>
      </c>
      <c r="AA68" s="4" t="str">
        <f t="shared" si="288"/>
        <v>---</v>
      </c>
      <c r="AB68" s="4" t="str">
        <f t="shared" si="289"/>
        <v>---</v>
      </c>
      <c r="AC68" s="12"/>
      <c r="AD68" s="15">
        <f t="shared" si="290"/>
        <v>0.51316074334618789</v>
      </c>
      <c r="AE68" s="15">
        <f t="shared" si="291"/>
        <v>0.5566621718225504</v>
      </c>
      <c r="AF68" s="15">
        <f t="shared" si="292"/>
        <v>0.49923802484323143</v>
      </c>
      <c r="AG68" s="15">
        <f t="shared" si="293"/>
        <v>0.6721910965686938</v>
      </c>
      <c r="AH68" s="15" t="str">
        <f t="shared" si="294"/>
        <v>---</v>
      </c>
      <c r="AI68" s="15" t="str">
        <f t="shared" si="295"/>
        <v>---</v>
      </c>
      <c r="AJ68" s="12"/>
      <c r="AK68" s="15">
        <f t="shared" si="301"/>
        <v>0.56031300914516591</v>
      </c>
      <c r="AL68" s="15">
        <f t="shared" si="302"/>
        <v>7.849315243204695E-2</v>
      </c>
      <c r="AM68" s="15">
        <f t="shared" si="303"/>
        <v>0.55643108882767778</v>
      </c>
      <c r="AN68" s="14">
        <f t="shared" si="304"/>
        <v>1.1436346309606993</v>
      </c>
      <c r="AP68" s="15">
        <f t="shared" si="305"/>
        <v>-0.66716614303593114</v>
      </c>
      <c r="AQ68" s="15">
        <f t="shared" si="296"/>
        <v>-0.58579673684231426</v>
      </c>
      <c r="AR68" s="15">
        <f t="shared" si="297"/>
        <v>-0.69467229326686475</v>
      </c>
      <c r="AS68" s="15">
        <f t="shared" si="298"/>
        <v>-0.39721260899055255</v>
      </c>
      <c r="AT68" s="15" t="str">
        <f t="shared" si="299"/>
        <v>---</v>
      </c>
      <c r="AU68" s="15" t="str">
        <f t="shared" si="300"/>
        <v>---</v>
      </c>
    </row>
    <row r="69" spans="1:47" x14ac:dyDescent="0.25">
      <c r="A69" t="s">
        <v>50</v>
      </c>
      <c r="B69" s="27">
        <f>'Raw Plate Reader Measurements'!$O$37</f>
        <v>0.34100000000000003</v>
      </c>
      <c r="C69" s="27">
        <f>'Raw Plate Reader Measurements'!$O$38</f>
        <v>0.23799999999999999</v>
      </c>
      <c r="D69" s="27">
        <f>'Raw Plate Reader Measurements'!$O$39</f>
        <v>0.21</v>
      </c>
      <c r="E69" s="27">
        <f>'Raw Plate Reader Measurements'!$O$40</f>
        <v>0.20799999999999999</v>
      </c>
      <c r="F69" s="3"/>
      <c r="G69" s="3"/>
      <c r="I69" s="27">
        <f>'Raw Plate Reader Measurements'!$D$37</f>
        <v>9.9030000000000005</v>
      </c>
      <c r="J69" s="27">
        <f>'Raw Plate Reader Measurements'!$D$38</f>
        <v>9.3070000000000004</v>
      </c>
      <c r="K69" s="27">
        <f>'Raw Plate Reader Measurements'!$D$39</f>
        <v>9.9740000000000002</v>
      </c>
      <c r="L69" s="27">
        <f>'Raw Plate Reader Measurements'!$D$40</f>
        <v>9.8559999999999999</v>
      </c>
      <c r="M69" s="3"/>
      <c r="N69" s="3"/>
      <c r="P69" s="4">
        <f t="shared" si="278"/>
        <v>0.29125000000000001</v>
      </c>
      <c r="Q69" s="4">
        <f t="shared" si="279"/>
        <v>0.18824999999999997</v>
      </c>
      <c r="R69" s="4">
        <f t="shared" si="280"/>
        <v>0.16025</v>
      </c>
      <c r="S69" s="4">
        <f t="shared" si="281"/>
        <v>0.15825</v>
      </c>
      <c r="T69" s="4" t="str">
        <f t="shared" si="282"/>
        <v>---</v>
      </c>
      <c r="U69" s="4" t="str">
        <f t="shared" si="283"/>
        <v>---</v>
      </c>
      <c r="W69" s="4">
        <f t="shared" si="284"/>
        <v>6.2850000000000001</v>
      </c>
      <c r="X69" s="4">
        <f t="shared" si="285"/>
        <v>5.6890000000000001</v>
      </c>
      <c r="Y69" s="4">
        <f t="shared" si="286"/>
        <v>6.3559999999999999</v>
      </c>
      <c r="Z69" s="4">
        <f t="shared" si="287"/>
        <v>6.2379999999999995</v>
      </c>
      <c r="AA69" s="4" t="str">
        <f t="shared" si="288"/>
        <v>---</v>
      </c>
      <c r="AB69" s="4" t="str">
        <f t="shared" si="289"/>
        <v>---</v>
      </c>
      <c r="AD69" s="15">
        <f t="shared" si="290"/>
        <v>0.13972407272408571</v>
      </c>
      <c r="AE69" s="15">
        <f t="shared" si="291"/>
        <v>0.1956738711412282</v>
      </c>
      <c r="AF69" s="15">
        <f t="shared" si="292"/>
        <v>0.2568134342255467</v>
      </c>
      <c r="AG69" s="15">
        <f t="shared" si="293"/>
        <v>0.25523106923140471</v>
      </c>
      <c r="AH69" s="15" t="str">
        <f t="shared" si="294"/>
        <v>---</v>
      </c>
      <c r="AI69" s="15" t="str">
        <f t="shared" si="295"/>
        <v>---</v>
      </c>
      <c r="AK69" s="15">
        <f t="shared" si="301"/>
        <v>0.21186061183056634</v>
      </c>
      <c r="AL69" s="15">
        <f t="shared" si="302"/>
        <v>5.587916625731288E-2</v>
      </c>
      <c r="AM69" s="15">
        <f t="shared" si="303"/>
        <v>0.20574952339106214</v>
      </c>
      <c r="AN69" s="14">
        <f t="shared" si="304"/>
        <v>1.3330168703646168</v>
      </c>
      <c r="AP69" s="15">
        <f t="shared" si="305"/>
        <v>-1.9680857102836391</v>
      </c>
      <c r="AQ69" s="15">
        <f t="shared" si="296"/>
        <v>-1.6313059283574318</v>
      </c>
      <c r="AR69" s="15">
        <f t="shared" si="297"/>
        <v>-1.3594053945722493</v>
      </c>
      <c r="AS69" s="15">
        <f t="shared" si="298"/>
        <v>-1.3655859902846135</v>
      </c>
      <c r="AT69" s="15" t="str">
        <f t="shared" si="299"/>
        <v>---</v>
      </c>
      <c r="AU69" s="15" t="str">
        <f t="shared" si="300"/>
        <v>---</v>
      </c>
    </row>
    <row r="70" spans="1:47" x14ac:dyDescent="0.25">
      <c r="A70" t="s">
        <v>48</v>
      </c>
      <c r="B70" s="27">
        <f>'Raw Plate Reader Measurements'!$O$41</f>
        <v>0.17599999999999999</v>
      </c>
      <c r="C70" s="27">
        <f>'Raw Plate Reader Measurements'!$O$42</f>
        <v>1.159</v>
      </c>
      <c r="D70" s="27">
        <f>'Raw Plate Reader Measurements'!$O$43</f>
        <v>0.156</v>
      </c>
      <c r="E70" s="27">
        <f>'Raw Plate Reader Measurements'!$O$44</f>
        <v>0.14299999999999999</v>
      </c>
      <c r="F70" s="3"/>
      <c r="G70" s="3"/>
      <c r="I70" s="27">
        <f>'Raw Plate Reader Measurements'!$D$41</f>
        <v>9.4499999999999993</v>
      </c>
      <c r="J70" s="27">
        <f>'Raw Plate Reader Measurements'!$D$42</f>
        <v>9.5410000000000004</v>
      </c>
      <c r="K70" s="27">
        <f>'Raw Plate Reader Measurements'!$D$43</f>
        <v>9.2449999999999992</v>
      </c>
      <c r="L70" s="27">
        <f>'Raw Plate Reader Measurements'!$D$44</f>
        <v>9.3390000000000004</v>
      </c>
      <c r="M70" s="3"/>
      <c r="N70" s="3"/>
      <c r="P70" s="4">
        <f t="shared" si="278"/>
        <v>0.12624999999999997</v>
      </c>
      <c r="Q70" s="4">
        <f t="shared" si="279"/>
        <v>1.1092500000000001</v>
      </c>
      <c r="R70" s="4">
        <f t="shared" si="280"/>
        <v>0.10625</v>
      </c>
      <c r="S70" s="4">
        <f t="shared" si="281"/>
        <v>9.3249999999999986E-2</v>
      </c>
      <c r="T70" s="4" t="str">
        <f t="shared" si="282"/>
        <v>---</v>
      </c>
      <c r="U70" s="4" t="str">
        <f t="shared" si="283"/>
        <v>---</v>
      </c>
      <c r="W70" s="4">
        <f t="shared" si="284"/>
        <v>5.831999999999999</v>
      </c>
      <c r="X70" s="4">
        <f t="shared" si="285"/>
        <v>5.923</v>
      </c>
      <c r="Y70" s="4">
        <f t="shared" si="286"/>
        <v>5.6269999999999989</v>
      </c>
      <c r="Z70" s="4">
        <f t="shared" si="287"/>
        <v>5.7210000000000001</v>
      </c>
      <c r="AA70" s="4" t="str">
        <f t="shared" si="288"/>
        <v>---</v>
      </c>
      <c r="AB70" s="4" t="str">
        <f t="shared" si="289"/>
        <v>---</v>
      </c>
      <c r="AD70" s="15">
        <f t="shared" si="290"/>
        <v>0.29910110441418786</v>
      </c>
      <c r="AE70" s="15">
        <f t="shared" si="291"/>
        <v>3.4573566585521624E-2</v>
      </c>
      <c r="AF70" s="15">
        <f t="shared" si="292"/>
        <v>0.34290977440571718</v>
      </c>
      <c r="AG70" s="15">
        <f t="shared" si="293"/>
        <v>0.39724184965842169</v>
      </c>
      <c r="AH70" s="15" t="str">
        <f t="shared" si="294"/>
        <v>---</v>
      </c>
      <c r="AI70" s="15" t="str">
        <f t="shared" si="295"/>
        <v>---</v>
      </c>
      <c r="AK70" s="15">
        <f t="shared" si="301"/>
        <v>0.2684565737659621</v>
      </c>
      <c r="AL70" s="15">
        <f t="shared" si="302"/>
        <v>0.16100649539549283</v>
      </c>
      <c r="AM70" s="15">
        <f t="shared" si="303"/>
        <v>0.19373106458536463</v>
      </c>
      <c r="AN70" s="14">
        <f t="shared" si="304"/>
        <v>3.1732275682923805</v>
      </c>
      <c r="AP70" s="15">
        <f t="shared" si="305"/>
        <v>-1.2069736208950517</v>
      </c>
      <c r="AQ70" s="15">
        <f t="shared" si="296"/>
        <v>-3.3646658604101303</v>
      </c>
      <c r="AR70" s="15">
        <f t="shared" si="297"/>
        <v>-1.0702879147993238</v>
      </c>
      <c r="AS70" s="15">
        <f t="shared" si="298"/>
        <v>-0.92320999068347243</v>
      </c>
      <c r="AT70" s="15" t="str">
        <f t="shared" si="299"/>
        <v>---</v>
      </c>
      <c r="AU70" s="15" t="str">
        <f t="shared" si="300"/>
        <v>---</v>
      </c>
    </row>
    <row r="71" spans="1:47" x14ac:dyDescent="0.25">
      <c r="A71" t="s">
        <v>49</v>
      </c>
      <c r="B71" s="27">
        <f>'Raw Plate Reader Measurements'!$P$37</f>
        <v>0.29399999999999998</v>
      </c>
      <c r="C71" s="27">
        <f>'Raw Plate Reader Measurements'!$P$38</f>
        <v>0.36099999999999999</v>
      </c>
      <c r="D71" s="27">
        <f>'Raw Plate Reader Measurements'!$P$39</f>
        <v>0.28899999999999998</v>
      </c>
      <c r="E71" s="27">
        <f>'Raw Plate Reader Measurements'!$P$40</f>
        <v>0.33100000000000002</v>
      </c>
      <c r="F71" s="3"/>
      <c r="G71" s="3"/>
      <c r="I71" s="27">
        <f>'Raw Plate Reader Measurements'!$E$37</f>
        <v>35.49</v>
      </c>
      <c r="J71" s="27">
        <f>'Raw Plate Reader Measurements'!$E$38</f>
        <v>34.200000000000003</v>
      </c>
      <c r="K71" s="27">
        <f>'Raw Plate Reader Measurements'!$E$39</f>
        <v>34.61</v>
      </c>
      <c r="L71" s="27">
        <f>'Raw Plate Reader Measurements'!$E$40</f>
        <v>33.49</v>
      </c>
      <c r="M71" s="3"/>
      <c r="N71" s="3"/>
      <c r="P71" s="4">
        <f t="shared" si="278"/>
        <v>0.24424999999999997</v>
      </c>
      <c r="Q71" s="4">
        <f t="shared" si="279"/>
        <v>0.31124999999999997</v>
      </c>
      <c r="R71" s="4">
        <f t="shared" si="280"/>
        <v>0.23924999999999996</v>
      </c>
      <c r="S71" s="4">
        <f t="shared" si="281"/>
        <v>0.28125</v>
      </c>
      <c r="T71" s="4" t="str">
        <f t="shared" si="282"/>
        <v>---</v>
      </c>
      <c r="U71" s="4" t="str">
        <f t="shared" si="283"/>
        <v>---</v>
      </c>
      <c r="W71" s="4">
        <f t="shared" si="284"/>
        <v>31.872000000000003</v>
      </c>
      <c r="X71" s="4">
        <f t="shared" si="285"/>
        <v>30.582000000000004</v>
      </c>
      <c r="Y71" s="4">
        <f t="shared" si="286"/>
        <v>30.992000000000001</v>
      </c>
      <c r="Z71" s="4">
        <f t="shared" si="287"/>
        <v>29.872000000000003</v>
      </c>
      <c r="AA71" s="4" t="str">
        <f t="shared" si="288"/>
        <v>---</v>
      </c>
      <c r="AB71" s="4" t="str">
        <f t="shared" si="289"/>
        <v>---</v>
      </c>
      <c r="AD71" s="15">
        <f t="shared" si="290"/>
        <v>0.84490257260333768</v>
      </c>
      <c r="AE71" s="15">
        <f t="shared" si="291"/>
        <v>0.63619230522547277</v>
      </c>
      <c r="AF71" s="15">
        <f t="shared" si="292"/>
        <v>0.83874422906915724</v>
      </c>
      <c r="AG71" s="15">
        <f t="shared" si="293"/>
        <v>0.687707336760496</v>
      </c>
      <c r="AH71" s="15" t="str">
        <f t="shared" si="294"/>
        <v>---</v>
      </c>
      <c r="AI71" s="15" t="str">
        <f t="shared" si="295"/>
        <v>---</v>
      </c>
      <c r="AK71" s="15">
        <f t="shared" si="301"/>
        <v>0.75188661091461595</v>
      </c>
      <c r="AL71" s="15">
        <f t="shared" si="302"/>
        <v>0.10598799705658433</v>
      </c>
      <c r="AM71" s="15">
        <f t="shared" si="303"/>
        <v>0.74620312208778328</v>
      </c>
      <c r="AN71" s="14">
        <f t="shared" si="304"/>
        <v>1.1535352808576702</v>
      </c>
      <c r="AP71" s="15">
        <f t="shared" si="305"/>
        <v>-0.16853395696664356</v>
      </c>
      <c r="AQ71" s="15">
        <f t="shared" si="296"/>
        <v>-0.45225439463889677</v>
      </c>
      <c r="AR71" s="15">
        <f t="shared" si="297"/>
        <v>-0.17584947111436292</v>
      </c>
      <c r="AS71" s="15">
        <f t="shared" si="298"/>
        <v>-0.37439191416520223</v>
      </c>
      <c r="AT71" s="15" t="str">
        <f t="shared" si="299"/>
        <v>---</v>
      </c>
      <c r="AU71" s="15" t="str">
        <f t="shared" si="300"/>
        <v>---</v>
      </c>
    </row>
    <row r="72" spans="1:47" x14ac:dyDescent="0.25">
      <c r="A72" t="s">
        <v>51</v>
      </c>
      <c r="B72" s="27">
        <f>'Raw Plate Reader Measurements'!$P$41</f>
        <v>0.34699999999999998</v>
      </c>
      <c r="C72" s="27">
        <f>'Raw Plate Reader Measurements'!$P$42</f>
        <v>0.3</v>
      </c>
      <c r="D72" s="27">
        <f>'Raw Plate Reader Measurements'!$P$43</f>
        <v>0.26800000000000002</v>
      </c>
      <c r="E72" s="27">
        <f>'Raw Plate Reader Measurements'!$P$44</f>
        <v>0.29399999999999998</v>
      </c>
      <c r="F72" s="3"/>
      <c r="G72" s="3"/>
      <c r="I72" s="27">
        <f>'Raw Plate Reader Measurements'!$E$41</f>
        <v>27.4</v>
      </c>
      <c r="J72" s="27">
        <f>'Raw Plate Reader Measurements'!$E$42</f>
        <v>27.24</v>
      </c>
      <c r="K72" s="27">
        <f>'Raw Plate Reader Measurements'!$E$43</f>
        <v>26.3</v>
      </c>
      <c r="L72" s="27">
        <f>'Raw Plate Reader Measurements'!$E$44</f>
        <v>29.43</v>
      </c>
      <c r="M72" s="3"/>
      <c r="N72" s="3"/>
      <c r="P72" s="4">
        <f t="shared" si="278"/>
        <v>0.29724999999999996</v>
      </c>
      <c r="Q72" s="4">
        <f t="shared" si="279"/>
        <v>0.25024999999999997</v>
      </c>
      <c r="R72" s="4">
        <f t="shared" si="280"/>
        <v>0.21825</v>
      </c>
      <c r="S72" s="4">
        <f t="shared" si="281"/>
        <v>0.24424999999999997</v>
      </c>
      <c r="T72" s="4" t="str">
        <f t="shared" si="282"/>
        <v>---</v>
      </c>
      <c r="U72" s="4" t="str">
        <f t="shared" si="283"/>
        <v>---</v>
      </c>
      <c r="W72" s="4">
        <f t="shared" si="284"/>
        <v>23.782</v>
      </c>
      <c r="X72" s="4">
        <f t="shared" si="285"/>
        <v>23.622</v>
      </c>
      <c r="Y72" s="4">
        <f t="shared" si="286"/>
        <v>22.682000000000002</v>
      </c>
      <c r="Z72" s="4">
        <f t="shared" si="287"/>
        <v>25.812000000000001</v>
      </c>
      <c r="AA72" s="4" t="str">
        <f t="shared" si="288"/>
        <v>---</v>
      </c>
      <c r="AB72" s="4" t="str">
        <f t="shared" si="289"/>
        <v>---</v>
      </c>
      <c r="AD72" s="15">
        <f t="shared" si="290"/>
        <v>0.51803416100996091</v>
      </c>
      <c r="AE72" s="15">
        <f t="shared" si="291"/>
        <v>0.61118750516944176</v>
      </c>
      <c r="AF72" s="15">
        <f t="shared" si="292"/>
        <v>0.67291309813630795</v>
      </c>
      <c r="AG72" s="15">
        <f t="shared" si="293"/>
        <v>0.68425656388169398</v>
      </c>
      <c r="AH72" s="15" t="str">
        <f t="shared" si="294"/>
        <v>---</v>
      </c>
      <c r="AI72" s="15" t="str">
        <f t="shared" si="295"/>
        <v>---</v>
      </c>
      <c r="AK72" s="15">
        <f t="shared" si="301"/>
        <v>0.62159783204935115</v>
      </c>
      <c r="AL72" s="15">
        <f t="shared" si="302"/>
        <v>7.6142808969536957E-2</v>
      </c>
      <c r="AM72" s="15">
        <f t="shared" si="303"/>
        <v>0.61791353063502052</v>
      </c>
      <c r="AN72" s="14">
        <f t="shared" si="304"/>
        <v>1.1361432526908692</v>
      </c>
      <c r="AP72" s="15">
        <f t="shared" si="305"/>
        <v>-0.6577140910014434</v>
      </c>
      <c r="AQ72" s="15">
        <f t="shared" si="296"/>
        <v>-0.49235148445161392</v>
      </c>
      <c r="AR72" s="15">
        <f t="shared" si="297"/>
        <v>-0.39613908377251228</v>
      </c>
      <c r="AS72" s="15">
        <f t="shared" si="298"/>
        <v>-0.37942233829523803</v>
      </c>
      <c r="AT72" s="15" t="str">
        <f t="shared" si="299"/>
        <v>---</v>
      </c>
      <c r="AU72" s="15" t="str">
        <f t="shared" si="300"/>
        <v>---</v>
      </c>
    </row>
    <row r="73" spans="1:47" x14ac:dyDescent="0.25">
      <c r="A73" t="s">
        <v>52</v>
      </c>
      <c r="B73" s="27">
        <f>'Raw Plate Reader Measurements'!$Q$37</f>
        <v>0.502</v>
      </c>
      <c r="C73" s="27">
        <f>'Raw Plate Reader Measurements'!$Q$38</f>
        <v>0.42499999999999999</v>
      </c>
      <c r="D73" s="27">
        <f>'Raw Plate Reader Measurements'!$Q$39</f>
        <v>0.42599999999999999</v>
      </c>
      <c r="E73" s="27">
        <f>'Raw Plate Reader Measurements'!$Q$40</f>
        <v>0.313</v>
      </c>
      <c r="F73" s="3"/>
      <c r="G73" s="3"/>
      <c r="I73" s="27">
        <f>'Raw Plate Reader Measurements'!$F$37</f>
        <v>4.5519999999999996</v>
      </c>
      <c r="J73" s="27">
        <f>'Raw Plate Reader Measurements'!$F$38</f>
        <v>4.4909999999999997</v>
      </c>
      <c r="K73" s="27">
        <f>'Raw Plate Reader Measurements'!$F$39</f>
        <v>4.4710000000000001</v>
      </c>
      <c r="L73" s="27">
        <f>'Raw Plate Reader Measurements'!$F$40</f>
        <v>4.7050000000000001</v>
      </c>
      <c r="M73" s="3"/>
      <c r="N73" s="3"/>
      <c r="P73" s="4">
        <f t="shared" si="278"/>
        <v>0.45224999999999999</v>
      </c>
      <c r="Q73" s="4">
        <f t="shared" si="279"/>
        <v>0.37524999999999997</v>
      </c>
      <c r="R73" s="4">
        <f t="shared" si="280"/>
        <v>0.37624999999999997</v>
      </c>
      <c r="S73" s="4">
        <f t="shared" si="281"/>
        <v>0.26324999999999998</v>
      </c>
      <c r="T73" s="4" t="str">
        <f t="shared" si="282"/>
        <v>---</v>
      </c>
      <c r="U73" s="4" t="str">
        <f t="shared" si="283"/>
        <v>---</v>
      </c>
      <c r="W73" s="4">
        <f t="shared" si="284"/>
        <v>0.93399999999999972</v>
      </c>
      <c r="X73" s="4">
        <f t="shared" si="285"/>
        <v>0.87299999999999978</v>
      </c>
      <c r="Y73" s="4">
        <f t="shared" si="286"/>
        <v>0.8530000000000002</v>
      </c>
      <c r="Z73" s="4">
        <f t="shared" si="287"/>
        <v>1.0870000000000002</v>
      </c>
      <c r="AA73" s="4" t="str">
        <f t="shared" si="288"/>
        <v>---</v>
      </c>
      <c r="AB73" s="4" t="str">
        <f t="shared" si="289"/>
        <v>---</v>
      </c>
      <c r="AD73" s="15">
        <f t="shared" si="290"/>
        <v>1.3372117646700194E-2</v>
      </c>
      <c r="AE73" s="15">
        <f t="shared" si="291"/>
        <v>1.5063484014493414E-2</v>
      </c>
      <c r="AF73" s="15">
        <f t="shared" si="292"/>
        <v>1.4679268378721326E-2</v>
      </c>
      <c r="AG73" s="15">
        <f t="shared" si="293"/>
        <v>2.6735791909392435E-2</v>
      </c>
      <c r="AH73" s="15" t="str">
        <f t="shared" si="294"/>
        <v>---</v>
      </c>
      <c r="AI73" s="15" t="str">
        <f t="shared" si="295"/>
        <v>---</v>
      </c>
      <c r="AK73" s="15">
        <f t="shared" si="301"/>
        <v>1.7462665487326841E-2</v>
      </c>
      <c r="AL73" s="15">
        <f t="shared" si="302"/>
        <v>6.2243293207607815E-3</v>
      </c>
      <c r="AM73" s="15">
        <f t="shared" si="303"/>
        <v>1.676798090325805E-2</v>
      </c>
      <c r="AN73" s="14">
        <f t="shared" si="304"/>
        <v>1.3705334368193294</v>
      </c>
      <c r="AP73" s="15">
        <f t="shared" si="305"/>
        <v>-4.3145835124746386</v>
      </c>
      <c r="AQ73" s="15">
        <f t="shared" si="296"/>
        <v>-4.1954817411020455</v>
      </c>
      <c r="AR73" s="15">
        <f t="shared" si="297"/>
        <v>-4.2213190949994823</v>
      </c>
      <c r="AS73" s="15">
        <f t="shared" si="298"/>
        <v>-3.6217520903209519</v>
      </c>
      <c r="AT73" s="15" t="str">
        <f t="shared" si="299"/>
        <v>---</v>
      </c>
      <c r="AU73" s="15" t="str">
        <f t="shared" si="300"/>
        <v>---</v>
      </c>
    </row>
    <row r="74" spans="1:47" x14ac:dyDescent="0.25">
      <c r="A74" t="s">
        <v>53</v>
      </c>
      <c r="B74" s="27">
        <f>'Raw Plate Reader Measurements'!$Q$41</f>
        <v>0.36299999999999999</v>
      </c>
      <c r="C74" s="27">
        <f>'Raw Plate Reader Measurements'!$Q$42</f>
        <v>0.25800000000000001</v>
      </c>
      <c r="D74" s="27">
        <f>'Raw Plate Reader Measurements'!$Q$43</f>
        <v>0.33400000000000002</v>
      </c>
      <c r="E74" s="27">
        <f>'Raw Plate Reader Measurements'!$Q$44</f>
        <v>0.32300000000000001</v>
      </c>
      <c r="F74" s="3"/>
      <c r="G74" s="3"/>
      <c r="I74" s="27">
        <f>'Raw Plate Reader Measurements'!$F$41</f>
        <v>4.2969999999999997</v>
      </c>
      <c r="J74" s="27">
        <f>'Raw Plate Reader Measurements'!$F$42</f>
        <v>4.3970000000000002</v>
      </c>
      <c r="K74" s="27">
        <f>'Raw Plate Reader Measurements'!$F$43</f>
        <v>4.202</v>
      </c>
      <c r="L74" s="27">
        <f>'Raw Plate Reader Measurements'!$F$44</f>
        <v>4.2679999999999998</v>
      </c>
      <c r="M74" s="3"/>
      <c r="N74" s="3"/>
      <c r="P74" s="4">
        <f t="shared" si="278"/>
        <v>0.31324999999999997</v>
      </c>
      <c r="Q74" s="4">
        <f t="shared" si="279"/>
        <v>0.20824999999999999</v>
      </c>
      <c r="R74" s="4">
        <f t="shared" si="280"/>
        <v>0.28425</v>
      </c>
      <c r="S74" s="4">
        <f t="shared" si="281"/>
        <v>0.27324999999999999</v>
      </c>
      <c r="T74" s="4" t="str">
        <f t="shared" si="282"/>
        <v>---</v>
      </c>
      <c r="U74" s="4" t="str">
        <f t="shared" si="283"/>
        <v>---</v>
      </c>
      <c r="W74" s="4">
        <f t="shared" si="284"/>
        <v>0.67899999999999983</v>
      </c>
      <c r="X74" s="4">
        <f t="shared" si="285"/>
        <v>0.77900000000000036</v>
      </c>
      <c r="Y74" s="4">
        <f t="shared" si="286"/>
        <v>0.58400000000000007</v>
      </c>
      <c r="Z74" s="4">
        <f t="shared" si="287"/>
        <v>0.64999999999999991</v>
      </c>
      <c r="AA74" s="4" t="str">
        <f t="shared" si="288"/>
        <v>---</v>
      </c>
      <c r="AB74" s="4" t="str">
        <f t="shared" si="289"/>
        <v>---</v>
      </c>
      <c r="AD74" s="15">
        <f t="shared" si="290"/>
        <v>1.4034940723621735E-2</v>
      </c>
      <c r="AE74" s="15">
        <f t="shared" si="291"/>
        <v>2.4220568674181504E-2</v>
      </c>
      <c r="AF74" s="15">
        <f t="shared" si="292"/>
        <v>1.3302836760552024E-2</v>
      </c>
      <c r="AG74" s="15">
        <f t="shared" si="293"/>
        <v>1.5402282125176983E-2</v>
      </c>
      <c r="AH74" s="15" t="str">
        <f t="shared" si="294"/>
        <v>---</v>
      </c>
      <c r="AI74" s="15" t="str">
        <f t="shared" si="295"/>
        <v>---</v>
      </c>
      <c r="AK74" s="15">
        <f t="shared" si="301"/>
        <v>1.6740157070883062E-2</v>
      </c>
      <c r="AL74" s="15">
        <f t="shared" si="302"/>
        <v>5.062273320897575E-3</v>
      </c>
      <c r="AM74" s="15">
        <f t="shared" si="303"/>
        <v>1.6245424480771504E-2</v>
      </c>
      <c r="AN74" s="14">
        <f t="shared" si="304"/>
        <v>1.3139744573071055</v>
      </c>
      <c r="AP74" s="15">
        <f t="shared" si="305"/>
        <v>-4.2662052926455578</v>
      </c>
      <c r="AQ74" s="15">
        <f t="shared" si="296"/>
        <v>-3.7205530616042797</v>
      </c>
      <c r="AR74" s="15">
        <f t="shared" si="297"/>
        <v>-4.3197779762304949</v>
      </c>
      <c r="AS74" s="15">
        <f t="shared" si="298"/>
        <v>-4.1732395905950419</v>
      </c>
      <c r="AT74" s="15" t="str">
        <f t="shared" si="299"/>
        <v>---</v>
      </c>
      <c r="AU74" s="15" t="str">
        <f t="shared" si="300"/>
        <v>---</v>
      </c>
    </row>
    <row r="75" spans="1:47" x14ac:dyDescent="0.25">
      <c r="A75" t="s">
        <v>54</v>
      </c>
      <c r="B75" s="27">
        <f>'Raw Plate Reader Measurements'!$R$37</f>
        <v>0.24</v>
      </c>
      <c r="C75" s="27">
        <f>'Raw Plate Reader Measurements'!$R$38</f>
        <v>0.191</v>
      </c>
      <c r="D75" s="27">
        <f>'Raw Plate Reader Measurements'!$R$39</f>
        <v>0.17100000000000001</v>
      </c>
      <c r="E75" s="27">
        <f>'Raw Plate Reader Measurements'!$R$40</f>
        <v>0.151</v>
      </c>
      <c r="F75" s="3"/>
      <c r="G75" s="3"/>
      <c r="I75" s="27">
        <f>'Raw Plate Reader Measurements'!$G$37</f>
        <v>13.73</v>
      </c>
      <c r="J75" s="27">
        <f>'Raw Plate Reader Measurements'!$G$38</f>
        <v>13.48</v>
      </c>
      <c r="K75" s="27">
        <f>'Raw Plate Reader Measurements'!$G$39</f>
        <v>13.24</v>
      </c>
      <c r="L75" s="27">
        <f>'Raw Plate Reader Measurements'!$G$40</f>
        <v>13.3</v>
      </c>
      <c r="M75" s="3"/>
      <c r="N75" s="3"/>
      <c r="P75" s="4">
        <f t="shared" si="278"/>
        <v>0.19024999999999997</v>
      </c>
      <c r="Q75" s="4">
        <f t="shared" si="279"/>
        <v>0.14124999999999999</v>
      </c>
      <c r="R75" s="4">
        <f t="shared" si="280"/>
        <v>0.12125000000000001</v>
      </c>
      <c r="S75" s="4">
        <f t="shared" si="281"/>
        <v>0.10124999999999999</v>
      </c>
      <c r="T75" s="4" t="str">
        <f t="shared" si="282"/>
        <v>---</v>
      </c>
      <c r="U75" s="4" t="str">
        <f t="shared" si="283"/>
        <v>---</v>
      </c>
      <c r="W75" s="4">
        <f t="shared" si="284"/>
        <v>10.112</v>
      </c>
      <c r="X75" s="4">
        <f t="shared" si="285"/>
        <v>9.8620000000000001</v>
      </c>
      <c r="Y75" s="4">
        <f t="shared" si="286"/>
        <v>9.6219999999999999</v>
      </c>
      <c r="Z75" s="4">
        <f t="shared" si="287"/>
        <v>9.6820000000000004</v>
      </c>
      <c r="AA75" s="4" t="str">
        <f t="shared" si="288"/>
        <v>---</v>
      </c>
      <c r="AB75" s="4" t="str">
        <f t="shared" si="289"/>
        <v>---</v>
      </c>
      <c r="AD75" s="15">
        <f t="shared" si="290"/>
        <v>0.34414723419957571</v>
      </c>
      <c r="AE75" s="15">
        <f t="shared" si="291"/>
        <v>0.45207285447546763</v>
      </c>
      <c r="AF75" s="15">
        <f t="shared" si="292"/>
        <v>0.51382531057585745</v>
      </c>
      <c r="AG75" s="15">
        <f t="shared" si="293"/>
        <v>0.61915863559661233</v>
      </c>
      <c r="AH75" s="15" t="str">
        <f t="shared" si="294"/>
        <v>---</v>
      </c>
      <c r="AI75" s="15" t="str">
        <f t="shared" si="295"/>
        <v>---</v>
      </c>
      <c r="AK75" s="15">
        <f t="shared" si="301"/>
        <v>0.48230100871187831</v>
      </c>
      <c r="AL75" s="15">
        <f t="shared" si="302"/>
        <v>0.11507099021193928</v>
      </c>
      <c r="AM75" s="15">
        <f t="shared" si="303"/>
        <v>0.47167464944922999</v>
      </c>
      <c r="AN75" s="14">
        <f t="shared" si="304"/>
        <v>1.2797364032631029</v>
      </c>
      <c r="AP75" s="15">
        <f t="shared" si="305"/>
        <v>-1.0666857067832329</v>
      </c>
      <c r="AQ75" s="15">
        <f t="shared" si="296"/>
        <v>-0.79391192967055546</v>
      </c>
      <c r="AR75" s="15">
        <f t="shared" si="297"/>
        <v>-0.66587193398627009</v>
      </c>
      <c r="AS75" s="15">
        <f t="shared" si="298"/>
        <v>-0.4793937619150852</v>
      </c>
      <c r="AT75" s="15" t="str">
        <f t="shared" si="299"/>
        <v>---</v>
      </c>
      <c r="AU75" s="15" t="str">
        <f t="shared" si="300"/>
        <v>---</v>
      </c>
    </row>
    <row r="76" spans="1:47" x14ac:dyDescent="0.25">
      <c r="A76" t="s">
        <v>55</v>
      </c>
      <c r="B76" s="27">
        <f>'Raw Plate Reader Measurements'!$R$41</f>
        <v>0.17299999999999999</v>
      </c>
      <c r="C76" s="27">
        <f>'Raw Plate Reader Measurements'!$R$42</f>
        <v>0.13300000000000001</v>
      </c>
      <c r="D76" s="27">
        <f>'Raw Plate Reader Measurements'!$R$43</f>
        <v>0.16300000000000001</v>
      </c>
      <c r="E76" s="27">
        <f>'Raw Plate Reader Measurements'!$R$44</f>
        <v>0.12</v>
      </c>
      <c r="F76" s="3"/>
      <c r="G76" s="3"/>
      <c r="I76" s="27">
        <f>'Raw Plate Reader Measurements'!$G$41</f>
        <v>16.8</v>
      </c>
      <c r="J76" s="27">
        <f>'Raw Plate Reader Measurements'!$G$42</f>
        <v>16.809999999999999</v>
      </c>
      <c r="K76" s="27">
        <f>'Raw Plate Reader Measurements'!$G$43</f>
        <v>16.84</v>
      </c>
      <c r="L76" s="27">
        <f>'Raw Plate Reader Measurements'!$G$44</f>
        <v>16.73</v>
      </c>
      <c r="M76" s="3"/>
      <c r="N76" s="3"/>
      <c r="P76" s="4">
        <f t="shared" si="278"/>
        <v>0.12324999999999998</v>
      </c>
      <c r="Q76" s="4">
        <f t="shared" si="279"/>
        <v>8.3250000000000005E-2</v>
      </c>
      <c r="R76" s="4">
        <f t="shared" si="280"/>
        <v>0.11325</v>
      </c>
      <c r="S76" s="4">
        <f t="shared" si="281"/>
        <v>7.0249999999999993E-2</v>
      </c>
      <c r="T76" s="4" t="str">
        <f t="shared" si="282"/>
        <v>---</v>
      </c>
      <c r="U76" s="4" t="str">
        <f t="shared" si="283"/>
        <v>---</v>
      </c>
      <c r="W76" s="4">
        <f t="shared" si="284"/>
        <v>13.182</v>
      </c>
      <c r="X76" s="4">
        <f t="shared" si="285"/>
        <v>13.191999999999998</v>
      </c>
      <c r="Y76" s="4">
        <f t="shared" si="286"/>
        <v>13.222</v>
      </c>
      <c r="Z76" s="4">
        <f t="shared" si="287"/>
        <v>13.112</v>
      </c>
      <c r="AA76" s="4" t="str">
        <f t="shared" si="288"/>
        <v>---</v>
      </c>
      <c r="AB76" s="4" t="str">
        <f t="shared" si="289"/>
        <v>---</v>
      </c>
      <c r="AD76" s="15">
        <f t="shared" si="290"/>
        <v>0.69251034823115232</v>
      </c>
      <c r="AE76" s="15">
        <f t="shared" si="291"/>
        <v>1.0260258167442868</v>
      </c>
      <c r="AF76" s="15">
        <f t="shared" si="292"/>
        <v>0.75594609904970445</v>
      </c>
      <c r="AG76" s="15">
        <f t="shared" si="293"/>
        <v>1.2085218312908594</v>
      </c>
      <c r="AH76" s="15" t="str">
        <f t="shared" si="294"/>
        <v>---</v>
      </c>
      <c r="AI76" s="15" t="str">
        <f t="shared" si="295"/>
        <v>---</v>
      </c>
      <c r="AK76" s="15">
        <f t="shared" si="301"/>
        <v>0.92075102382900076</v>
      </c>
      <c r="AL76" s="15">
        <f t="shared" si="302"/>
        <v>0.2402424392701937</v>
      </c>
      <c r="AM76" s="15">
        <f t="shared" si="303"/>
        <v>0.89759923052183588</v>
      </c>
      <c r="AN76" s="14">
        <f t="shared" si="304"/>
        <v>1.2972081111745351</v>
      </c>
      <c r="AP76" s="15">
        <f t="shared" si="305"/>
        <v>-0.36743209773821062</v>
      </c>
      <c r="AQ76" s="15">
        <f t="shared" si="296"/>
        <v>2.5692908950805008E-2</v>
      </c>
      <c r="AR76" s="15">
        <f t="shared" si="297"/>
        <v>-0.27978520289769643</v>
      </c>
      <c r="AS76" s="15">
        <f t="shared" si="298"/>
        <v>0.18939798578173417</v>
      </c>
      <c r="AT76" s="15" t="str">
        <f t="shared" si="299"/>
        <v>---</v>
      </c>
      <c r="AU76" s="15" t="str">
        <f t="shared" si="300"/>
        <v>---</v>
      </c>
    </row>
    <row r="77" spans="1:47" x14ac:dyDescent="0.25">
      <c r="A77" t="s">
        <v>56</v>
      </c>
      <c r="B77" s="27">
        <f>'Raw Plate Reader Measurements'!$S$37</f>
        <v>0.45500000000000002</v>
      </c>
      <c r="C77" s="27">
        <f>'Raw Plate Reader Measurements'!$S$38</f>
        <v>0.26700000000000002</v>
      </c>
      <c r="D77" s="27">
        <f>'Raw Plate Reader Measurements'!$S$39</f>
        <v>0.27800000000000002</v>
      </c>
      <c r="E77" s="27">
        <f>'Raw Plate Reader Measurements'!$S$40</f>
        <v>0.34200000000000003</v>
      </c>
      <c r="F77" s="3"/>
      <c r="G77" s="3"/>
      <c r="I77" s="27">
        <f>'Raw Plate Reader Measurements'!$H$37</f>
        <v>7.9889999999999999</v>
      </c>
      <c r="J77" s="27">
        <f>'Raw Plate Reader Measurements'!$H$38</f>
        <v>8.5190000000000001</v>
      </c>
      <c r="K77" s="27">
        <f>'Raw Plate Reader Measurements'!$H$39</f>
        <v>8.0060000000000002</v>
      </c>
      <c r="L77" s="27">
        <f>'Raw Plate Reader Measurements'!$H$40</f>
        <v>7.9039999999999999</v>
      </c>
      <c r="M77" s="3"/>
      <c r="N77" s="3"/>
      <c r="P77" s="4">
        <f t="shared" si="278"/>
        <v>0.40525</v>
      </c>
      <c r="Q77" s="4">
        <f t="shared" si="279"/>
        <v>0.21725</v>
      </c>
      <c r="R77" s="4">
        <f t="shared" si="280"/>
        <v>0.22825000000000001</v>
      </c>
      <c r="S77" s="4">
        <f t="shared" si="281"/>
        <v>0.29225000000000001</v>
      </c>
      <c r="T77" s="4" t="str">
        <f t="shared" si="282"/>
        <v>---</v>
      </c>
      <c r="U77" s="4" t="str">
        <f t="shared" si="283"/>
        <v>---</v>
      </c>
      <c r="W77" s="4">
        <f t="shared" si="284"/>
        <v>4.3710000000000004</v>
      </c>
      <c r="X77" s="4">
        <f t="shared" si="285"/>
        <v>4.9009999999999998</v>
      </c>
      <c r="Y77" s="4">
        <f t="shared" si="286"/>
        <v>4.3879999999999999</v>
      </c>
      <c r="Z77" s="4">
        <f t="shared" si="287"/>
        <v>4.2859999999999996</v>
      </c>
      <c r="AA77" s="4" t="str">
        <f t="shared" si="288"/>
        <v>---</v>
      </c>
      <c r="AB77" s="4" t="str">
        <f t="shared" si="289"/>
        <v>---</v>
      </c>
      <c r="AD77" s="15">
        <f t="shared" si="290"/>
        <v>6.9837658672120176E-2</v>
      </c>
      <c r="AE77" s="15">
        <f t="shared" si="291"/>
        <v>0.14606857939660653</v>
      </c>
      <c r="AF77" s="15">
        <f t="shared" si="292"/>
        <v>0.12447660100100655</v>
      </c>
      <c r="AG77" s="15">
        <f t="shared" si="293"/>
        <v>9.4957557464025594E-2</v>
      </c>
      <c r="AH77" s="15" t="str">
        <f t="shared" si="294"/>
        <v>---</v>
      </c>
      <c r="AI77" s="15" t="str">
        <f t="shared" si="295"/>
        <v>---</v>
      </c>
      <c r="AK77" s="15">
        <f t="shared" si="301"/>
        <v>0.10883509913343972</v>
      </c>
      <c r="AL77" s="15">
        <f t="shared" si="302"/>
        <v>3.3388496814028674E-2</v>
      </c>
      <c r="AM77" s="15">
        <f t="shared" si="303"/>
        <v>0.104789057231712</v>
      </c>
      <c r="AN77" s="14">
        <f t="shared" si="304"/>
        <v>1.3822079114099624</v>
      </c>
      <c r="AP77" s="15">
        <f t="shared" si="305"/>
        <v>-2.6615818921805472</v>
      </c>
      <c r="AQ77" s="15">
        <f t="shared" si="296"/>
        <v>-1.9236790456640303</v>
      </c>
      <c r="AR77" s="15">
        <f t="shared" si="297"/>
        <v>-2.0836375245080334</v>
      </c>
      <c r="AS77" s="15">
        <f t="shared" si="298"/>
        <v>-2.354325250746732</v>
      </c>
      <c r="AT77" s="15" t="str">
        <f t="shared" si="299"/>
        <v>---</v>
      </c>
      <c r="AU77" s="15" t="str">
        <f t="shared" si="300"/>
        <v>---</v>
      </c>
    </row>
    <row r="78" spans="1:47" x14ac:dyDescent="0.25">
      <c r="A78" t="s">
        <v>57</v>
      </c>
      <c r="B78" s="27">
        <f>'Raw Plate Reader Measurements'!$S$41</f>
        <v>0.32800000000000001</v>
      </c>
      <c r="C78" s="27">
        <f>'Raw Plate Reader Measurements'!$S$42</f>
        <v>0.28799999999999998</v>
      </c>
      <c r="D78" s="27">
        <f>'Raw Plate Reader Measurements'!$S$43</f>
        <v>0.27600000000000002</v>
      </c>
      <c r="E78" s="27">
        <f>'Raw Plate Reader Measurements'!$S$44</f>
        <v>0.29899999999999999</v>
      </c>
      <c r="F78" s="3"/>
      <c r="G78" s="3"/>
      <c r="I78" s="27">
        <f>'Raw Plate Reader Measurements'!$H$41</f>
        <v>7.3330000000000002</v>
      </c>
      <c r="J78" s="27">
        <f>'Raw Plate Reader Measurements'!$H$42</f>
        <v>7.335</v>
      </c>
      <c r="K78" s="27">
        <f>'Raw Plate Reader Measurements'!$H$43</f>
        <v>7.9969999999999999</v>
      </c>
      <c r="L78" s="27">
        <f>'Raw Plate Reader Measurements'!$H$44</f>
        <v>7.476</v>
      </c>
      <c r="M78" s="3"/>
      <c r="N78" s="3"/>
      <c r="P78" s="4">
        <f t="shared" si="278"/>
        <v>0.27825</v>
      </c>
      <c r="Q78" s="4">
        <f t="shared" si="279"/>
        <v>0.23824999999999996</v>
      </c>
      <c r="R78" s="4">
        <f t="shared" si="280"/>
        <v>0.22625000000000001</v>
      </c>
      <c r="S78" s="4">
        <f t="shared" si="281"/>
        <v>0.24924999999999997</v>
      </c>
      <c r="T78" s="4" t="str">
        <f t="shared" si="282"/>
        <v>---</v>
      </c>
      <c r="U78" s="4" t="str">
        <f t="shared" si="283"/>
        <v>---</v>
      </c>
      <c r="W78" s="4">
        <f t="shared" si="284"/>
        <v>3.7150000000000003</v>
      </c>
      <c r="X78" s="4">
        <f t="shared" si="285"/>
        <v>3.7170000000000001</v>
      </c>
      <c r="Y78" s="4">
        <f t="shared" si="286"/>
        <v>4.3789999999999996</v>
      </c>
      <c r="Z78" s="4">
        <f t="shared" si="287"/>
        <v>3.8580000000000001</v>
      </c>
      <c r="AA78" s="4" t="str">
        <f t="shared" si="288"/>
        <v>---</v>
      </c>
      <c r="AB78" s="4" t="str">
        <f t="shared" si="289"/>
        <v>---</v>
      </c>
      <c r="AD78" s="15">
        <f t="shared" si="290"/>
        <v>8.6448116052070673E-2</v>
      </c>
      <c r="AE78" s="15">
        <f t="shared" si="291"/>
        <v>0.10101631922931015</v>
      </c>
      <c r="AF78" s="15">
        <f t="shared" si="292"/>
        <v>0.12531938226057282</v>
      </c>
      <c r="AG78" s="15">
        <f t="shared" si="293"/>
        <v>0.1002210490729937</v>
      </c>
      <c r="AH78" s="15" t="str">
        <f t="shared" si="294"/>
        <v>---</v>
      </c>
      <c r="AI78" s="15" t="str">
        <f t="shared" si="295"/>
        <v>---</v>
      </c>
      <c r="AK78" s="15">
        <f t="shared" si="301"/>
        <v>0.10325121665373682</v>
      </c>
      <c r="AL78" s="15">
        <f t="shared" si="302"/>
        <v>1.6160907618340027E-2</v>
      </c>
      <c r="AM78" s="15">
        <f t="shared" si="303"/>
        <v>0.10233661926194182</v>
      </c>
      <c r="AN78" s="14">
        <f t="shared" si="304"/>
        <v>1.1651871065699928</v>
      </c>
      <c r="AP78" s="15">
        <f t="shared" si="305"/>
        <v>-2.448210859431871</v>
      </c>
      <c r="AQ78" s="15">
        <f t="shared" si="296"/>
        <v>-2.2924731986651357</v>
      </c>
      <c r="AR78" s="15">
        <f t="shared" si="297"/>
        <v>-2.0768897422067139</v>
      </c>
      <c r="AS78" s="15">
        <f t="shared" si="298"/>
        <v>-2.3003770418043494</v>
      </c>
      <c r="AT78" s="15" t="str">
        <f t="shared" si="299"/>
        <v>---</v>
      </c>
      <c r="AU78" s="15" t="str">
        <f t="shared" si="300"/>
        <v>---</v>
      </c>
    </row>
    <row r="79" spans="1:47" x14ac:dyDescent="0.25">
      <c r="A79" t="s">
        <v>58</v>
      </c>
      <c r="B79" s="27">
        <f>'Raw Plate Reader Measurements'!$T$37</f>
        <v>0.36499999999999999</v>
      </c>
      <c r="C79" s="27">
        <f>'Raw Plate Reader Measurements'!$T$38</f>
        <v>0.36399999999999999</v>
      </c>
      <c r="D79" s="27">
        <f>'Raw Plate Reader Measurements'!$T$39</f>
        <v>0.36</v>
      </c>
      <c r="E79" s="27">
        <f>'Raw Plate Reader Measurements'!$T$40</f>
        <v>0.33900000000000002</v>
      </c>
      <c r="F79" s="3"/>
      <c r="G79" s="3"/>
      <c r="I79" s="27">
        <f>'Raw Plate Reader Measurements'!$I$37</f>
        <v>4.282</v>
      </c>
      <c r="J79" s="27">
        <f>'Raw Plate Reader Measurements'!$I$38</f>
        <v>4.1159999999999997</v>
      </c>
      <c r="K79" s="27">
        <f>'Raw Plate Reader Measurements'!$I$39</f>
        <v>4.0940000000000003</v>
      </c>
      <c r="L79" s="27">
        <f>'Raw Plate Reader Measurements'!$I$40</f>
        <v>4.008</v>
      </c>
      <c r="M79" s="3"/>
      <c r="N79" s="3"/>
      <c r="P79" s="4">
        <f t="shared" si="278"/>
        <v>0.31524999999999997</v>
      </c>
      <c r="Q79" s="4">
        <f t="shared" si="279"/>
        <v>0.31424999999999997</v>
      </c>
      <c r="R79" s="4">
        <f t="shared" si="280"/>
        <v>0.31024999999999997</v>
      </c>
      <c r="S79" s="4">
        <f t="shared" si="281"/>
        <v>0.28925000000000001</v>
      </c>
      <c r="T79" s="4" t="str">
        <f t="shared" si="282"/>
        <v>---</v>
      </c>
      <c r="U79" s="4" t="str">
        <f t="shared" si="283"/>
        <v>---</v>
      </c>
      <c r="W79" s="4">
        <f t="shared" si="284"/>
        <v>0.66400000000000015</v>
      </c>
      <c r="X79" s="4">
        <f t="shared" si="285"/>
        <v>0.49799999999999978</v>
      </c>
      <c r="Y79" s="4">
        <f t="shared" si="286"/>
        <v>0.47600000000000042</v>
      </c>
      <c r="Z79" s="4">
        <f t="shared" si="287"/>
        <v>0.39000000000000012</v>
      </c>
      <c r="AA79" s="4" t="str">
        <f t="shared" si="288"/>
        <v>---</v>
      </c>
      <c r="AB79" s="4" t="str">
        <f t="shared" si="289"/>
        <v>---</v>
      </c>
      <c r="AD79" s="15">
        <f t="shared" si="290"/>
        <v>1.3637817430502594E-2</v>
      </c>
      <c r="AE79" s="15">
        <f t="shared" si="291"/>
        <v>1.0260911563164533E-2</v>
      </c>
      <c r="AF79" s="15">
        <f t="shared" si="292"/>
        <v>9.9340662204197433E-3</v>
      </c>
      <c r="AG79" s="15">
        <f t="shared" si="293"/>
        <v>8.7301785805454363E-3</v>
      </c>
      <c r="AH79" s="15" t="str">
        <f t="shared" si="294"/>
        <v>---</v>
      </c>
      <c r="AI79" s="15" t="str">
        <f t="shared" si="295"/>
        <v>---</v>
      </c>
      <c r="AK79" s="15">
        <f t="shared" si="301"/>
        <v>1.0640743448658077E-2</v>
      </c>
      <c r="AL79" s="15">
        <f t="shared" si="302"/>
        <v>2.1036773781534573E-3</v>
      </c>
      <c r="AM79" s="15">
        <f t="shared" si="303"/>
        <v>1.0495913641344485E-2</v>
      </c>
      <c r="AN79" s="14">
        <f t="shared" si="304"/>
        <v>1.2068423210438006</v>
      </c>
      <c r="AP79" s="15">
        <f t="shared" si="305"/>
        <v>-4.2949086517966713</v>
      </c>
      <c r="AQ79" s="15">
        <f t="shared" si="296"/>
        <v>-4.5794135968737804</v>
      </c>
      <c r="AR79" s="15">
        <f t="shared" si="297"/>
        <v>-4.6117853962813724</v>
      </c>
      <c r="AS79" s="15">
        <f t="shared" si="298"/>
        <v>-4.7409694533781703</v>
      </c>
      <c r="AT79" s="15" t="str">
        <f t="shared" si="299"/>
        <v>---</v>
      </c>
      <c r="AU79" s="15" t="str">
        <f t="shared" si="300"/>
        <v>---</v>
      </c>
    </row>
    <row r="80" spans="1:47" x14ac:dyDescent="0.25">
      <c r="A80" t="s">
        <v>59</v>
      </c>
      <c r="B80" s="27">
        <f>'Raw Plate Reader Measurements'!$T$41</f>
        <v>0.317</v>
      </c>
      <c r="C80" s="27">
        <f>'Raw Plate Reader Measurements'!$T$42</f>
        <v>0.29799999999999999</v>
      </c>
      <c r="D80" s="27">
        <f>'Raw Plate Reader Measurements'!$T$43</f>
        <v>0.318</v>
      </c>
      <c r="E80" s="27">
        <f>'Raw Plate Reader Measurements'!$T$44</f>
        <v>0.28899999999999998</v>
      </c>
      <c r="F80" s="3"/>
      <c r="G80" s="3"/>
      <c r="I80" s="27">
        <f>'Raw Plate Reader Measurements'!$I$41</f>
        <v>4.1130000000000004</v>
      </c>
      <c r="J80" s="27">
        <f>'Raw Plate Reader Measurements'!$I$42</f>
        <v>4.12</v>
      </c>
      <c r="K80" s="27">
        <f>'Raw Plate Reader Measurements'!$I$43</f>
        <v>4.0430000000000001</v>
      </c>
      <c r="L80" s="27">
        <f>'Raw Plate Reader Measurements'!$I$44</f>
        <v>4.5780000000000003</v>
      </c>
      <c r="M80" s="3"/>
      <c r="N80" s="3"/>
      <c r="P80" s="4">
        <f t="shared" si="278"/>
        <v>0.26724999999999999</v>
      </c>
      <c r="Q80" s="4">
        <f t="shared" si="279"/>
        <v>0.24824999999999997</v>
      </c>
      <c r="R80" s="4">
        <f t="shared" si="280"/>
        <v>0.26824999999999999</v>
      </c>
      <c r="S80" s="4">
        <f t="shared" si="281"/>
        <v>0.23924999999999996</v>
      </c>
      <c r="T80" s="4" t="str">
        <f t="shared" si="282"/>
        <v>---</v>
      </c>
      <c r="U80" s="4" t="str">
        <f t="shared" si="283"/>
        <v>---</v>
      </c>
      <c r="W80" s="4">
        <f t="shared" si="284"/>
        <v>0.49500000000000055</v>
      </c>
      <c r="X80" s="4">
        <f t="shared" si="285"/>
        <v>0.50200000000000022</v>
      </c>
      <c r="Y80" s="4">
        <f t="shared" si="286"/>
        <v>0.42500000000000027</v>
      </c>
      <c r="Z80" s="4">
        <f t="shared" si="287"/>
        <v>0.96000000000000041</v>
      </c>
      <c r="AA80" s="4" t="str">
        <f t="shared" si="288"/>
        <v>---</v>
      </c>
      <c r="AB80" s="4" t="str">
        <f t="shared" si="289"/>
        <v>---</v>
      </c>
      <c r="AD80" s="15">
        <f t="shared" si="290"/>
        <v>1.1992766366259108E-2</v>
      </c>
      <c r="AE80" s="15">
        <f t="shared" si="291"/>
        <v>1.3093216469339012E-2</v>
      </c>
      <c r="AF80" s="15">
        <f t="shared" si="292"/>
        <v>1.0258434445763631E-2</v>
      </c>
      <c r="AG80" s="15">
        <f t="shared" si="293"/>
        <v>2.5980719537506174E-2</v>
      </c>
      <c r="AH80" s="15" t="str">
        <f t="shared" si="294"/>
        <v>---</v>
      </c>
      <c r="AI80" s="15" t="str">
        <f t="shared" si="295"/>
        <v>---</v>
      </c>
      <c r="AK80" s="15">
        <f t="shared" si="301"/>
        <v>1.533128420471698E-2</v>
      </c>
      <c r="AL80" s="15">
        <f t="shared" si="302"/>
        <v>7.1948807293800545E-3</v>
      </c>
      <c r="AM80" s="15">
        <f t="shared" si="303"/>
        <v>1.4302912963998222E-2</v>
      </c>
      <c r="AN80" s="14">
        <f t="shared" si="304"/>
        <v>1.5076051124903187</v>
      </c>
      <c r="AP80" s="15">
        <f t="shared" si="305"/>
        <v>-4.4234516137645397</v>
      </c>
      <c r="AQ80" s="15">
        <f t="shared" si="296"/>
        <v>-4.3356610096616288</v>
      </c>
      <c r="AR80" s="15">
        <f t="shared" si="297"/>
        <v>-4.579655039014467</v>
      </c>
      <c r="AS80" s="15">
        <f t="shared" si="298"/>
        <v>-3.6504005722992576</v>
      </c>
      <c r="AT80" s="15" t="str">
        <f t="shared" si="299"/>
        <v>---</v>
      </c>
      <c r="AU80" s="15" t="str">
        <f t="shared" si="300"/>
        <v>---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OD600 reference point</vt:lpstr>
      <vt:lpstr>Fluorescein standard curve</vt:lpstr>
      <vt:lpstr>Raw Plate Reader Measurements</vt:lpstr>
      <vt:lpstr>Fluorescence Measurement</vt:lpstr>
    </vt:vector>
  </TitlesOfParts>
  <Company>Imperial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Dwijayanti, Ari</dc:creator>
  <cp:lastModifiedBy>Frida Rosman</cp:lastModifiedBy>
  <dcterms:created xsi:type="dcterms:W3CDTF">2016-05-08T16:01:08Z</dcterms:created>
  <dcterms:modified xsi:type="dcterms:W3CDTF">2017-10-26T09:24:58Z</dcterms:modified>
</cp:coreProperties>
</file>