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idn1932\Desktop\"/>
    </mc:Choice>
  </mc:AlternateContent>
  <bookViews>
    <workbookView xWindow="0" yWindow="0" windowWidth="19200" windowHeight="12180"/>
  </bookViews>
  <sheets>
    <sheet name="Sheet1" sheetId="1" r:id="rId1"/>
  </sheets>
  <definedNames>
    <definedName name="Belt">Sheet1!$B$12</definedName>
    <definedName name="cat">Sheet1!$B$11</definedName>
    <definedName name="Champ">Sheet1!$B$12</definedName>
    <definedName name="DEC">Sheet1!$B$18</definedName>
    <definedName name="DRAW">Sheet1!#REF!</definedName>
    <definedName name="Exp_A">Sheet1!$C$24</definedName>
    <definedName name="Exp_B">Sheet1!$C$25</definedName>
    <definedName name="fighter_a">Sheet1!$B$6</definedName>
    <definedName name="fighter_b">Sheet1!$B$7</definedName>
    <definedName name="K_fact">Sheet1!$B$28</definedName>
    <definedName name="len">Sheet1!$B$15</definedName>
    <definedName name="Lenght">Sheet1!$B$15</definedName>
    <definedName name="Length">Sheet1!$B$15</definedName>
    <definedName name="RA">Sheet1!$B$6</definedName>
    <definedName name="Rank_A">Sheet1!$B$6</definedName>
    <definedName name="RB">Sheet1!$B$7</definedName>
    <definedName name="Result">Sheet1!$B$20</definedName>
    <definedName name="TKO">Sheet1!$B$16</definedName>
    <definedName name="UN">Sheet1!$B$17</definedName>
    <definedName name="WeightA">Sheet1!$B$9</definedName>
    <definedName name="WeightB">Sheet1!$B$10</definedName>
    <definedName name="win">Sheet1!$B$19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Q15" i="1"/>
  <c r="G8" i="1"/>
  <c r="C25" i="1"/>
  <c r="B25" i="1"/>
  <c r="C24" i="1"/>
  <c r="B24" i="1"/>
  <c r="N26" i="1" l="1"/>
  <c r="N27" i="1"/>
  <c r="J8" i="1"/>
  <c r="G17" i="1"/>
  <c r="J17" i="1" s="1"/>
  <c r="L17" i="1" s="1"/>
  <c r="K8" i="1"/>
  <c r="M8" i="1" s="1"/>
  <c r="G20" i="1"/>
  <c r="K20" i="1" s="1"/>
  <c r="M20" i="1" s="1"/>
  <c r="G7" i="1"/>
  <c r="J7" i="1" s="1"/>
  <c r="L7" i="1" s="1"/>
  <c r="G16" i="1"/>
  <c r="J16" i="1" s="1"/>
  <c r="L16" i="1" s="1"/>
  <c r="G11" i="1"/>
  <c r="G6" i="1"/>
  <c r="J6" i="1" s="1"/>
  <c r="G13" i="1"/>
  <c r="G19" i="1"/>
  <c r="K19" i="1" s="1"/>
  <c r="M19" i="1" s="1"/>
  <c r="G15" i="1"/>
  <c r="G10" i="1"/>
  <c r="J10" i="1" s="1"/>
  <c r="L10" i="1" s="1"/>
  <c r="G18" i="1"/>
  <c r="J18" i="1" s="1"/>
  <c r="G14" i="1"/>
  <c r="J14" i="1" s="1"/>
  <c r="L14" i="1" s="1"/>
  <c r="G9" i="1"/>
  <c r="K9" i="1" s="1"/>
  <c r="G12" i="1"/>
  <c r="L8" i="1"/>
  <c r="K17" i="1" l="1"/>
  <c r="M17" i="1" s="1"/>
  <c r="K7" i="1"/>
  <c r="M7" i="1" s="1"/>
  <c r="J19" i="1"/>
  <c r="L19" i="1" s="1"/>
  <c r="J20" i="1"/>
  <c r="L20" i="1" s="1"/>
  <c r="J13" i="1"/>
  <c r="L13" i="1" s="1"/>
  <c r="K13" i="1"/>
  <c r="M13" i="1" s="1"/>
  <c r="K18" i="1"/>
  <c r="M18" i="1" s="1"/>
  <c r="K12" i="1"/>
  <c r="M12" i="1" s="1"/>
  <c r="L6" i="1"/>
  <c r="J12" i="1"/>
  <c r="L12" i="1" s="1"/>
  <c r="J9" i="1"/>
  <c r="L9" i="1" s="1"/>
  <c r="K6" i="1"/>
  <c r="M6" i="1" s="1"/>
  <c r="K10" i="1"/>
  <c r="M10" i="1" s="1"/>
  <c r="J11" i="1"/>
  <c r="L11" i="1" s="1"/>
  <c r="K11" i="1"/>
  <c r="M11" i="1" s="1"/>
  <c r="K16" i="1"/>
  <c r="M16" i="1" s="1"/>
  <c r="K14" i="1"/>
  <c r="M14" i="1" s="1"/>
  <c r="J15" i="1"/>
  <c r="L15" i="1" s="1"/>
  <c r="K15" i="1"/>
  <c r="M15" i="1" s="1"/>
  <c r="M9" i="1"/>
  <c r="L18" i="1"/>
</calcChain>
</file>

<file path=xl/sharedStrings.xml><?xml version="1.0" encoding="utf-8"?>
<sst xmlns="http://schemas.openxmlformats.org/spreadsheetml/2006/main" count="44" uniqueCount="42">
  <si>
    <t>fighter a</t>
  </si>
  <si>
    <t>fighter b</t>
  </si>
  <si>
    <t>fught result</t>
  </si>
  <si>
    <t>A TKO 1</t>
  </si>
  <si>
    <t xml:space="preserve">A TKO 2 </t>
  </si>
  <si>
    <t>A TKO 3</t>
  </si>
  <si>
    <t>A TKO 4</t>
  </si>
  <si>
    <t>A TKO 5</t>
  </si>
  <si>
    <t>A UN DEC</t>
  </si>
  <si>
    <t>A DEC</t>
  </si>
  <si>
    <t>DRAW</t>
  </si>
  <si>
    <t>B DEC</t>
  </si>
  <si>
    <t>B UN DEC</t>
  </si>
  <si>
    <t>B TKO 5</t>
  </si>
  <si>
    <t>B TKO 4</t>
  </si>
  <si>
    <t>B TKO 3</t>
  </si>
  <si>
    <t>B TKO 2</t>
  </si>
  <si>
    <t>B TKO 1</t>
  </si>
  <si>
    <t>Expected</t>
  </si>
  <si>
    <t>A</t>
  </si>
  <si>
    <t>B</t>
  </si>
  <si>
    <t xml:space="preserve">Weight A </t>
  </si>
  <si>
    <t>Weight B</t>
  </si>
  <si>
    <t xml:space="preserve">A score </t>
  </si>
  <si>
    <t>B score</t>
  </si>
  <si>
    <t>SA</t>
  </si>
  <si>
    <t>SB</t>
  </si>
  <si>
    <t>A dif</t>
  </si>
  <si>
    <t>B dif</t>
  </si>
  <si>
    <t>K</t>
  </si>
  <si>
    <t>K fact</t>
  </si>
  <si>
    <t>cat</t>
  </si>
  <si>
    <t>W_Exp</t>
  </si>
  <si>
    <t>Belt</t>
  </si>
  <si>
    <t>Result</t>
  </si>
  <si>
    <t>Length</t>
  </si>
  <si>
    <t>TKO</t>
  </si>
  <si>
    <t>UN</t>
  </si>
  <si>
    <t>DEC</t>
  </si>
  <si>
    <t>WIN</t>
  </si>
  <si>
    <t>Result A</t>
  </si>
  <si>
    <t>Result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</si>
</sst>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8" xfId="0" applyNumberFormat="1" applyBorder="1"/>
    <xf numFmtId="164" fontId="0" fillId="0" borderId="4" xfId="0" applyNumberFormat="1" applyBorder="1"/>
    <xf numFmtId="164" fontId="0" fillId="0" borderId="8" xfId="0" applyNumberFormat="1" applyBorder="1"/>
    <xf numFmtId="0" fontId="0" fillId="0" borderId="11" xfId="0" applyBorder="1"/>
    <xf numFmtId="0" fontId="0" fillId="0" borderId="0" xfId="0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28"/>
  <sheetViews>
    <sheetView tabSelected="1" topLeftCell="A4" workbookViewId="0">
      <selection activeCell="R13" sqref="R13"/>
    </sheetView>
  </sheetViews>
  <sheetFormatPr defaultRowHeight="15" x14ac:dyDescent="0.25"/>
  <cols>
    <col min="2" max="2" width="10.28515625" customWidth="1"/>
    <col min="3" max="3" width="10.42578125" customWidth="1"/>
    <col min="5" max="5" width="12.5703125" customWidth="1"/>
    <col min="6" max="6" width="7.7109375" customWidth="1"/>
    <col min="7" max="7" width="6" customWidth="1"/>
    <col min="8" max="9" width="7.42578125" customWidth="1"/>
    <col min="10" max="11" width="8.5703125" customWidth="1"/>
    <col min="12" max="12" width="6.5703125" customWidth="1"/>
  </cols>
  <sheetData>
    <row r="4" spans="1:17" ht="15.75" thickBot="1" x14ac:dyDescent="0.3"/>
    <row r="5" spans="1:17" ht="15.75" thickBot="1" x14ac:dyDescent="0.3">
      <c r="E5" s="25" t="s">
        <v>2</v>
      </c>
      <c r="F5" s="26" t="s">
        <v>34</v>
      </c>
      <c r="G5" s="26" t="s">
        <v>29</v>
      </c>
      <c r="H5" s="26" t="s">
        <v>25</v>
      </c>
      <c r="I5" s="26" t="s">
        <v>26</v>
      </c>
      <c r="J5" s="26" t="s">
        <v>23</v>
      </c>
      <c r="K5" s="26" t="s">
        <v>24</v>
      </c>
      <c r="L5" s="26" t="s">
        <v>27</v>
      </c>
      <c r="M5" s="27" t="s">
        <v>28</v>
      </c>
    </row>
    <row r="6" spans="1:17" x14ac:dyDescent="0.25">
      <c r="A6" s="3" t="s">
        <v>0</v>
      </c>
      <c r="B6" s="4">
        <v>1400</v>
      </c>
      <c r="E6" s="15" t="s">
        <v>3</v>
      </c>
      <c r="F6" s="16">
        <v>100</v>
      </c>
      <c r="G6" s="16">
        <f t="shared" ref="G6:G20" si="0">K_fact*F6</f>
        <v>300</v>
      </c>
      <c r="H6" s="16">
        <v>1</v>
      </c>
      <c r="I6" s="16">
        <v>0</v>
      </c>
      <c r="J6" s="17">
        <f xml:space="preserve"> fighter_a + G6*(H6 - Exp_A)</f>
        <v>1507.9805000591346</v>
      </c>
      <c r="K6" s="17">
        <f t="shared" ref="K6:K20" si="1" xml:space="preserve"> fighter_b + G6*(I6 - Exp_B)</f>
        <v>1192.0194999408654</v>
      </c>
      <c r="L6" s="18">
        <f>J6 - $B$6</f>
        <v>107.98050005913456</v>
      </c>
      <c r="M6" s="19">
        <f>K6-$B$7</f>
        <v>-107.98050005913456</v>
      </c>
    </row>
    <row r="7" spans="1:17" ht="15.75" thickBot="1" x14ac:dyDescent="0.3">
      <c r="A7" s="7" t="s">
        <v>1</v>
      </c>
      <c r="B7" s="8">
        <v>1300</v>
      </c>
      <c r="E7" s="15" t="s">
        <v>4</v>
      </c>
      <c r="F7" s="16">
        <v>90</v>
      </c>
      <c r="G7" s="16">
        <f t="shared" si="0"/>
        <v>270</v>
      </c>
      <c r="H7" s="16">
        <v>1</v>
      </c>
      <c r="I7" s="16">
        <v>0</v>
      </c>
      <c r="J7" s="17">
        <f t="shared" ref="J6:J20" si="2" xml:space="preserve"> fighter_a + G7*(H7 - Exp_A)</f>
        <v>1497.1824500532209</v>
      </c>
      <c r="K7" s="17">
        <f t="shared" si="1"/>
        <v>1202.8175499467791</v>
      </c>
      <c r="L7" s="18">
        <f t="shared" ref="L7:L20" si="3">J7 - $B$6</f>
        <v>97.182450053220919</v>
      </c>
      <c r="M7" s="19">
        <f t="shared" ref="M7:M20" si="4">K7-$B$7</f>
        <v>-97.182450053220919</v>
      </c>
    </row>
    <row r="8" spans="1:17" ht="15.75" thickBot="1" x14ac:dyDescent="0.3">
      <c r="E8" s="15" t="s">
        <v>5</v>
      </c>
      <c r="F8" s="16">
        <v>80</v>
      </c>
      <c r="G8" s="16">
        <f t="shared" si="0"/>
        <v>240</v>
      </c>
      <c r="H8" s="16">
        <v>1</v>
      </c>
      <c r="I8" s="16">
        <v>0</v>
      </c>
      <c r="J8" s="17">
        <f t="shared" si="2"/>
        <v>1486.3844000473075</v>
      </c>
      <c r="K8" s="17">
        <f t="shared" si="1"/>
        <v>1213.6155999526925</v>
      </c>
      <c r="L8" s="18">
        <f t="shared" si="3"/>
        <v>86.384400047307508</v>
      </c>
      <c r="M8" s="19">
        <f t="shared" si="4"/>
        <v>-86.384400047307508</v>
      </c>
    </row>
    <row r="9" spans="1:17" x14ac:dyDescent="0.25">
      <c r="A9" s="3" t="s">
        <v>21</v>
      </c>
      <c r="B9" s="4">
        <v>170</v>
      </c>
      <c r="E9" s="15" t="s">
        <v>6</v>
      </c>
      <c r="F9" s="16">
        <v>70</v>
      </c>
      <c r="G9" s="16">
        <f t="shared" si="0"/>
        <v>210</v>
      </c>
      <c r="H9" s="16">
        <v>1</v>
      </c>
      <c r="I9" s="16">
        <v>0</v>
      </c>
      <c r="J9" s="17">
        <f t="shared" si="2"/>
        <v>1475.5863500413941</v>
      </c>
      <c r="K9" s="17">
        <f t="shared" si="1"/>
        <v>1224.4136499586059</v>
      </c>
      <c r="L9" s="18">
        <f t="shared" si="3"/>
        <v>75.586350041394098</v>
      </c>
      <c r="M9" s="19">
        <f t="shared" si="4"/>
        <v>-75.586350041394098</v>
      </c>
    </row>
    <row r="10" spans="1:17" x14ac:dyDescent="0.25">
      <c r="A10" s="5" t="s">
        <v>22</v>
      </c>
      <c r="B10" s="6">
        <v>170</v>
      </c>
      <c r="E10" s="15" t="s">
        <v>7</v>
      </c>
      <c r="F10" s="16">
        <v>60</v>
      </c>
      <c r="G10" s="16">
        <f t="shared" si="0"/>
        <v>180</v>
      </c>
      <c r="H10" s="16">
        <v>1</v>
      </c>
      <c r="I10" s="16">
        <v>0</v>
      </c>
      <c r="J10" s="17">
        <f t="shared" si="2"/>
        <v>1464.7883000354807</v>
      </c>
      <c r="K10" s="17">
        <f t="shared" si="1"/>
        <v>1235.2116999645193</v>
      </c>
      <c r="L10" s="18">
        <f t="shared" si="3"/>
        <v>64.788300035480688</v>
      </c>
      <c r="M10" s="19">
        <f t="shared" si="4"/>
        <v>-64.788300035480688</v>
      </c>
    </row>
    <row r="11" spans="1:17" x14ac:dyDescent="0.25">
      <c r="A11" s="5" t="s">
        <v>31</v>
      </c>
      <c r="B11" s="6">
        <v>170</v>
      </c>
      <c r="E11" s="15" t="s">
        <v>8</v>
      </c>
      <c r="F11" s="16">
        <v>50</v>
      </c>
      <c r="G11" s="16">
        <f t="shared" si="0"/>
        <v>150</v>
      </c>
      <c r="H11" s="16">
        <v>1</v>
      </c>
      <c r="I11" s="16">
        <v>0</v>
      </c>
      <c r="J11" s="17">
        <f t="shared" si="2"/>
        <v>1453.9902500295673</v>
      </c>
      <c r="K11" s="17">
        <f t="shared" si="1"/>
        <v>1246.0097499704327</v>
      </c>
      <c r="L11" s="18">
        <f t="shared" si="3"/>
        <v>53.990250029567278</v>
      </c>
      <c r="M11" s="19">
        <f t="shared" si="4"/>
        <v>-53.990250029567278</v>
      </c>
    </row>
    <row r="12" spans="1:17" ht="15.75" thickBot="1" x14ac:dyDescent="0.3">
      <c r="A12" s="7" t="s">
        <v>33</v>
      </c>
      <c r="B12" s="8">
        <v>1</v>
      </c>
      <c r="E12" s="15" t="s">
        <v>9</v>
      </c>
      <c r="F12" s="16">
        <v>40</v>
      </c>
      <c r="G12" s="16">
        <f t="shared" si="0"/>
        <v>120</v>
      </c>
      <c r="H12" s="16">
        <v>1</v>
      </c>
      <c r="I12" s="16">
        <v>0</v>
      </c>
      <c r="J12" s="17">
        <f t="shared" si="2"/>
        <v>1443.1922000236539</v>
      </c>
      <c r="K12" s="17">
        <f t="shared" si="1"/>
        <v>1256.8077999763461</v>
      </c>
      <c r="L12" s="18">
        <f t="shared" si="3"/>
        <v>43.192200023653868</v>
      </c>
      <c r="M12" s="19">
        <f t="shared" si="4"/>
        <v>-43.192200023653868</v>
      </c>
    </row>
    <row r="13" spans="1:17" ht="15.75" thickBot="1" x14ac:dyDescent="0.3">
      <c r="E13" s="15" t="s">
        <v>10</v>
      </c>
      <c r="F13" s="16">
        <v>30</v>
      </c>
      <c r="G13" s="16">
        <f t="shared" si="0"/>
        <v>90</v>
      </c>
      <c r="H13" s="16">
        <v>0.5</v>
      </c>
      <c r="I13" s="16">
        <v>0.5</v>
      </c>
      <c r="J13" s="17">
        <f t="shared" si="2"/>
        <v>1387.3941500177402</v>
      </c>
      <c r="K13" s="17">
        <f t="shared" si="1"/>
        <v>1312.6058499822598</v>
      </c>
      <c r="L13" s="18">
        <f t="shared" si="3"/>
        <v>-12.60584998225977</v>
      </c>
      <c r="M13" s="19">
        <f t="shared" si="4"/>
        <v>12.60584998225977</v>
      </c>
    </row>
    <row r="14" spans="1:17" ht="15.75" thickBot="1" x14ac:dyDescent="0.3">
      <c r="A14" s="2" t="s">
        <v>34</v>
      </c>
      <c r="E14" s="15" t="s">
        <v>11</v>
      </c>
      <c r="F14" s="16">
        <v>40</v>
      </c>
      <c r="G14" s="16">
        <f t="shared" si="0"/>
        <v>120</v>
      </c>
      <c r="H14" s="16">
        <v>0</v>
      </c>
      <c r="I14" s="16">
        <v>1</v>
      </c>
      <c r="J14" s="17">
        <f t="shared" si="2"/>
        <v>1323.1922000236539</v>
      </c>
      <c r="K14" s="17">
        <f t="shared" si="1"/>
        <v>1376.8077999763461</v>
      </c>
      <c r="L14" s="18">
        <f t="shared" si="3"/>
        <v>-76.807799976346132</v>
      </c>
      <c r="M14" s="19">
        <f t="shared" si="4"/>
        <v>76.807799976346132</v>
      </c>
    </row>
    <row r="15" spans="1:17" x14ac:dyDescent="0.25">
      <c r="A15" s="3" t="s">
        <v>35</v>
      </c>
      <c r="B15" s="4">
        <v>1</v>
      </c>
      <c r="E15" s="15" t="s">
        <v>12</v>
      </c>
      <c r="F15" s="16">
        <v>50</v>
      </c>
      <c r="G15" s="16">
        <f t="shared" si="0"/>
        <v>150</v>
      </c>
      <c r="H15" s="16">
        <v>0</v>
      </c>
      <c r="I15" s="16">
        <v>1</v>
      </c>
      <c r="J15" s="17">
        <f t="shared" si="2"/>
        <v>1303.9902500295673</v>
      </c>
      <c r="K15" s="17">
        <f t="shared" si="1"/>
        <v>1396.0097499704327</v>
      </c>
      <c r="L15" s="18">
        <f t="shared" si="3"/>
        <v>-96.009749970432722</v>
      </c>
      <c r="M15" s="19">
        <f t="shared" si="4"/>
        <v>96.009749970432722</v>
      </c>
      <c r="Q15">
        <f>IF(win = 0, 12, 13)</f>
        <v>13</v>
      </c>
    </row>
    <row r="16" spans="1:17" x14ac:dyDescent="0.25">
      <c r="A16" s="5" t="s">
        <v>36</v>
      </c>
      <c r="B16" s="6">
        <v>0</v>
      </c>
      <c r="E16" s="15" t="s">
        <v>13</v>
      </c>
      <c r="F16" s="16">
        <v>60</v>
      </c>
      <c r="G16" s="16">
        <f t="shared" si="0"/>
        <v>180</v>
      </c>
      <c r="H16" s="16">
        <v>0</v>
      </c>
      <c r="I16" s="16">
        <v>1</v>
      </c>
      <c r="J16" s="17">
        <f t="shared" si="2"/>
        <v>1284.7883000354807</v>
      </c>
      <c r="K16" s="17">
        <f t="shared" si="1"/>
        <v>1415.2116999645193</v>
      </c>
      <c r="L16" s="18">
        <f t="shared" si="3"/>
        <v>-115.21169996451931</v>
      </c>
      <c r="M16" s="19">
        <f t="shared" si="4"/>
        <v>115.21169996451931</v>
      </c>
    </row>
    <row r="17" spans="1:14" x14ac:dyDescent="0.25">
      <c r="A17" s="5" t="s">
        <v>37</v>
      </c>
      <c r="B17" s="6">
        <v>0</v>
      </c>
      <c r="E17" s="15" t="s">
        <v>14</v>
      </c>
      <c r="F17" s="16">
        <v>70</v>
      </c>
      <c r="G17" s="16">
        <f t="shared" si="0"/>
        <v>210</v>
      </c>
      <c r="H17" s="16">
        <v>0</v>
      </c>
      <c r="I17" s="16">
        <v>1</v>
      </c>
      <c r="J17" s="17">
        <f t="shared" si="2"/>
        <v>1265.5863500413941</v>
      </c>
      <c r="K17" s="17">
        <f t="shared" si="1"/>
        <v>1434.4136499586059</v>
      </c>
      <c r="L17" s="18">
        <f t="shared" si="3"/>
        <v>-134.4136499586059</v>
      </c>
      <c r="M17" s="19">
        <f t="shared" si="4"/>
        <v>134.4136499586059</v>
      </c>
    </row>
    <row r="18" spans="1:14" x14ac:dyDescent="0.25">
      <c r="A18" s="5" t="s">
        <v>38</v>
      </c>
      <c r="B18" s="6">
        <v>1</v>
      </c>
      <c r="E18" s="15" t="s">
        <v>15</v>
      </c>
      <c r="F18" s="16">
        <v>80</v>
      </c>
      <c r="G18" s="16">
        <f t="shared" si="0"/>
        <v>240</v>
      </c>
      <c r="H18" s="16">
        <v>0</v>
      </c>
      <c r="I18" s="16">
        <v>1</v>
      </c>
      <c r="J18" s="17">
        <f t="shared" si="2"/>
        <v>1246.3844000473075</v>
      </c>
      <c r="K18" s="17">
        <f t="shared" si="1"/>
        <v>1453.6155999526925</v>
      </c>
      <c r="L18" s="18">
        <f t="shared" si="3"/>
        <v>-153.61559995269249</v>
      </c>
      <c r="M18" s="19">
        <f t="shared" si="4"/>
        <v>153.61559995269249</v>
      </c>
    </row>
    <row r="19" spans="1:14" x14ac:dyDescent="0.25">
      <c r="A19" s="5" t="s">
        <v>39</v>
      </c>
      <c r="B19" s="6">
        <v>1</v>
      </c>
      <c r="E19" s="15" t="s">
        <v>16</v>
      </c>
      <c r="F19" s="16">
        <v>90</v>
      </c>
      <c r="G19" s="16">
        <f t="shared" si="0"/>
        <v>270</v>
      </c>
      <c r="H19" s="16">
        <v>0</v>
      </c>
      <c r="I19" s="16">
        <v>1</v>
      </c>
      <c r="J19" s="17">
        <f t="shared" si="2"/>
        <v>1227.1824500532211</v>
      </c>
      <c r="K19" s="17">
        <f t="shared" si="1"/>
        <v>1472.8175499467789</v>
      </c>
      <c r="L19" s="18">
        <f t="shared" si="3"/>
        <v>-172.81754994677885</v>
      </c>
      <c r="M19" s="19">
        <f t="shared" si="4"/>
        <v>172.81754994677885</v>
      </c>
    </row>
    <row r="20" spans="1:14" ht="15.75" thickBot="1" x14ac:dyDescent="0.3">
      <c r="A20" s="7" t="s">
        <v>34</v>
      </c>
      <c r="B20" s="8">
        <f xml:space="preserve"> TKO*(Belt*5+NOT(Belt)*3 - len  + 6) * 10
+ UN * 50
+ DEC * 40
+( win = 0.5)*30</f>
        <v>40</v>
      </c>
      <c r="E20" s="20" t="s">
        <v>17</v>
      </c>
      <c r="F20" s="21">
        <v>100</v>
      </c>
      <c r="G20" s="21">
        <f t="shared" si="0"/>
        <v>300</v>
      </c>
      <c r="H20" s="21">
        <v>0</v>
      </c>
      <c r="I20" s="21">
        <v>1</v>
      </c>
      <c r="J20" s="22">
        <f t="shared" si="2"/>
        <v>1207.9805000591346</v>
      </c>
      <c r="K20" s="22">
        <f t="shared" si="1"/>
        <v>1492.0194999408654</v>
      </c>
      <c r="L20" s="23">
        <f t="shared" si="3"/>
        <v>-192.01949994086544</v>
      </c>
      <c r="M20" s="24">
        <f t="shared" si="4"/>
        <v>192.01949994086544</v>
      </c>
    </row>
    <row r="22" spans="1:14" ht="15.75" thickBot="1" x14ac:dyDescent="0.3"/>
    <row r="23" spans="1:14" x14ac:dyDescent="0.25">
      <c r="A23" s="3" t="s">
        <v>18</v>
      </c>
      <c r="B23" s="9"/>
      <c r="C23" s="4" t="s">
        <v>32</v>
      </c>
    </row>
    <row r="24" spans="1:14" x14ac:dyDescent="0.25">
      <c r="A24" s="5" t="s">
        <v>19</v>
      </c>
      <c r="B24" s="1">
        <f>1/(1+10^((fighter_b-fighter_a)/400))</f>
        <v>0.64006499980288512</v>
      </c>
      <c r="C24" s="10">
        <f>1/(1+10^((fighter_b *WeightB-fighter_a*WeightA)/(400*cat)))</f>
        <v>0.64006499980288512</v>
      </c>
    </row>
    <row r="25" spans="1:14" ht="15.75" thickBot="1" x14ac:dyDescent="0.3">
      <c r="A25" s="7" t="s">
        <v>20</v>
      </c>
      <c r="B25" s="11">
        <f>1/(1+10^((fighter_a-fighter_b)/400))</f>
        <v>0.35993500019711488</v>
      </c>
      <c r="C25" s="12">
        <f>1/(1+10^((fighter_a*WeightA - fighter_b * WeightB)/(400*cat)))</f>
        <v>0.35993500019711488</v>
      </c>
    </row>
    <row r="26" spans="1:14" x14ac:dyDescent="0.25">
      <c r="M26" s="3" t="s">
        <v>40</v>
      </c>
      <c r="N26" s="13">
        <f>fighter_a + Result*K_fact*(win-Exp_A)</f>
        <v>1443.1922000236539</v>
      </c>
    </row>
    <row r="27" spans="1:14" ht="15.75" thickBot="1" x14ac:dyDescent="0.3">
      <c r="M27" s="7" t="s">
        <v>41</v>
      </c>
      <c r="N27" s="14">
        <f>fighter_b + Result*K_fact*(ABS(win-1)-Exp_B)</f>
        <v>1256.8077999763461</v>
      </c>
    </row>
    <row r="28" spans="1:14" x14ac:dyDescent="0.25">
      <c r="A28" t="s">
        <v>30</v>
      </c>
      <c r="B2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Sheet1</vt:lpstr>
      <vt:lpstr>Belt</vt:lpstr>
      <vt:lpstr>cat</vt:lpstr>
      <vt:lpstr>Champ</vt:lpstr>
      <vt:lpstr>DEC</vt:lpstr>
      <vt:lpstr>Exp_A</vt:lpstr>
      <vt:lpstr>Exp_B</vt:lpstr>
      <vt:lpstr>fighter_a</vt:lpstr>
      <vt:lpstr>fighter_b</vt:lpstr>
      <vt:lpstr>K_fact</vt:lpstr>
      <vt:lpstr>len</vt:lpstr>
      <vt:lpstr>Lenght</vt:lpstr>
      <vt:lpstr>Length</vt:lpstr>
      <vt:lpstr>RA</vt:lpstr>
      <vt:lpstr>Rank_A</vt:lpstr>
      <vt:lpstr>RB</vt:lpstr>
      <vt:lpstr>Result</vt:lpstr>
      <vt:lpstr>TKO</vt:lpstr>
      <vt:lpstr>UN</vt:lpstr>
      <vt:lpstr>WeightA</vt:lpstr>
      <vt:lpstr>WeightB</vt:lpstr>
      <vt:lpstr>win</vt:lpstr>
    </vt:vector>
  </TitlesOfParts>
  <Company>Continental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Croitoru, Armand</dc:creator>
  <cp:lastModifiedBy>Croitoru, Armand</cp:lastModifiedBy>
  <dcterms:created xsi:type="dcterms:W3CDTF">2017-12-20T07:16:49Z</dcterms:created>
  <dcterms:modified xsi:type="dcterms:W3CDTF">2018-01-18T08:17:33Z</dcterms:modified>
</cp:coreProperties>
</file>