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ołaj Kawalec\Google Drive\WLF\"/>
    </mc:Choice>
  </mc:AlternateContent>
  <xr:revisionPtr revIDLastSave="0" documentId="8_{947BFC0C-74A9-43F7-AC63-FA5AA7D05AEE}" xr6:coauthVersionLast="45" xr6:coauthVersionMax="45" xr10:uidLastSave="{00000000-0000-0000-0000-000000000000}"/>
  <bookViews>
    <workbookView xWindow="-120" yWindow="-120" windowWidth="29040" windowHeight="16440" activeTab="1" xr2:uid="{AB29835C-E9E8-4CD4-B3EB-9A552FA85E61}"/>
  </bookViews>
  <sheets>
    <sheet name="EXPERIMENTAL" sheetId="1" r:id="rId1"/>
    <sheet name="WLF TOTAL" sheetId="4" r:id="rId2"/>
    <sheet name="POŁUDNIE ZACHÓD" sheetId="2" r:id="rId3"/>
    <sheet name="POŁUDNIE WSCHÓD" sheetId="3" r:id="rId4"/>
    <sheet name="PÓŁNOC ZACHÓD" sheetId="5" r:id="rId5"/>
    <sheet name="PÓŁNOC WSCHÓD" sheetId="6" r:id="rId6"/>
  </sheets>
  <definedNames>
    <definedName name="_xlchart.v1.0" hidden="1">'WLF TOTAL'!$L$3</definedName>
    <definedName name="_xlchart.v1.1" hidden="1">'WLF TOTAL'!$L$4:$L$23</definedName>
    <definedName name="_xlchart.v1.2" hidden="1">'WLF TOTAL'!$L$3</definedName>
    <definedName name="_xlchart.v1.3" hidden="1">'WLF TOTAL'!$L$4:$L$23</definedName>
    <definedName name="_xlchart.v1.4" hidden="1">'WLF TOTAL'!$L$3</definedName>
    <definedName name="_xlchart.v1.5" hidden="1">'WLF TOTAL'!$L$4:$L$23</definedName>
    <definedName name="FPI2SL">'POŁUDNIE ZACHÓD'!$H$28</definedName>
    <definedName name="FPIBAT">'POŁUDNIE WSCHÓD'!$H$35</definedName>
    <definedName name="FPIBED">'PÓŁNOC ZACHÓD'!$H$21</definedName>
    <definedName name="FPICZA">'POŁUDNIE WSCHÓD'!$H$28</definedName>
    <definedName name="FPIHOF">'POŁUDNIE ZACHÓD'!$H$35</definedName>
    <definedName name="FPIIBR">'POŁUDNIE ZACHÓD'!$H$21</definedName>
    <definedName name="FPIKCH">'POŁUDNIE WSCHÓD'!$H$7</definedName>
    <definedName name="FPIKOP">'PÓŁNOC ZACHÓD'!$H$7</definedName>
    <definedName name="FPIMOD">'PÓŁNOC ZACHÓD'!$H$14</definedName>
    <definedName name="FPINJE">'PÓŁNOC WSCHÓD'!$H$7</definedName>
    <definedName name="FPIPON">'PÓŁNOC ZACHÓD'!$H$28</definedName>
    <definedName name="FPIPRU">'PÓŁNOC WSCHÓD'!$H$14</definedName>
    <definedName name="FPIREJ">'PÓŁNOC WSCHÓD'!$H$28</definedName>
    <definedName name="FPIREY">'POŁUDNIE WSCHÓD'!$H$14</definedName>
    <definedName name="FPISŁO">'POŁUDNIE ZACHÓD'!$H$7</definedName>
    <definedName name="FPISTA">'POŁUDNIE ZACHÓD'!$H$14</definedName>
    <definedName name="FPITOTAL">EXPERIMENTAL!$H$3</definedName>
    <definedName name="FPITOTALADJ">EXPERIMENTAL!$H$3</definedName>
    <definedName name="FPIWIT">'PÓŁNOC ZACHÓD'!$H$35</definedName>
    <definedName name="FPIWIV">'PÓŁNOC WSCHÓD'!$H$35</definedName>
    <definedName name="FPIZAM">'PÓŁNOC WSCHÓD'!$H$21</definedName>
    <definedName name="FPIŻMI">'POŁUDNIE WSCHÓD'!$H$21</definedName>
    <definedName name="HFA2SL">'POŁUDNIE ZACHÓD'!$H$29</definedName>
    <definedName name="HFABAT">'POŁUDNIE WSCHÓD'!$H$36</definedName>
    <definedName name="HFABED">'PÓŁNOC ZACHÓD'!$H$22</definedName>
    <definedName name="HFACZA">'POŁUDNIE WSCHÓD'!$H$29</definedName>
    <definedName name="HFAHOF">'POŁUDNIE ZACHÓD'!$H$36</definedName>
    <definedName name="HFAIBR">'POŁUDNIE ZACHÓD'!$H$22</definedName>
    <definedName name="HFAKCH">'POŁUDNIE WSCHÓD'!$H$8</definedName>
    <definedName name="HFAKOP">'PÓŁNOC ZACHÓD'!$H$8</definedName>
    <definedName name="HFAMOD">'PÓŁNOC ZACHÓD'!$H$15</definedName>
    <definedName name="HFANJE">'PÓŁNOC WSCHÓD'!$H$8</definedName>
    <definedName name="HFAPON">'PÓŁNOC ZACHÓD'!$H$29</definedName>
    <definedName name="HFAPRU">'PÓŁNOC WSCHÓD'!$H$15</definedName>
    <definedName name="HFAREJ">'PÓŁNOC WSCHÓD'!$H$29</definedName>
    <definedName name="HFAREY">'POŁUDNIE WSCHÓD'!$H$15</definedName>
    <definedName name="HFASŁO">'POŁUDNIE ZACHÓD'!$H$8</definedName>
    <definedName name="HFASTA">'POŁUDNIE ZACHÓD'!$H$15</definedName>
    <definedName name="HFAWIT">'PÓŁNOC ZACHÓD'!$H$36</definedName>
    <definedName name="HFAWIV">'PÓŁNOC WSCHÓD'!$H$36</definedName>
    <definedName name="HFAZAM">'PÓŁNOC WSCHÓD'!$H$22</definedName>
    <definedName name="HFAŻMI">'POŁUDNIE WSCHÓD'!$H$22</definedName>
    <definedName name="PFIKCH">'POŁUDNIE WSCHÓD'!$H$7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8" i="4" l="1"/>
  <c r="N29" i="4"/>
  <c r="N27" i="4"/>
  <c r="L28" i="4"/>
  <c r="L29" i="4"/>
  <c r="L27" i="4"/>
  <c r="J31" i="1"/>
  <c r="J29" i="1"/>
  <c r="K26" i="1"/>
  <c r="J26" i="1"/>
  <c r="L26" i="4"/>
  <c r="L22" i="4"/>
  <c r="L21" i="4"/>
  <c r="L20" i="4"/>
  <c r="L19" i="4"/>
  <c r="L18" i="4"/>
  <c r="L11" i="4"/>
  <c r="L10" i="4"/>
  <c r="L9" i="4"/>
  <c r="L6" i="4"/>
  <c r="L4" i="4"/>
  <c r="L23" i="4"/>
  <c r="L17" i="4"/>
  <c r="L16" i="4"/>
  <c r="L15" i="4"/>
  <c r="L14" i="4"/>
  <c r="L13" i="4"/>
  <c r="L12" i="4"/>
  <c r="L8" i="4"/>
  <c r="L7" i="4"/>
  <c r="L5" i="4"/>
  <c r="C4" i="6"/>
  <c r="C6" i="6"/>
  <c r="C7" i="6"/>
  <c r="G13" i="4"/>
  <c r="G10" i="4"/>
  <c r="G8" i="4"/>
  <c r="G7" i="4"/>
  <c r="G4" i="4"/>
  <c r="H35" i="6"/>
  <c r="G6" i="4" s="1"/>
  <c r="H28" i="6"/>
  <c r="G12" i="4" s="1"/>
  <c r="H21" i="6"/>
  <c r="G5" i="4" s="1"/>
  <c r="H14" i="6"/>
  <c r="G9" i="4" s="1"/>
  <c r="H7" i="6"/>
  <c r="G11" i="4" s="1"/>
  <c r="K4" i="6"/>
  <c r="H35" i="5"/>
  <c r="C4" i="5" s="1"/>
  <c r="H28" i="5"/>
  <c r="C6" i="5" s="1"/>
  <c r="H21" i="5"/>
  <c r="C8" i="5" s="1"/>
  <c r="H14" i="5"/>
  <c r="C7" i="5" s="1"/>
  <c r="H7" i="5"/>
  <c r="C5" i="5" s="1"/>
  <c r="K4" i="5"/>
  <c r="C5" i="6" l="1"/>
  <c r="C11" i="6" s="1"/>
  <c r="C8" i="6"/>
  <c r="G16" i="4"/>
  <c r="C11" i="5"/>
  <c r="D22" i="1"/>
  <c r="D21" i="1"/>
  <c r="D20" i="1"/>
  <c r="D18" i="1"/>
  <c r="D17" i="1"/>
  <c r="C11" i="3"/>
  <c r="C12" i="1"/>
  <c r="C11" i="1"/>
  <c r="K16" i="1"/>
  <c r="J16" i="1"/>
  <c r="K12" i="1"/>
  <c r="J12" i="1"/>
  <c r="C22" i="1"/>
  <c r="C21" i="1"/>
  <c r="C20" i="1"/>
  <c r="C18" i="1"/>
  <c r="C17" i="1"/>
  <c r="F7" i="1"/>
  <c r="C4" i="4"/>
  <c r="C6" i="4"/>
  <c r="C12" i="4"/>
  <c r="C8" i="4"/>
  <c r="C11" i="4"/>
  <c r="C9" i="4"/>
  <c r="C7" i="4"/>
  <c r="C5" i="4"/>
  <c r="C10" i="4"/>
  <c r="K4" i="3"/>
  <c r="K4" i="2"/>
  <c r="C8" i="3"/>
  <c r="H35" i="3"/>
  <c r="C4" i="3" s="1"/>
  <c r="H28" i="3"/>
  <c r="C5" i="3" s="1"/>
  <c r="H21" i="3"/>
  <c r="H14" i="3"/>
  <c r="H7" i="3"/>
  <c r="C7" i="3" s="1"/>
  <c r="C6" i="3"/>
  <c r="C7" i="2"/>
  <c r="H35" i="2"/>
  <c r="C6" i="2" s="1"/>
  <c r="H28" i="2"/>
  <c r="C13" i="4" s="1"/>
  <c r="C16" i="4" s="1"/>
  <c r="H21" i="2"/>
  <c r="C5" i="2" s="1"/>
  <c r="H14" i="2"/>
  <c r="C4" i="2" s="1"/>
  <c r="H7" i="2"/>
  <c r="H5" i="1"/>
  <c r="H3" i="1"/>
  <c r="C7" i="1"/>
  <c r="D19" i="1" l="1"/>
  <c r="C8" i="2"/>
  <c r="C11" i="2" s="1"/>
  <c r="C19" i="1"/>
  <c r="C24" i="1" s="1"/>
  <c r="D24" i="1" l="1"/>
  <c r="D26" i="1"/>
</calcChain>
</file>

<file path=xl/sharedStrings.xml><?xml version="1.0" encoding="utf-8"?>
<sst xmlns="http://schemas.openxmlformats.org/spreadsheetml/2006/main" count="289" uniqueCount="84">
  <si>
    <t>Batory</t>
  </si>
  <si>
    <t>Raszyńska</t>
  </si>
  <si>
    <t>Starting 5</t>
  </si>
  <si>
    <t>Bench</t>
  </si>
  <si>
    <t>Coach</t>
  </si>
  <si>
    <t>FPI</t>
  </si>
  <si>
    <t>FPI (RAW)</t>
  </si>
  <si>
    <t>FPI(RAW)</t>
  </si>
  <si>
    <t>HFA</t>
  </si>
  <si>
    <t>Batory Home, % of win</t>
  </si>
  <si>
    <t>Rasz Home, % of win</t>
  </si>
  <si>
    <t>St5</t>
  </si>
  <si>
    <t>FPI Ranking</t>
  </si>
  <si>
    <t>Słowacki</t>
  </si>
  <si>
    <t>Staszic</t>
  </si>
  <si>
    <t>IB Raszyńska</t>
  </si>
  <si>
    <t>II SLO</t>
  </si>
  <si>
    <t>Hoffmanowa</t>
  </si>
  <si>
    <t>SŁO</t>
  </si>
  <si>
    <t>STA</t>
  </si>
  <si>
    <t>IBR</t>
  </si>
  <si>
    <t>2SL</t>
  </si>
  <si>
    <t>HOF</t>
  </si>
  <si>
    <t>Kochanowski</t>
  </si>
  <si>
    <t>Reytan</t>
  </si>
  <si>
    <t>Żmichowska</t>
  </si>
  <si>
    <t>Czacki</t>
  </si>
  <si>
    <t>KCH</t>
  </si>
  <si>
    <t>REY</t>
  </si>
  <si>
    <t>ŻMI</t>
  </si>
  <si>
    <t>CZA</t>
  </si>
  <si>
    <t>BAT</t>
  </si>
  <si>
    <t>Value</t>
  </si>
  <si>
    <t>(ADJ) total number you can get in FPI</t>
  </si>
  <si>
    <t>Konferencja południowa</t>
  </si>
  <si>
    <t>AVG</t>
  </si>
  <si>
    <t>Batory model Schedule</t>
  </si>
  <si>
    <t>BYE</t>
  </si>
  <si>
    <t>at Czacki</t>
  </si>
  <si>
    <t>at Reytan</t>
  </si>
  <si>
    <t>at II SLO</t>
  </si>
  <si>
    <t>vs IB Raszyńska</t>
  </si>
  <si>
    <t>vs Kochanowski</t>
  </si>
  <si>
    <t>vs Żmichowska</t>
  </si>
  <si>
    <t>prob of going undefeted</t>
  </si>
  <si>
    <t>in confrence</t>
  </si>
  <si>
    <t>Batory @ IB Raszyńska</t>
  </si>
  <si>
    <t>IB Raszyńska @ Batory</t>
  </si>
  <si>
    <t>FPI OF OPP</t>
  </si>
  <si>
    <t>total fpi of opp</t>
  </si>
  <si>
    <t>avg fpi of opp</t>
  </si>
  <si>
    <t>Kopernik</t>
  </si>
  <si>
    <t>KOP</t>
  </si>
  <si>
    <t>Modrzewski</t>
  </si>
  <si>
    <t>MOD</t>
  </si>
  <si>
    <t>BED</t>
  </si>
  <si>
    <t>Bednarska</t>
  </si>
  <si>
    <t>Poniatowski</t>
  </si>
  <si>
    <t>PON</t>
  </si>
  <si>
    <t>Witkacy</t>
  </si>
  <si>
    <t>WIT</t>
  </si>
  <si>
    <t>Konferencja Północna</t>
  </si>
  <si>
    <t>WLF TOTAL</t>
  </si>
  <si>
    <t>Nowak Jeziorański</t>
  </si>
  <si>
    <t>NJE</t>
  </si>
  <si>
    <t>Prus</t>
  </si>
  <si>
    <t>PRU</t>
  </si>
  <si>
    <t>Zamoyski</t>
  </si>
  <si>
    <t>ZAM</t>
  </si>
  <si>
    <t>Rej</t>
  </si>
  <si>
    <t>REJ</t>
  </si>
  <si>
    <t>Władysław IV</t>
  </si>
  <si>
    <t>WIV</t>
  </si>
  <si>
    <t>Finał WLF PREDICTED</t>
  </si>
  <si>
    <t>*in confrence</t>
  </si>
  <si>
    <t>at home</t>
  </si>
  <si>
    <t>away</t>
  </si>
  <si>
    <t>GAME ON NEUTRAL FIELD</t>
  </si>
  <si>
    <t>median</t>
  </si>
  <si>
    <t>75th percentile</t>
  </si>
  <si>
    <t>25th percentile</t>
  </si>
  <si>
    <t>Teams above</t>
  </si>
  <si>
    <t>Teams below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</si>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</sst>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3" borderId="2" applyNumberFormat="0" applyAlignment="0" applyProtection="0"/>
    <xf numFmtId="0" fontId="8" fillId="4" borderId="4" applyNumberFormat="0" applyAlignment="0" applyProtection="0"/>
    <xf numFmtId="0" fontId="1" fillId="5" borderId="5" applyNumberFormat="0" applyFont="0" applyAlignment="0" applyProtection="0"/>
    <xf numFmtId="0" fontId="9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5" fillId="2" borderId="2" xfId="6"/>
    <xf numFmtId="0" fontId="7" fillId="3" borderId="2" xfId="8"/>
    <xf numFmtId="0" fontId="3" fillId="0" borderId="1" xfId="4"/>
    <xf numFmtId="9" fontId="0" fillId="0" borderId="0" xfId="2" applyFont="1"/>
    <xf numFmtId="0" fontId="0" fillId="0" borderId="0" xfId="0" applyAlignment="1">
      <alignment horizontal="center"/>
    </xf>
    <xf numFmtId="0" fontId="8" fillId="4" borderId="4" xfId="9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6" applyAlignment="1">
      <alignment vertical="center"/>
    </xf>
    <xf numFmtId="0" fontId="5" fillId="2" borderId="2" xfId="6" applyAlignment="1">
      <alignment horizontal="center" vertical="center"/>
    </xf>
    <xf numFmtId="0" fontId="0" fillId="0" borderId="0" xfId="0" applyAlignment="1">
      <alignment vertical="center"/>
    </xf>
    <xf numFmtId="0" fontId="7" fillId="3" borderId="2" xfId="8" applyAlignment="1">
      <alignment vertical="center"/>
    </xf>
    <xf numFmtId="0" fontId="7" fillId="3" borderId="2" xfId="8" applyAlignment="1">
      <alignment horizontal="center" vertical="center"/>
    </xf>
    <xf numFmtId="9" fontId="7" fillId="3" borderId="2" xfId="8" applyNumberFormat="1" applyAlignment="1">
      <alignment horizontal="center"/>
    </xf>
    <xf numFmtId="0" fontId="8" fillId="4" borderId="4" xfId="9"/>
    <xf numFmtId="0" fontId="2" fillId="0" borderId="0" xfId="3"/>
    <xf numFmtId="9" fontId="0" fillId="0" borderId="0" xfId="2" applyNumberFormat="1" applyFont="1"/>
    <xf numFmtId="0" fontId="0" fillId="5" borderId="5" xfId="10" applyFont="1"/>
    <xf numFmtId="0" fontId="3" fillId="0" borderId="0" xfId="4" applyBorder="1"/>
    <xf numFmtId="0" fontId="9" fillId="6" borderId="6" xfId="11" applyBorder="1" applyAlignment="1">
      <alignment horizontal="center"/>
    </xf>
    <xf numFmtId="0" fontId="1" fillId="7" borderId="6" xfId="12" applyBorder="1" applyAlignment="1">
      <alignment horizontal="center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3" xfId="7"/>
    <xf numFmtId="0" fontId="0" fillId="5" borderId="5" xfId="10" applyFont="1" applyAlignment="1">
      <alignment horizontal="center" vertical="center"/>
    </xf>
    <xf numFmtId="9" fontId="7" fillId="3" borderId="2" xfId="8" applyNumberFormat="1" applyAlignment="1">
      <alignment horizontal="center" vertical="center"/>
    </xf>
    <xf numFmtId="10" fontId="6" fillId="3" borderId="3" xfId="7" applyNumberFormat="1" applyAlignment="1">
      <alignment horizontal="center" vertical="center"/>
    </xf>
    <xf numFmtId="2" fontId="7" fillId="3" borderId="2" xfId="8" applyNumberFormat="1" applyAlignment="1">
      <alignment horizontal="center" vertical="center"/>
    </xf>
    <xf numFmtId="0" fontId="4" fillId="0" borderId="0" xfId="5" applyAlignment="1">
      <alignment horizontal="center"/>
    </xf>
    <xf numFmtId="0" fontId="9" fillId="8" borderId="6" xfId="13" applyBorder="1" applyAlignment="1">
      <alignment horizontal="center" vertical="center"/>
    </xf>
    <xf numFmtId="0" fontId="9" fillId="8" borderId="7" xfId="13" applyBorder="1" applyAlignment="1">
      <alignment horizontal="center" vertical="center"/>
    </xf>
    <xf numFmtId="0" fontId="1" fillId="9" borderId="6" xfId="14" applyBorder="1" applyAlignment="1">
      <alignment horizontal="center"/>
    </xf>
    <xf numFmtId="0" fontId="3" fillId="0" borderId="0" xfId="5" applyFont="1"/>
    <xf numFmtId="164" fontId="7" fillId="3" borderId="2" xfId="1" applyNumberFormat="1" applyFont="1" applyFill="1" applyBorder="1" applyAlignment="1">
      <alignment vertical="center"/>
    </xf>
    <xf numFmtId="0" fontId="6" fillId="3" borderId="3" xfId="7" applyAlignment="1">
      <alignment horizontal="center"/>
    </xf>
    <xf numFmtId="0" fontId="6" fillId="3" borderId="3" xfId="7" applyAlignment="1">
      <alignment horizontal="center" vertical="center"/>
    </xf>
  </cellXfs>
  <cellStyles count="15">
    <cellStyle name="60% - Accent1" xfId="14" builtinId="32"/>
    <cellStyle name="60% - Accent2" xfId="12" builtinId="36"/>
    <cellStyle name="Accent1" xfId="13" builtinId="29"/>
    <cellStyle name="Accent2" xfId="11" builtinId="33"/>
    <cellStyle name="Calculation" xfId="8" builtinId="22"/>
    <cellStyle name="Check Cell" xfId="9" builtinId="23"/>
    <cellStyle name="Comma" xfId="1" builtinId="3"/>
    <cellStyle name="Heading 1" xfId="4" builtinId="16"/>
    <cellStyle name="Heading 4" xfId="5" builtinId="19"/>
    <cellStyle name="Input" xfId="6" builtinId="20"/>
    <cellStyle name="Normal" xfId="0" builtinId="0"/>
    <cellStyle name="Note" xfId="10" builtinId="10"/>
    <cellStyle name="Output" xfId="7" builtinId="21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Batory @ IB Raszyńska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9C6A-4B9F-A592-98C2CAD206E4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B-9C6A-4B9F-A592-98C2CAD206E4}"/>
              </c:ext>
            </c:extLst>
          </c:dPt>
          <c:dLbls>
            <c:dLbl>
              <c:idx val="0"/>
              <c:layout>
                <c:manualLayout>
                  <c:x val="-0.24431807135219208"/>
                  <c:y val="-0.2016544837432780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6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C6A-4B9F-A592-98C2CAD206E4}"/>
                </c:ext>
              </c:extLst>
            </c:dLbl>
            <c:dLbl>
              <c:idx val="1"/>
              <c:layout>
                <c:manualLayout>
                  <c:x val="0.22703062117235345"/>
                  <c:y val="0.1357268289346567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6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C6A-4B9F-A592-98C2CAD206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EXPERIMENTAL!$J$11:$K$11</c:f>
              <c:strCache>
                <c:ptCount val="2"/>
                <c:pt idx="0">
                  <c:v>BAT</c:v>
                </c:pt>
                <c:pt idx="1">
                  <c:v>IBR</c:v>
                </c:pt>
              </c:strCache>
            </c:strRef>
          </c:cat>
          <c:val>
            <c:numRef>
              <c:f>EXPERIMENTAL!$J$12:$K$12</c:f>
              <c:numCache>
                <c:formatCode>0%</c:formatCode>
                <c:ptCount val="2"/>
                <c:pt idx="0">
                  <c:v>0.64500000000000002</c:v>
                </c:pt>
                <c:pt idx="1">
                  <c:v>0.35499999999999998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C6A-4B9F-A592-98C2CAD206E4}"/>
            </c:ext>
          </c:extLst>
        </c:ser>
        <c:ser>
          <c:idx val="3"/>
          <c:order val="1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C6A-4B9F-A592-98C2CAD206E4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9C6A-4B9F-A592-98C2CAD206E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EXPERIMENTAL!$J$11:$K$11</c:f>
              <c:strCache>
                <c:ptCount val="2"/>
                <c:pt idx="0">
                  <c:v>BAT</c:v>
                </c:pt>
                <c:pt idx="1">
                  <c:v>IBR</c:v>
                </c:pt>
              </c:strCache>
            </c:strRef>
          </c:cat>
          <c:val>
            <c:numRef>
              <c:f>EXPERIMENTAL!$J$12:$K$12</c:f>
              <c:numCache>
                <c:formatCode>0%</c:formatCode>
                <c:ptCount val="2"/>
                <c:pt idx="0">
                  <c:v>0.64500000000000002</c:v>
                </c:pt>
                <c:pt idx="1">
                  <c:v>0.35499999999999998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C6A-4B9F-A592-98C2CAD206E4}"/>
            </c:ext>
          </c:extLst>
        </c:ser>
        <c:ser>
          <c:idx val="1"/>
          <c:order val="2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F-9C6A-4B9F-A592-98C2CAD206E4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1-9C6A-4B9F-A592-98C2CAD206E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EXPERIMENTAL!$J$11:$K$11</c:f>
              <c:strCache>
                <c:ptCount val="2"/>
                <c:pt idx="0">
                  <c:v>BAT</c:v>
                </c:pt>
                <c:pt idx="1">
                  <c:v>IBR</c:v>
                </c:pt>
              </c:strCache>
            </c:strRef>
          </c:cat>
          <c:val>
            <c:numRef>
              <c:f>EXPERIMENTAL!$J$12:$K$12</c:f>
              <c:numCache>
                <c:formatCode>0%</c:formatCode>
                <c:ptCount val="2"/>
                <c:pt idx="0">
                  <c:v>0.64500000000000002</c:v>
                </c:pt>
                <c:pt idx="1">
                  <c:v>0.35499999999999998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6A-4B9F-A592-98C2CAD206E4}"/>
            </c:ext>
          </c:extLst>
        </c:ser>
        <c:ser>
          <c:idx val="0"/>
          <c:order val="3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C6A-4B9F-A592-98C2CAD206E4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C6A-4B9F-A592-98C2CAD206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EXPERIMENTAL!$J$11:$K$11</c:f>
              <c:strCache>
                <c:ptCount val="2"/>
                <c:pt idx="0">
                  <c:v>BAT</c:v>
                </c:pt>
                <c:pt idx="1">
                  <c:v>IBR</c:v>
                </c:pt>
              </c:strCache>
            </c:strRef>
          </c:cat>
          <c:val>
            <c:numRef>
              <c:f>EXPERIMENTAL!$J$12:$K$12</c:f>
              <c:numCache>
                <c:formatCode>0%</c:formatCode>
                <c:ptCount val="2"/>
                <c:pt idx="0">
                  <c:v>0.64500000000000002</c:v>
                </c:pt>
                <c:pt idx="1">
                  <c:v>0.35499999999999998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C6A-4B9F-A592-98C2CAD206E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Finał WLF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F4-433E-9079-18BA1F4989FB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F4-433E-9079-18BA1F4989FB}"/>
              </c:ext>
            </c:extLst>
          </c:dPt>
          <c:dLbls>
            <c:dLbl>
              <c:idx val="0"/>
              <c:layout>
                <c:manualLayout>
                  <c:x val="-0.23848356500563783"/>
                  <c:y val="-7.685318404966821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F4-433E-9079-18BA1F4989FB}"/>
                </c:ext>
              </c:extLst>
            </c:dLbl>
            <c:dLbl>
              <c:idx val="1"/>
              <c:layout>
                <c:manualLayout>
                  <c:x val="0.23968712394705174"/>
                  <c:y val="-2.01327159686434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F4-433E-9079-18BA1F4989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EXPERIMENTAL!$J$25:$K$25</c:f>
              <c:strCache>
                <c:ptCount val="2"/>
                <c:pt idx="0">
                  <c:v>BAT</c:v>
                </c:pt>
                <c:pt idx="1">
                  <c:v>WIT</c:v>
                </c:pt>
              </c:strCache>
            </c:strRef>
          </c:cat>
          <c:val>
            <c:numRef>
              <c:f>EXPERIMENTAL!$J$26:$K$26</c:f>
              <c:numCache>
                <c:formatCode>0%</c:formatCode>
                <c:ptCount val="2"/>
                <c:pt idx="0">
                  <c:v>0.49</c:v>
                </c:pt>
                <c:pt idx="1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4-433E-9079-18BA1F4989F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'WLF TOTAL'!$L$3</c:f>
              <c:strCache>
                <c:ptCount val="1"/>
                <c:pt idx="0">
                  <c:v>FPI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'WLF TOTAL'!$K$4:$K$23</c:f>
              <c:strCache>
                <c:ptCount val="20"/>
                <c:pt idx="0">
                  <c:v>Witkacy</c:v>
                </c:pt>
                <c:pt idx="1">
                  <c:v>Batory</c:v>
                </c:pt>
                <c:pt idx="2">
                  <c:v>Zamoyski</c:v>
                </c:pt>
                <c:pt idx="3">
                  <c:v>Staszic</c:v>
                </c:pt>
                <c:pt idx="4">
                  <c:v>Czacki</c:v>
                </c:pt>
                <c:pt idx="5">
                  <c:v>Władysław IV</c:v>
                </c:pt>
                <c:pt idx="6">
                  <c:v>Kopernik</c:v>
                </c:pt>
                <c:pt idx="7">
                  <c:v>Poniatowski</c:v>
                </c:pt>
                <c:pt idx="8">
                  <c:v>IB Raszyńska</c:v>
                </c:pt>
                <c:pt idx="9">
                  <c:v>Reytan</c:v>
                </c:pt>
                <c:pt idx="10">
                  <c:v>Hoffmanowa</c:v>
                </c:pt>
                <c:pt idx="11">
                  <c:v>Słowacki</c:v>
                </c:pt>
                <c:pt idx="12">
                  <c:v>Kochanowski</c:v>
                </c:pt>
                <c:pt idx="13">
                  <c:v>Żmichowska</c:v>
                </c:pt>
                <c:pt idx="14">
                  <c:v>Prus</c:v>
                </c:pt>
                <c:pt idx="15">
                  <c:v>Modrzewski</c:v>
                </c:pt>
                <c:pt idx="16">
                  <c:v>Nowak Jeziorański</c:v>
                </c:pt>
                <c:pt idx="17">
                  <c:v>Rej</c:v>
                </c:pt>
                <c:pt idx="18">
                  <c:v>Bednarska</c:v>
                </c:pt>
                <c:pt idx="19">
                  <c:v>II SLO</c:v>
                </c:pt>
              </c:strCache>
            </c:strRef>
          </c:cat>
          <c:val>
            <c:numRef>
              <c:f>'WLF TOTAL'!$L$4:$L$23</c:f>
              <c:numCache>
                <c:formatCode>General</c:formatCode>
                <c:ptCount val="20"/>
                <c:pt idx="0">
                  <c:v>86</c:v>
                </c:pt>
                <c:pt idx="1">
                  <c:v>85</c:v>
                </c:pt>
                <c:pt idx="2">
                  <c:v>84</c:v>
                </c:pt>
                <c:pt idx="3">
                  <c:v>76</c:v>
                </c:pt>
                <c:pt idx="4">
                  <c:v>72</c:v>
                </c:pt>
                <c:pt idx="5">
                  <c:v>67</c:v>
                </c:pt>
                <c:pt idx="6">
                  <c:v>60</c:v>
                </c:pt>
                <c:pt idx="7">
                  <c:v>57</c:v>
                </c:pt>
                <c:pt idx="8">
                  <c:v>52</c:v>
                </c:pt>
                <c:pt idx="9">
                  <c:v>51</c:v>
                </c:pt>
                <c:pt idx="10">
                  <c:v>48</c:v>
                </c:pt>
                <c:pt idx="11">
                  <c:v>46</c:v>
                </c:pt>
                <c:pt idx="12">
                  <c:v>46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37</c:v>
                </c:pt>
                <c:pt idx="17">
                  <c:v>30</c:v>
                </c:pt>
                <c:pt idx="18">
                  <c:v>14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5-40E6-AD72-B83EE565D0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9440272"/>
        <c:axId val="439440912"/>
      </c:barChart>
      <c:catAx>
        <c:axId val="4394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40912"/>
        <c:crosses val="autoZero"/>
        <c:auto val="1"/>
        <c:lblAlgn val="ctr"/>
        <c:lblOffset val="100"/>
        <c:noMultiLvlLbl val="0"/>
      </c:catAx>
      <c:valAx>
        <c:axId val="439440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2</xdr:row>
      <xdr:rowOff>257174</xdr:rowOff>
    </xdr:from>
    <xdr:to>
      <xdr:col>17</xdr:col>
      <xdr:colOff>66675</xdr:colOff>
      <xdr:row>18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A8C22F-0DCB-4C6A-A3F5-764AE7B37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504824</xdr:colOff>
      <xdr:row>19</xdr:row>
      <xdr:rowOff>152399</xdr:rowOff>
    </xdr:from>
    <xdr:to>
      <xdr:col>17</xdr:col>
      <xdr:colOff>95249</xdr:colOff>
      <xdr:row>34</xdr:row>
      <xdr:rowOff>161924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2930DAF-708D-4A41-9314-EB829D7E9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33336</xdr:colOff>
      <xdr:row>3</xdr:row>
      <xdr:rowOff>9525</xdr:rowOff>
    </xdr:from>
    <xdr:to>
      <xdr:col>20</xdr:col>
      <xdr:colOff>590549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773DB-8FC2-4078-ADBD-CE4482156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5999-7A73-4FC2-A29D-0477E82154CA}">
  <sheetPr codeName="Sheet1"/>
  <dimension ref="B2:K31"/>
  <sheetViews>
    <sheetView workbookViewId="0">
      <selection activeCell="K26" sqref="K26"/>
    </sheetView>
  </sheetViews>
  <sheetFormatPr defaultRowHeight="15" x14ac:dyDescent="0.25"/>
  <cols>
    <col min="2" max="2" width="23" bestFit="1" customWidth="1"/>
    <col min="3" max="3" width="12" bestFit="1" customWidth="1"/>
    <col min="4" max="4" width="14.28515625" bestFit="1" customWidth="1"/>
    <col min="5" max="5" width="13.5703125" bestFit="1" customWidth="1"/>
    <col min="9" max="9" width="34.28515625" bestFit="1" customWidth="1"/>
  </cols>
  <sheetData>
    <row r="2" spans="2:11" ht="15.75" thickBot="1" x14ac:dyDescent="0.3"/>
    <row r="3" spans="2:11" ht="21" thickTop="1" thickBot="1" x14ac:dyDescent="0.35">
      <c r="B3" s="3" t="s">
        <v>0</v>
      </c>
      <c r="E3" s="3" t="s">
        <v>1</v>
      </c>
      <c r="H3" s="6">
        <f>SUM(H4,H5)</f>
        <v>100</v>
      </c>
      <c r="I3" s="7" t="s">
        <v>33</v>
      </c>
    </row>
    <row r="4" spans="2:11" ht="15.75" thickTop="1" x14ac:dyDescent="0.25">
      <c r="B4" s="8" t="s">
        <v>2</v>
      </c>
      <c r="C4" s="9">
        <v>49</v>
      </c>
      <c r="D4" s="10"/>
      <c r="E4" s="8" t="s">
        <v>2</v>
      </c>
      <c r="F4" s="9">
        <v>24</v>
      </c>
      <c r="H4" s="1">
        <v>10</v>
      </c>
      <c r="I4" s="1" t="s">
        <v>8</v>
      </c>
    </row>
    <row r="5" spans="2:11" x14ac:dyDescent="0.25">
      <c r="B5" s="8" t="s">
        <v>3</v>
      </c>
      <c r="C5" s="9">
        <v>18</v>
      </c>
      <c r="D5" s="10"/>
      <c r="E5" s="8" t="s">
        <v>3</v>
      </c>
      <c r="F5" s="9">
        <v>8</v>
      </c>
      <c r="H5" s="2">
        <f>SUM(H6:H8)</f>
        <v>90</v>
      </c>
      <c r="I5" s="2" t="s">
        <v>5</v>
      </c>
    </row>
    <row r="6" spans="2:11" x14ac:dyDescent="0.25">
      <c r="B6" s="8" t="s">
        <v>4</v>
      </c>
      <c r="C6" s="9">
        <v>18</v>
      </c>
      <c r="D6" s="10"/>
      <c r="E6" s="8" t="s">
        <v>4</v>
      </c>
      <c r="F6" s="9">
        <v>20</v>
      </c>
      <c r="H6" s="1">
        <v>20</v>
      </c>
      <c r="I6" s="1" t="s">
        <v>4</v>
      </c>
    </row>
    <row r="7" spans="2:11" x14ac:dyDescent="0.25">
      <c r="B7" s="11" t="s">
        <v>6</v>
      </c>
      <c r="C7" s="12">
        <f>SUM(C4:C6)</f>
        <v>85</v>
      </c>
      <c r="D7" s="10"/>
      <c r="E7" s="11" t="s">
        <v>7</v>
      </c>
      <c r="F7" s="12">
        <f>SUM(F4:F6)</f>
        <v>52</v>
      </c>
      <c r="H7" s="1">
        <v>50</v>
      </c>
      <c r="I7" s="1" t="s">
        <v>11</v>
      </c>
    </row>
    <row r="8" spans="2:11" x14ac:dyDescent="0.25">
      <c r="B8" s="8" t="s">
        <v>8</v>
      </c>
      <c r="C8" s="9">
        <v>10</v>
      </c>
      <c r="D8" s="10"/>
      <c r="E8" s="8" t="s">
        <v>8</v>
      </c>
      <c r="F8" s="9">
        <v>4</v>
      </c>
      <c r="H8" s="1">
        <v>20</v>
      </c>
      <c r="I8" s="1" t="s">
        <v>3</v>
      </c>
    </row>
    <row r="10" spans="2:11" x14ac:dyDescent="0.25">
      <c r="J10" t="s">
        <v>46</v>
      </c>
    </row>
    <row r="11" spans="2:11" x14ac:dyDescent="0.25">
      <c r="B11" t="s">
        <v>9</v>
      </c>
      <c r="C11" s="13">
        <f>0.5+((C7+C8-F7)/H3)/2</f>
        <v>0.71499999999999997</v>
      </c>
      <c r="F11" s="4"/>
      <c r="J11" t="s">
        <v>31</v>
      </c>
      <c r="K11" t="s">
        <v>20</v>
      </c>
    </row>
    <row r="12" spans="2:11" x14ac:dyDescent="0.25">
      <c r="B12" t="s">
        <v>10</v>
      </c>
      <c r="C12" s="13">
        <f>0.5+((F7-C7+F8)/H3)/2</f>
        <v>0.35499999999999998</v>
      </c>
      <c r="J12" s="4">
        <f>0.5+((FPIBAT-HFAIBR-FPIIBR)/FPITOTALADJ)/2</f>
        <v>0.64500000000000002</v>
      </c>
      <c r="K12" s="4">
        <f>0.5+((FPIIBR+HFAIBR-FPIBAT)/FPITOTALADJ)/2</f>
        <v>0.35499999999999998</v>
      </c>
    </row>
    <row r="14" spans="2:11" x14ac:dyDescent="0.25">
      <c r="C14" s="5"/>
      <c r="D14" s="5"/>
      <c r="J14" t="s">
        <v>47</v>
      </c>
    </row>
    <row r="15" spans="2:11" x14ac:dyDescent="0.25">
      <c r="B15" s="27" t="s">
        <v>36</v>
      </c>
      <c r="C15" s="27" t="s">
        <v>45</v>
      </c>
      <c r="D15" s="27" t="s">
        <v>48</v>
      </c>
      <c r="J15" t="s">
        <v>31</v>
      </c>
      <c r="K15" t="s">
        <v>20</v>
      </c>
    </row>
    <row r="16" spans="2:11" x14ac:dyDescent="0.25">
      <c r="B16" s="17" t="s">
        <v>37</v>
      </c>
      <c r="C16" s="23"/>
      <c r="D16" s="23"/>
      <c r="J16" s="16">
        <f>0.5+((FPIBAT+HFABAT-FPIIBR)/FPITOTALADJ)/2</f>
        <v>0.71499999999999997</v>
      </c>
      <c r="K16" s="16">
        <f>0.5+((FPIIBR-HFABAT-FPIBAT)/FPITOTALADJ)/2</f>
        <v>0.28500000000000003</v>
      </c>
    </row>
    <row r="17" spans="2:11" x14ac:dyDescent="0.25">
      <c r="B17" s="17" t="s">
        <v>43</v>
      </c>
      <c r="C17" s="24">
        <f>0.5+((FPIBAT+HFABAT-FPIŻMI)/FPITOTALADJ)/2</f>
        <v>0.76500000000000001</v>
      </c>
      <c r="D17" s="23">
        <f>FPIŻMI</f>
        <v>42</v>
      </c>
    </row>
    <row r="18" spans="2:11" x14ac:dyDescent="0.25">
      <c r="B18" s="17" t="s">
        <v>39</v>
      </c>
      <c r="C18" s="24">
        <f>0.5+((FPIBAT-HFAREY-FPIREY)/FPITOTALADJ)/2</f>
        <v>0.64</v>
      </c>
      <c r="D18" s="23">
        <f>FPIREY</f>
        <v>51</v>
      </c>
    </row>
    <row r="19" spans="2:11" x14ac:dyDescent="0.25">
      <c r="B19" s="17" t="s">
        <v>40</v>
      </c>
      <c r="C19" s="24">
        <f>0.5+((FPIBAT-HFA2SL-FPI2SL)/FPITOTALADJ)/2</f>
        <v>0.92999999999999994</v>
      </c>
      <c r="D19" s="23">
        <f>FPI2SL</f>
        <v>9</v>
      </c>
    </row>
    <row r="20" spans="2:11" x14ac:dyDescent="0.25">
      <c r="B20" s="17" t="s">
        <v>41</v>
      </c>
      <c r="C20" s="24">
        <f>0.5+((FPIBAT+HFABAT-FPIIBR)/FPITOTALADJ)/2</f>
        <v>0.71499999999999997</v>
      </c>
      <c r="D20" s="23">
        <f>FPIIBR</f>
        <v>52</v>
      </c>
    </row>
    <row r="21" spans="2:11" x14ac:dyDescent="0.25">
      <c r="B21" s="17" t="s">
        <v>42</v>
      </c>
      <c r="C21" s="24">
        <f>0.5+((FPIBAT+HFABAT-FPIKCH)/FPITOTALADJ)/2</f>
        <v>0.745</v>
      </c>
      <c r="D21" s="23">
        <f>FPIKCH</f>
        <v>46</v>
      </c>
    </row>
    <row r="22" spans="2:11" x14ac:dyDescent="0.25">
      <c r="B22" s="17" t="s">
        <v>38</v>
      </c>
      <c r="C22" s="24">
        <f>0.5+((FPIBAT-HFACZA-FPICZA)/FPITOTALADJ)/2</f>
        <v>0.53</v>
      </c>
      <c r="D22" s="23">
        <f>FPICZA</f>
        <v>72</v>
      </c>
    </row>
    <row r="23" spans="2:11" x14ac:dyDescent="0.25">
      <c r="C23" s="7"/>
      <c r="D23" s="12" t="s">
        <v>49</v>
      </c>
    </row>
    <row r="24" spans="2:11" x14ac:dyDescent="0.25">
      <c r="B24" s="22" t="s">
        <v>44</v>
      </c>
      <c r="C24" s="25">
        <f>C22*C21*C20*C19*C18*C17</f>
        <v>0.12854717647200001</v>
      </c>
      <c r="D24" s="12">
        <f>SUM(D17:D22)</f>
        <v>272</v>
      </c>
      <c r="J24" t="s">
        <v>73</v>
      </c>
    </row>
    <row r="25" spans="2:11" x14ac:dyDescent="0.25">
      <c r="C25" s="7"/>
      <c r="D25" s="12" t="s">
        <v>50</v>
      </c>
      <c r="J25" t="s">
        <v>31</v>
      </c>
      <c r="K25" t="s">
        <v>60</v>
      </c>
    </row>
    <row r="26" spans="2:11" x14ac:dyDescent="0.25">
      <c r="C26" s="7"/>
      <c r="D26" s="26">
        <f>AVERAGE(D17:D22)</f>
        <v>45.333333333333336</v>
      </c>
      <c r="J26" s="16">
        <f>0.5+((FPIBAT-FPIWIT)/FPITOTAL)</f>
        <v>0.49</v>
      </c>
      <c r="K26" s="16">
        <f>0.5+((FPIWIT-FPIBAT)/FPITOTAL)</f>
        <v>0.51</v>
      </c>
    </row>
    <row r="27" spans="2:11" x14ac:dyDescent="0.25">
      <c r="B27" t="s">
        <v>74</v>
      </c>
      <c r="J27" t="s">
        <v>77</v>
      </c>
    </row>
    <row r="28" spans="2:11" x14ac:dyDescent="0.25">
      <c r="J28" t="s">
        <v>75</v>
      </c>
    </row>
    <row r="29" spans="2:11" x14ac:dyDescent="0.25">
      <c r="J29" s="16">
        <f>0.5+((FPIBAT+HFABAT-FPIWIT)/FPITOTAL)</f>
        <v>0.59</v>
      </c>
      <c r="K29" s="16"/>
    </row>
    <row r="30" spans="2:11" x14ac:dyDescent="0.25">
      <c r="J30" t="s">
        <v>76</v>
      </c>
    </row>
    <row r="31" spans="2:11" x14ac:dyDescent="0.25">
      <c r="J31" s="16">
        <f>0.5+((FPIBAT-HFAWIT-FPIWIT)/FPITOTAL)</f>
        <v>0.39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6B69-C8EA-4881-8F81-8DF12EF824CE}">
  <sheetPr codeName="Sheet2"/>
  <dimension ref="A2:N29"/>
  <sheetViews>
    <sheetView tabSelected="1" workbookViewId="0">
      <selection activeCell="Y18" sqref="Y18"/>
    </sheetView>
  </sheetViews>
  <sheetFormatPr defaultRowHeight="15" x14ac:dyDescent="0.25"/>
  <cols>
    <col min="1" max="1" width="3" bestFit="1" customWidth="1"/>
    <col min="2" max="2" width="13.28515625" customWidth="1"/>
    <col min="3" max="3" width="6" bestFit="1" customWidth="1"/>
    <col min="5" max="5" width="3" bestFit="1" customWidth="1"/>
    <col min="6" max="6" width="17.42578125" customWidth="1"/>
    <col min="7" max="7" width="6" bestFit="1" customWidth="1"/>
    <col min="10" max="10" width="3" bestFit="1" customWidth="1"/>
    <col min="11" max="11" width="17.5703125" bestFit="1" customWidth="1"/>
    <col min="12" max="12" width="6" bestFit="1" customWidth="1"/>
    <col min="13" max="13" width="15.140625" bestFit="1" customWidth="1"/>
  </cols>
  <sheetData>
    <row r="2" spans="1:12" ht="19.5" x14ac:dyDescent="0.3">
      <c r="B2" s="18" t="s">
        <v>34</v>
      </c>
      <c r="F2" s="18" t="s">
        <v>61</v>
      </c>
      <c r="K2" s="31" t="s">
        <v>62</v>
      </c>
    </row>
    <row r="3" spans="1:12" x14ac:dyDescent="0.25">
      <c r="C3" t="s">
        <v>5</v>
      </c>
      <c r="G3" t="s">
        <v>5</v>
      </c>
      <c r="L3" t="s">
        <v>5</v>
      </c>
    </row>
    <row r="4" spans="1:12" x14ac:dyDescent="0.25">
      <c r="A4">
        <v>1</v>
      </c>
      <c r="B4" s="19" t="s">
        <v>0</v>
      </c>
      <c r="C4" s="19">
        <f>FPIBAT</f>
        <v>85</v>
      </c>
      <c r="E4">
        <v>1</v>
      </c>
      <c r="F4" s="28" t="s">
        <v>59</v>
      </c>
      <c r="G4" s="28">
        <f>FPIWIT</f>
        <v>86</v>
      </c>
      <c r="J4">
        <v>1</v>
      </c>
      <c r="K4" s="28" t="s">
        <v>59</v>
      </c>
      <c r="L4" s="28">
        <f>FPIWIT</f>
        <v>86</v>
      </c>
    </row>
    <row r="5" spans="1:12" x14ac:dyDescent="0.25">
      <c r="A5">
        <v>2</v>
      </c>
      <c r="B5" s="20" t="s">
        <v>14</v>
      </c>
      <c r="C5" s="20">
        <f>FPISTA</f>
        <v>76</v>
      </c>
      <c r="E5">
        <v>2</v>
      </c>
      <c r="F5" s="30" t="s">
        <v>67</v>
      </c>
      <c r="G5" s="30">
        <f>FPIZAM</f>
        <v>84</v>
      </c>
      <c r="J5">
        <v>2</v>
      </c>
      <c r="K5" s="19" t="s">
        <v>0</v>
      </c>
      <c r="L5" s="19">
        <f>FPIBAT</f>
        <v>85</v>
      </c>
    </row>
    <row r="6" spans="1:12" x14ac:dyDescent="0.25">
      <c r="A6">
        <v>3</v>
      </c>
      <c r="B6" s="19" t="s">
        <v>26</v>
      </c>
      <c r="C6" s="19">
        <f>FPICZA</f>
        <v>72</v>
      </c>
      <c r="E6">
        <v>3</v>
      </c>
      <c r="F6" s="30" t="s">
        <v>71</v>
      </c>
      <c r="G6" s="30">
        <f>FPIWIV</f>
        <v>67</v>
      </c>
      <c r="J6">
        <v>3</v>
      </c>
      <c r="K6" s="30" t="s">
        <v>67</v>
      </c>
      <c r="L6" s="30">
        <f>FPIZAM</f>
        <v>84</v>
      </c>
    </row>
    <row r="7" spans="1:12" x14ac:dyDescent="0.25">
      <c r="A7">
        <v>4</v>
      </c>
      <c r="B7" s="20" t="s">
        <v>15</v>
      </c>
      <c r="C7" s="20">
        <f>FPIIBR</f>
        <v>52</v>
      </c>
      <c r="E7">
        <v>4</v>
      </c>
      <c r="F7" s="28" t="s">
        <v>51</v>
      </c>
      <c r="G7" s="28">
        <f>FPIKOP</f>
        <v>60</v>
      </c>
      <c r="J7">
        <v>4</v>
      </c>
      <c r="K7" s="20" t="s">
        <v>14</v>
      </c>
      <c r="L7" s="20">
        <f>FPISTA</f>
        <v>76</v>
      </c>
    </row>
    <row r="8" spans="1:12" x14ac:dyDescent="0.25">
      <c r="A8">
        <v>5</v>
      </c>
      <c r="B8" s="19" t="s">
        <v>24</v>
      </c>
      <c r="C8" s="19">
        <f>FPIREY</f>
        <v>51</v>
      </c>
      <c r="E8">
        <v>5</v>
      </c>
      <c r="F8" s="29" t="s">
        <v>57</v>
      </c>
      <c r="G8" s="29">
        <f>FPIPON</f>
        <v>57</v>
      </c>
      <c r="J8">
        <v>5</v>
      </c>
      <c r="K8" s="19" t="s">
        <v>26</v>
      </c>
      <c r="L8" s="19">
        <f>FPICZA</f>
        <v>72</v>
      </c>
    </row>
    <row r="9" spans="1:12" x14ac:dyDescent="0.25">
      <c r="A9">
        <v>6</v>
      </c>
      <c r="B9" s="20" t="s">
        <v>17</v>
      </c>
      <c r="C9" s="20">
        <f>FPIHOF</f>
        <v>48</v>
      </c>
      <c r="E9">
        <v>6</v>
      </c>
      <c r="F9" s="30" t="s">
        <v>65</v>
      </c>
      <c r="G9" s="30">
        <f>FPIPRU</f>
        <v>41</v>
      </c>
      <c r="J9">
        <v>6</v>
      </c>
      <c r="K9" s="30" t="s">
        <v>71</v>
      </c>
      <c r="L9" s="30">
        <f>FPIWIV</f>
        <v>67</v>
      </c>
    </row>
    <row r="10" spans="1:12" x14ac:dyDescent="0.25">
      <c r="A10">
        <v>7</v>
      </c>
      <c r="B10" s="20" t="s">
        <v>13</v>
      </c>
      <c r="C10" s="20">
        <f>FPISŁO</f>
        <v>46</v>
      </c>
      <c r="E10">
        <v>7</v>
      </c>
      <c r="F10" s="28" t="s">
        <v>53</v>
      </c>
      <c r="G10" s="28">
        <f>FPIMOD</f>
        <v>40</v>
      </c>
      <c r="J10">
        <v>7</v>
      </c>
      <c r="K10" s="28" t="s">
        <v>51</v>
      </c>
      <c r="L10" s="28">
        <f>FPIKOP</f>
        <v>60</v>
      </c>
    </row>
    <row r="11" spans="1:12" x14ac:dyDescent="0.25">
      <c r="A11">
        <v>8</v>
      </c>
      <c r="B11" s="19" t="s">
        <v>23</v>
      </c>
      <c r="C11" s="19">
        <f>FPIKCH</f>
        <v>46</v>
      </c>
      <c r="E11">
        <v>8</v>
      </c>
      <c r="F11" s="30" t="s">
        <v>63</v>
      </c>
      <c r="G11" s="30">
        <f>FPINJE</f>
        <v>37</v>
      </c>
      <c r="J11">
        <v>8</v>
      </c>
      <c r="K11" s="28" t="s">
        <v>57</v>
      </c>
      <c r="L11" s="28">
        <f>FPIPON</f>
        <v>57</v>
      </c>
    </row>
    <row r="12" spans="1:12" x14ac:dyDescent="0.25">
      <c r="A12">
        <v>9</v>
      </c>
      <c r="B12" s="19" t="s">
        <v>25</v>
      </c>
      <c r="C12" s="19">
        <f>FPIŻMI</f>
        <v>42</v>
      </c>
      <c r="E12">
        <v>9</v>
      </c>
      <c r="F12" s="30" t="s">
        <v>69</v>
      </c>
      <c r="G12" s="30">
        <f>FPIREJ</f>
        <v>30</v>
      </c>
      <c r="J12">
        <v>9</v>
      </c>
      <c r="K12" s="20" t="s">
        <v>15</v>
      </c>
      <c r="L12" s="20">
        <f>FPIIBR</f>
        <v>52</v>
      </c>
    </row>
    <row r="13" spans="1:12" x14ac:dyDescent="0.25">
      <c r="A13">
        <v>10</v>
      </c>
      <c r="B13" s="20" t="s">
        <v>16</v>
      </c>
      <c r="C13" s="20">
        <f>FPI2SL</f>
        <v>9</v>
      </c>
      <c r="E13">
        <v>10</v>
      </c>
      <c r="F13" s="28" t="s">
        <v>56</v>
      </c>
      <c r="G13" s="28">
        <f>FPIBED</f>
        <v>14</v>
      </c>
      <c r="J13">
        <v>10</v>
      </c>
      <c r="K13" s="19" t="s">
        <v>24</v>
      </c>
      <c r="L13" s="19">
        <f>FPIREY</f>
        <v>51</v>
      </c>
    </row>
    <row r="14" spans="1:12" x14ac:dyDescent="0.25">
      <c r="J14">
        <v>11</v>
      </c>
      <c r="K14" s="20" t="s">
        <v>17</v>
      </c>
      <c r="L14" s="20">
        <f>FPIHOF</f>
        <v>48</v>
      </c>
    </row>
    <row r="15" spans="1:12" x14ac:dyDescent="0.25">
      <c r="C15" s="12" t="s">
        <v>35</v>
      </c>
      <c r="G15" s="12" t="s">
        <v>35</v>
      </c>
      <c r="J15">
        <v>12</v>
      </c>
      <c r="K15" s="20" t="s">
        <v>13</v>
      </c>
      <c r="L15" s="20">
        <f>FPISŁO</f>
        <v>46</v>
      </c>
    </row>
    <row r="16" spans="1:12" x14ac:dyDescent="0.25">
      <c r="C16" s="21">
        <f>AVERAGE(C4:C13)</f>
        <v>52.7</v>
      </c>
      <c r="G16" s="32">
        <f>AVERAGE(G4:G13)</f>
        <v>51.6</v>
      </c>
      <c r="J16">
        <v>13</v>
      </c>
      <c r="K16" s="19" t="s">
        <v>23</v>
      </c>
      <c r="L16" s="19">
        <f>FPIKCH</f>
        <v>46</v>
      </c>
    </row>
    <row r="17" spans="10:14" x14ac:dyDescent="0.25">
      <c r="J17">
        <v>14</v>
      </c>
      <c r="K17" s="19" t="s">
        <v>25</v>
      </c>
      <c r="L17" s="19">
        <f>FPIŻMI</f>
        <v>42</v>
      </c>
    </row>
    <row r="18" spans="10:14" x14ac:dyDescent="0.25">
      <c r="J18">
        <v>15</v>
      </c>
      <c r="K18" s="30" t="s">
        <v>65</v>
      </c>
      <c r="L18" s="30">
        <f>FPIPRU</f>
        <v>41</v>
      </c>
    </row>
    <row r="19" spans="10:14" x14ac:dyDescent="0.25">
      <c r="J19">
        <v>16</v>
      </c>
      <c r="K19" s="28" t="s">
        <v>53</v>
      </c>
      <c r="L19" s="28">
        <f>FPIMOD</f>
        <v>40</v>
      </c>
    </row>
    <row r="20" spans="10:14" x14ac:dyDescent="0.25">
      <c r="J20">
        <v>17</v>
      </c>
      <c r="K20" s="30" t="s">
        <v>63</v>
      </c>
      <c r="L20" s="30">
        <f>FPINJE</f>
        <v>37</v>
      </c>
    </row>
    <row r="21" spans="10:14" x14ac:dyDescent="0.25">
      <c r="J21">
        <v>18</v>
      </c>
      <c r="K21" s="30" t="s">
        <v>69</v>
      </c>
      <c r="L21" s="30">
        <f>FPIREJ</f>
        <v>30</v>
      </c>
    </row>
    <row r="22" spans="10:14" x14ac:dyDescent="0.25">
      <c r="J22">
        <v>19</v>
      </c>
      <c r="K22" s="28" t="s">
        <v>56</v>
      </c>
      <c r="L22" s="28">
        <f>FPIBED</f>
        <v>14</v>
      </c>
    </row>
    <row r="23" spans="10:14" x14ac:dyDescent="0.25">
      <c r="J23">
        <v>20</v>
      </c>
      <c r="K23" s="20" t="s">
        <v>16</v>
      </c>
      <c r="L23" s="20">
        <f>FPI2SL</f>
        <v>9</v>
      </c>
    </row>
    <row r="25" spans="10:14" x14ac:dyDescent="0.25">
      <c r="L25" s="33" t="s">
        <v>35</v>
      </c>
    </row>
    <row r="26" spans="10:14" x14ac:dyDescent="0.25">
      <c r="L26" s="33">
        <f>AVERAGE(L4:L23)</f>
        <v>52.15</v>
      </c>
    </row>
    <row r="27" spans="10:14" x14ac:dyDescent="0.25">
      <c r="K27" s="33" t="s">
        <v>79</v>
      </c>
      <c r="L27" s="22">
        <f>QUARTILE(L4:L23,3)</f>
        <v>68.25</v>
      </c>
      <c r="M27" s="34" t="s">
        <v>81</v>
      </c>
      <c r="N27" s="34">
        <f>COUNTIF(L4:L23,"&gt;"&amp;L27)</f>
        <v>5</v>
      </c>
    </row>
    <row r="28" spans="10:14" x14ac:dyDescent="0.25">
      <c r="K28" s="33" t="s">
        <v>78</v>
      </c>
      <c r="L28" s="22">
        <f>MEDIAN(L4:L23)</f>
        <v>49.5</v>
      </c>
      <c r="M28" s="34" t="s">
        <v>83</v>
      </c>
      <c r="N28" s="34">
        <f>COUNT(L4:L23) -N27-N29</f>
        <v>10</v>
      </c>
    </row>
    <row r="29" spans="10:14" x14ac:dyDescent="0.25">
      <c r="K29" s="33" t="s">
        <v>80</v>
      </c>
      <c r="L29" s="22">
        <f>QUARTILE(L4:L23,1)</f>
        <v>40.75</v>
      </c>
      <c r="M29" s="34" t="s">
        <v>82</v>
      </c>
      <c r="N29" s="34">
        <f>COUNTIF(L6:L25,"&lt;"&amp;L29)</f>
        <v>5</v>
      </c>
    </row>
  </sheetData>
  <sortState ref="K4:L23">
    <sortCondition descending="1" ref="L4:L23"/>
  </sortState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9518-8BA8-4011-8E99-B56F8160A39F}">
  <sheetPr codeName="Sheet3"/>
  <dimension ref="B3:L36"/>
  <sheetViews>
    <sheetView workbookViewId="0">
      <selection activeCell="H35" sqref="H35"/>
    </sheetView>
  </sheetViews>
  <sheetFormatPr defaultRowHeight="15" x14ac:dyDescent="0.25"/>
  <cols>
    <col min="2" max="2" width="17" bestFit="1" customWidth="1"/>
    <col min="7" max="7" width="17" bestFit="1" customWidth="1"/>
  </cols>
  <sheetData>
    <row r="3" spans="2:12" ht="24" thickBot="1" x14ac:dyDescent="0.4">
      <c r="B3" s="15" t="s">
        <v>12</v>
      </c>
      <c r="C3" t="s">
        <v>32</v>
      </c>
      <c r="G3" s="3" t="s">
        <v>13</v>
      </c>
      <c r="H3" t="s">
        <v>18</v>
      </c>
    </row>
    <row r="4" spans="2:12" ht="16.5" thickTop="1" thickBot="1" x14ac:dyDescent="0.3">
      <c r="B4" s="14" t="s">
        <v>14</v>
      </c>
      <c r="C4" s="2">
        <f>FPISTA</f>
        <v>76</v>
      </c>
      <c r="G4" s="8" t="s">
        <v>2</v>
      </c>
      <c r="H4" s="9">
        <v>24</v>
      </c>
      <c r="K4" s="2">
        <f>SUM(K5:K7)</f>
        <v>90</v>
      </c>
      <c r="L4" s="2" t="s">
        <v>5</v>
      </c>
    </row>
    <row r="5" spans="2:12" ht="16.5" thickTop="1" thickBot="1" x14ac:dyDescent="0.3">
      <c r="B5" s="14" t="s">
        <v>15</v>
      </c>
      <c r="C5" s="2">
        <f>FPIIBR</f>
        <v>52</v>
      </c>
      <c r="G5" s="8" t="s">
        <v>3</v>
      </c>
      <c r="H5" s="9">
        <v>8</v>
      </c>
      <c r="K5" s="1">
        <v>20</v>
      </c>
      <c r="L5" s="1" t="s">
        <v>4</v>
      </c>
    </row>
    <row r="6" spans="2:12" ht="16.5" thickTop="1" thickBot="1" x14ac:dyDescent="0.3">
      <c r="B6" s="14" t="s">
        <v>17</v>
      </c>
      <c r="C6" s="2">
        <f>FPIHOF</f>
        <v>48</v>
      </c>
      <c r="G6" s="8" t="s">
        <v>4</v>
      </c>
      <c r="H6" s="9">
        <v>14</v>
      </c>
      <c r="K6" s="1">
        <v>50</v>
      </c>
      <c r="L6" s="1" t="s">
        <v>11</v>
      </c>
    </row>
    <row r="7" spans="2:12" ht="16.5" thickTop="1" thickBot="1" x14ac:dyDescent="0.3">
      <c r="B7" s="14" t="s">
        <v>13</v>
      </c>
      <c r="C7" s="2">
        <f>FPISŁO</f>
        <v>46</v>
      </c>
      <c r="G7" s="11" t="s">
        <v>6</v>
      </c>
      <c r="H7" s="12">
        <f>SUM(H4:H6)</f>
        <v>46</v>
      </c>
      <c r="K7" s="1">
        <v>20</v>
      </c>
      <c r="L7" s="1" t="s">
        <v>3</v>
      </c>
    </row>
    <row r="8" spans="2:12" ht="16.5" thickTop="1" thickBot="1" x14ac:dyDescent="0.3">
      <c r="B8" s="14" t="s">
        <v>16</v>
      </c>
      <c r="C8" s="2">
        <f>FPI2SL</f>
        <v>9</v>
      </c>
      <c r="G8" s="8" t="s">
        <v>8</v>
      </c>
      <c r="H8" s="9">
        <v>2</v>
      </c>
    </row>
    <row r="9" spans="2:12" ht="15.75" thickTop="1" x14ac:dyDescent="0.25"/>
    <row r="10" spans="2:12" ht="20.25" thickBot="1" x14ac:dyDescent="0.35">
      <c r="C10" t="s">
        <v>35</v>
      </c>
      <c r="G10" s="3" t="s">
        <v>14</v>
      </c>
      <c r="H10" t="s">
        <v>19</v>
      </c>
    </row>
    <row r="11" spans="2:12" ht="15.75" thickTop="1" x14ac:dyDescent="0.25">
      <c r="C11">
        <f>AVERAGE(C4:C8)</f>
        <v>46.2</v>
      </c>
      <c r="G11" s="8" t="s">
        <v>2</v>
      </c>
      <c r="H11" s="9">
        <v>40</v>
      </c>
    </row>
    <row r="12" spans="2:12" x14ac:dyDescent="0.25">
      <c r="G12" s="8" t="s">
        <v>3</v>
      </c>
      <c r="H12" s="9">
        <v>20</v>
      </c>
    </row>
    <row r="13" spans="2:12" x14ac:dyDescent="0.25">
      <c r="G13" s="8" t="s">
        <v>4</v>
      </c>
      <c r="H13" s="9">
        <v>16</v>
      </c>
    </row>
    <row r="14" spans="2:12" x14ac:dyDescent="0.25">
      <c r="G14" s="11" t="s">
        <v>6</v>
      </c>
      <c r="H14" s="12">
        <f>SUM(H11:H13)</f>
        <v>76</v>
      </c>
    </row>
    <row r="15" spans="2:12" x14ac:dyDescent="0.25">
      <c r="G15" s="8" t="s">
        <v>8</v>
      </c>
      <c r="H15" s="9">
        <v>6</v>
      </c>
    </row>
    <row r="17" spans="7:8" ht="20.25" thickBot="1" x14ac:dyDescent="0.35">
      <c r="G17" s="3" t="s">
        <v>15</v>
      </c>
      <c r="H17" t="s">
        <v>20</v>
      </c>
    </row>
    <row r="18" spans="7:8" ht="15.75" thickTop="1" x14ac:dyDescent="0.25">
      <c r="G18" s="8" t="s">
        <v>2</v>
      </c>
      <c r="H18" s="9">
        <v>24</v>
      </c>
    </row>
    <row r="19" spans="7:8" x14ac:dyDescent="0.25">
      <c r="G19" s="8" t="s">
        <v>3</v>
      </c>
      <c r="H19" s="9">
        <v>8</v>
      </c>
    </row>
    <row r="20" spans="7:8" x14ac:dyDescent="0.25">
      <c r="G20" s="8" t="s">
        <v>4</v>
      </c>
      <c r="H20" s="9">
        <v>20</v>
      </c>
    </row>
    <row r="21" spans="7:8" x14ac:dyDescent="0.25">
      <c r="G21" s="11" t="s">
        <v>6</v>
      </c>
      <c r="H21" s="12">
        <f>SUM(H18:H20)</f>
        <v>52</v>
      </c>
    </row>
    <row r="22" spans="7:8" x14ac:dyDescent="0.25">
      <c r="G22" s="8" t="s">
        <v>8</v>
      </c>
      <c r="H22" s="9">
        <v>4</v>
      </c>
    </row>
    <row r="24" spans="7:8" ht="20.25" thickBot="1" x14ac:dyDescent="0.35">
      <c r="G24" s="3" t="s">
        <v>16</v>
      </c>
      <c r="H24" t="s">
        <v>21</v>
      </c>
    </row>
    <row r="25" spans="7:8" ht="15.75" thickTop="1" x14ac:dyDescent="0.25">
      <c r="G25" s="8" t="s">
        <v>2</v>
      </c>
      <c r="H25" s="9">
        <v>5</v>
      </c>
    </row>
    <row r="26" spans="7:8" x14ac:dyDescent="0.25">
      <c r="G26" s="8" t="s">
        <v>3</v>
      </c>
      <c r="H26" s="9">
        <v>2</v>
      </c>
    </row>
    <row r="27" spans="7:8" x14ac:dyDescent="0.25">
      <c r="G27" s="8" t="s">
        <v>4</v>
      </c>
      <c r="H27" s="9">
        <v>2</v>
      </c>
    </row>
    <row r="28" spans="7:8" x14ac:dyDescent="0.25">
      <c r="G28" s="11" t="s">
        <v>6</v>
      </c>
      <c r="H28" s="12">
        <f>SUM(H25:H27)</f>
        <v>9</v>
      </c>
    </row>
    <row r="29" spans="7:8" x14ac:dyDescent="0.25">
      <c r="G29" s="8" t="s">
        <v>8</v>
      </c>
      <c r="H29" s="9">
        <v>-10</v>
      </c>
    </row>
    <row r="31" spans="7:8" ht="20.25" thickBot="1" x14ac:dyDescent="0.35">
      <c r="G31" s="3" t="s">
        <v>17</v>
      </c>
      <c r="H31" t="s">
        <v>22</v>
      </c>
    </row>
    <row r="32" spans="7:8" ht="15.75" thickTop="1" x14ac:dyDescent="0.25">
      <c r="G32" s="8" t="s">
        <v>2</v>
      </c>
      <c r="H32" s="9">
        <v>34</v>
      </c>
    </row>
    <row r="33" spans="7:8" x14ac:dyDescent="0.25">
      <c r="G33" s="8" t="s">
        <v>3</v>
      </c>
      <c r="H33" s="9">
        <v>10</v>
      </c>
    </row>
    <row r="34" spans="7:8" x14ac:dyDescent="0.25">
      <c r="G34" s="8" t="s">
        <v>4</v>
      </c>
      <c r="H34" s="9">
        <v>4</v>
      </c>
    </row>
    <row r="35" spans="7:8" x14ac:dyDescent="0.25">
      <c r="G35" s="11" t="s">
        <v>6</v>
      </c>
      <c r="H35" s="12">
        <f>SUM(H32:H34)</f>
        <v>48</v>
      </c>
    </row>
    <row r="36" spans="7:8" x14ac:dyDescent="0.25">
      <c r="G36" s="8" t="s">
        <v>8</v>
      </c>
      <c r="H36" s="9">
        <v>2</v>
      </c>
    </row>
  </sheetData>
  <sortState caseSensitive="1" ref="B4:C8">
    <sortCondition descending="1" ref="C4:C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9826-E1B5-4D60-AC77-A948881C0AC3}">
  <sheetPr codeName="Sheet4"/>
  <dimension ref="B3:L36"/>
  <sheetViews>
    <sheetView workbookViewId="0">
      <selection activeCell="I37" sqref="I37"/>
    </sheetView>
  </sheetViews>
  <sheetFormatPr defaultRowHeight="15" x14ac:dyDescent="0.25"/>
  <cols>
    <col min="2" max="2" width="17" bestFit="1" customWidth="1"/>
    <col min="7" max="7" width="17" bestFit="1" customWidth="1"/>
  </cols>
  <sheetData>
    <row r="3" spans="2:12" ht="24" thickBot="1" x14ac:dyDescent="0.4">
      <c r="B3" s="15" t="s">
        <v>12</v>
      </c>
      <c r="C3" t="s">
        <v>32</v>
      </c>
      <c r="G3" s="3" t="s">
        <v>23</v>
      </c>
      <c r="H3" t="s">
        <v>27</v>
      </c>
    </row>
    <row r="4" spans="2:12" ht="16.5" thickTop="1" thickBot="1" x14ac:dyDescent="0.3">
      <c r="B4" s="14" t="s">
        <v>0</v>
      </c>
      <c r="C4" s="2">
        <f>FPIBAT</f>
        <v>85</v>
      </c>
      <c r="G4" s="8" t="s">
        <v>2</v>
      </c>
      <c r="H4" s="9">
        <v>27</v>
      </c>
      <c r="K4" s="2">
        <f>SUM(K5:K7)</f>
        <v>90</v>
      </c>
      <c r="L4" s="2" t="s">
        <v>5</v>
      </c>
    </row>
    <row r="5" spans="2:12" ht="16.5" thickTop="1" thickBot="1" x14ac:dyDescent="0.3">
      <c r="B5" s="14" t="s">
        <v>26</v>
      </c>
      <c r="C5" s="2">
        <f>FPICZA</f>
        <v>72</v>
      </c>
      <c r="G5" s="8" t="s">
        <v>3</v>
      </c>
      <c r="H5" s="9">
        <v>8</v>
      </c>
      <c r="K5" s="1">
        <v>20</v>
      </c>
      <c r="L5" s="1" t="s">
        <v>4</v>
      </c>
    </row>
    <row r="6" spans="2:12" ht="16.5" thickTop="1" thickBot="1" x14ac:dyDescent="0.3">
      <c r="B6" s="14" t="s">
        <v>24</v>
      </c>
      <c r="C6" s="2">
        <f>FPIHOF</f>
        <v>48</v>
      </c>
      <c r="G6" s="8" t="s">
        <v>4</v>
      </c>
      <c r="H6" s="9">
        <v>11</v>
      </c>
      <c r="K6" s="1">
        <v>50</v>
      </c>
      <c r="L6" s="1" t="s">
        <v>11</v>
      </c>
    </row>
    <row r="7" spans="2:12" ht="16.5" thickTop="1" thickBot="1" x14ac:dyDescent="0.3">
      <c r="B7" s="14" t="s">
        <v>23</v>
      </c>
      <c r="C7" s="2">
        <f>FPIKCH</f>
        <v>46</v>
      </c>
      <c r="G7" s="11" t="s">
        <v>6</v>
      </c>
      <c r="H7" s="12">
        <f>SUM(H4:H6)</f>
        <v>46</v>
      </c>
      <c r="K7" s="1">
        <v>20</v>
      </c>
      <c r="L7" s="1" t="s">
        <v>3</v>
      </c>
    </row>
    <row r="8" spans="2:12" ht="16.5" thickTop="1" thickBot="1" x14ac:dyDescent="0.3">
      <c r="B8" s="14" t="s">
        <v>25</v>
      </c>
      <c r="C8" s="2">
        <f>FPIŻMI</f>
        <v>42</v>
      </c>
      <c r="G8" s="8" t="s">
        <v>8</v>
      </c>
      <c r="H8" s="9">
        <v>5</v>
      </c>
    </row>
    <row r="9" spans="2:12" ht="15.75" thickTop="1" x14ac:dyDescent="0.25"/>
    <row r="10" spans="2:12" ht="20.25" thickBot="1" x14ac:dyDescent="0.35">
      <c r="C10" t="s">
        <v>35</v>
      </c>
      <c r="G10" s="3" t="s">
        <v>24</v>
      </c>
      <c r="H10" t="s">
        <v>28</v>
      </c>
    </row>
    <row r="11" spans="2:12" ht="15.75" thickTop="1" x14ac:dyDescent="0.25">
      <c r="C11">
        <f>AVERAGE(C4:C8)</f>
        <v>58.6</v>
      </c>
      <c r="G11" s="8" t="s">
        <v>2</v>
      </c>
      <c r="H11" s="9">
        <v>37</v>
      </c>
    </row>
    <row r="12" spans="2:12" x14ac:dyDescent="0.25">
      <c r="G12" s="8" t="s">
        <v>3</v>
      </c>
      <c r="H12" s="9">
        <v>4</v>
      </c>
    </row>
    <row r="13" spans="2:12" x14ac:dyDescent="0.25">
      <c r="G13" s="8" t="s">
        <v>4</v>
      </c>
      <c r="H13" s="9">
        <v>10</v>
      </c>
    </row>
    <row r="14" spans="2:12" x14ac:dyDescent="0.25">
      <c r="G14" s="11" t="s">
        <v>6</v>
      </c>
      <c r="H14" s="12">
        <f>SUM(H11:H13)</f>
        <v>51</v>
      </c>
    </row>
    <row r="15" spans="2:12" x14ac:dyDescent="0.25">
      <c r="G15" s="8" t="s">
        <v>8</v>
      </c>
      <c r="H15" s="9">
        <v>6</v>
      </c>
    </row>
    <row r="17" spans="7:8" ht="20.25" thickBot="1" x14ac:dyDescent="0.35">
      <c r="G17" s="3" t="s">
        <v>25</v>
      </c>
      <c r="H17" t="s">
        <v>29</v>
      </c>
    </row>
    <row r="18" spans="7:8" ht="15.75" thickTop="1" x14ac:dyDescent="0.25">
      <c r="G18" s="8" t="s">
        <v>2</v>
      </c>
      <c r="H18" s="9">
        <v>24</v>
      </c>
    </row>
    <row r="19" spans="7:8" x14ac:dyDescent="0.25">
      <c r="G19" s="8" t="s">
        <v>3</v>
      </c>
      <c r="H19" s="9">
        <v>8</v>
      </c>
    </row>
    <row r="20" spans="7:8" x14ac:dyDescent="0.25">
      <c r="G20" s="8" t="s">
        <v>4</v>
      </c>
      <c r="H20" s="9">
        <v>10</v>
      </c>
    </row>
    <row r="21" spans="7:8" x14ac:dyDescent="0.25">
      <c r="G21" s="11" t="s">
        <v>6</v>
      </c>
      <c r="H21" s="12">
        <f>SUM(H18:H20)</f>
        <v>42</v>
      </c>
    </row>
    <row r="22" spans="7:8" x14ac:dyDescent="0.25">
      <c r="G22" s="8" t="s">
        <v>8</v>
      </c>
      <c r="H22" s="9">
        <v>4</v>
      </c>
    </row>
    <row r="24" spans="7:8" ht="20.25" thickBot="1" x14ac:dyDescent="0.35">
      <c r="G24" s="3" t="s">
        <v>26</v>
      </c>
      <c r="H24" t="s">
        <v>30</v>
      </c>
    </row>
    <row r="25" spans="7:8" ht="15.75" thickTop="1" x14ac:dyDescent="0.25">
      <c r="G25" s="8" t="s">
        <v>2</v>
      </c>
      <c r="H25" s="9">
        <v>46</v>
      </c>
    </row>
    <row r="26" spans="7:8" x14ac:dyDescent="0.25">
      <c r="G26" s="8" t="s">
        <v>3</v>
      </c>
      <c r="H26" s="9">
        <v>14</v>
      </c>
    </row>
    <row r="27" spans="7:8" x14ac:dyDescent="0.25">
      <c r="G27" s="8" t="s">
        <v>4</v>
      </c>
      <c r="H27" s="9">
        <v>12</v>
      </c>
    </row>
    <row r="28" spans="7:8" x14ac:dyDescent="0.25">
      <c r="G28" s="11" t="s">
        <v>6</v>
      </c>
      <c r="H28" s="12">
        <f>SUM(H25:H27)</f>
        <v>72</v>
      </c>
    </row>
    <row r="29" spans="7:8" x14ac:dyDescent="0.25">
      <c r="G29" s="8" t="s">
        <v>8</v>
      </c>
      <c r="H29" s="9">
        <v>7</v>
      </c>
    </row>
    <row r="31" spans="7:8" ht="20.25" thickBot="1" x14ac:dyDescent="0.35">
      <c r="G31" s="3" t="s">
        <v>0</v>
      </c>
      <c r="H31" t="s">
        <v>31</v>
      </c>
    </row>
    <row r="32" spans="7:8" ht="15.75" thickTop="1" x14ac:dyDescent="0.25">
      <c r="G32" s="8" t="s">
        <v>2</v>
      </c>
      <c r="H32" s="9">
        <v>49</v>
      </c>
    </row>
    <row r="33" spans="7:8" x14ac:dyDescent="0.25">
      <c r="G33" s="8" t="s">
        <v>3</v>
      </c>
      <c r="H33" s="9">
        <v>18</v>
      </c>
    </row>
    <row r="34" spans="7:8" x14ac:dyDescent="0.25">
      <c r="G34" s="8" t="s">
        <v>4</v>
      </c>
      <c r="H34" s="9">
        <v>18</v>
      </c>
    </row>
    <row r="35" spans="7:8" x14ac:dyDescent="0.25">
      <c r="G35" s="11" t="s">
        <v>6</v>
      </c>
      <c r="H35" s="12">
        <f>SUM(H32:H34)</f>
        <v>85</v>
      </c>
    </row>
    <row r="36" spans="7:8" x14ac:dyDescent="0.25">
      <c r="G36" s="8" t="s">
        <v>8</v>
      </c>
      <c r="H36" s="9">
        <v>10</v>
      </c>
    </row>
  </sheetData>
  <sortState ref="B4:C8">
    <sortCondition descending="1" ref="C4:C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3090-1190-46F8-81A5-5F67ACEE7F16}">
  <sheetPr codeName="Sheet5"/>
  <dimension ref="B3:L36"/>
  <sheetViews>
    <sheetView workbookViewId="0">
      <selection activeCell="H4" sqref="H4"/>
    </sheetView>
  </sheetViews>
  <sheetFormatPr defaultRowHeight="15" x14ac:dyDescent="0.25"/>
  <cols>
    <col min="2" max="2" width="17" bestFit="1" customWidth="1"/>
    <col min="7" max="7" width="24.5703125" bestFit="1" customWidth="1"/>
  </cols>
  <sheetData>
    <row r="3" spans="2:12" ht="24" thickBot="1" x14ac:dyDescent="0.4">
      <c r="B3" s="15" t="s">
        <v>12</v>
      </c>
      <c r="C3" t="s">
        <v>32</v>
      </c>
      <c r="G3" s="3" t="s">
        <v>51</v>
      </c>
      <c r="H3" t="s">
        <v>52</v>
      </c>
    </row>
    <row r="4" spans="2:12" ht="16.5" thickTop="1" thickBot="1" x14ac:dyDescent="0.3">
      <c r="B4" s="14" t="s">
        <v>59</v>
      </c>
      <c r="C4" s="2">
        <f>FPIWIT</f>
        <v>86</v>
      </c>
      <c r="G4" s="8" t="s">
        <v>2</v>
      </c>
      <c r="H4" s="9">
        <v>40</v>
      </c>
      <c r="K4" s="2">
        <f>SUM(K5:K7)</f>
        <v>90</v>
      </c>
      <c r="L4" s="2" t="s">
        <v>5</v>
      </c>
    </row>
    <row r="5" spans="2:12" ht="16.5" thickTop="1" thickBot="1" x14ac:dyDescent="0.3">
      <c r="B5" s="14" t="s">
        <v>51</v>
      </c>
      <c r="C5" s="2">
        <f>FPIKOP</f>
        <v>60</v>
      </c>
      <c r="G5" s="8" t="s">
        <v>3</v>
      </c>
      <c r="H5" s="9">
        <v>12</v>
      </c>
      <c r="K5" s="1">
        <v>20</v>
      </c>
      <c r="L5" s="1" t="s">
        <v>4</v>
      </c>
    </row>
    <row r="6" spans="2:12" ht="16.5" thickTop="1" thickBot="1" x14ac:dyDescent="0.3">
      <c r="B6" s="14" t="s">
        <v>57</v>
      </c>
      <c r="C6" s="2">
        <f>FPIPON</f>
        <v>57</v>
      </c>
      <c r="G6" s="8" t="s">
        <v>4</v>
      </c>
      <c r="H6" s="9">
        <v>8</v>
      </c>
      <c r="K6" s="1">
        <v>50</v>
      </c>
      <c r="L6" s="1" t="s">
        <v>11</v>
      </c>
    </row>
    <row r="7" spans="2:12" ht="16.5" thickTop="1" thickBot="1" x14ac:dyDescent="0.3">
      <c r="B7" s="14" t="s">
        <v>53</v>
      </c>
      <c r="C7" s="2">
        <f>FPIMOD</f>
        <v>40</v>
      </c>
      <c r="G7" s="11" t="s">
        <v>6</v>
      </c>
      <c r="H7" s="12">
        <f>SUM(H4:H6)</f>
        <v>60</v>
      </c>
      <c r="K7" s="1">
        <v>20</v>
      </c>
      <c r="L7" s="1" t="s">
        <v>3</v>
      </c>
    </row>
    <row r="8" spans="2:12" ht="16.5" thickTop="1" thickBot="1" x14ac:dyDescent="0.3">
      <c r="B8" s="14" t="s">
        <v>56</v>
      </c>
      <c r="C8" s="2">
        <f>FPIBED</f>
        <v>14</v>
      </c>
      <c r="G8" s="8" t="s">
        <v>8</v>
      </c>
      <c r="H8" s="9">
        <v>5</v>
      </c>
    </row>
    <row r="9" spans="2:12" ht="15.75" thickTop="1" x14ac:dyDescent="0.25"/>
    <row r="10" spans="2:12" ht="20.25" thickBot="1" x14ac:dyDescent="0.35">
      <c r="C10" t="s">
        <v>35</v>
      </c>
      <c r="G10" s="3" t="s">
        <v>53</v>
      </c>
      <c r="H10" t="s">
        <v>54</v>
      </c>
    </row>
    <row r="11" spans="2:12" ht="15.75" thickTop="1" x14ac:dyDescent="0.25">
      <c r="C11">
        <f>AVERAGE(C4:C8)</f>
        <v>51.4</v>
      </c>
      <c r="G11" s="8" t="s">
        <v>2</v>
      </c>
      <c r="H11" s="9">
        <v>20</v>
      </c>
    </row>
    <row r="12" spans="2:12" x14ac:dyDescent="0.25">
      <c r="G12" s="8" t="s">
        <v>3</v>
      </c>
      <c r="H12" s="9">
        <v>10</v>
      </c>
    </row>
    <row r="13" spans="2:12" x14ac:dyDescent="0.25">
      <c r="G13" s="8" t="s">
        <v>4</v>
      </c>
      <c r="H13" s="9">
        <v>10</v>
      </c>
    </row>
    <row r="14" spans="2:12" x14ac:dyDescent="0.25">
      <c r="G14" s="11" t="s">
        <v>6</v>
      </c>
      <c r="H14" s="12">
        <f>SUM(H11:H13)</f>
        <v>40</v>
      </c>
    </row>
    <row r="15" spans="2:12" x14ac:dyDescent="0.25">
      <c r="G15" s="8" t="s">
        <v>8</v>
      </c>
      <c r="H15" s="9">
        <v>6</v>
      </c>
    </row>
    <row r="17" spans="7:8" ht="20.25" thickBot="1" x14ac:dyDescent="0.35">
      <c r="G17" s="3" t="s">
        <v>56</v>
      </c>
      <c r="H17" t="s">
        <v>55</v>
      </c>
    </row>
    <row r="18" spans="7:8" ht="15.75" thickTop="1" x14ac:dyDescent="0.25">
      <c r="G18" s="8" t="s">
        <v>2</v>
      </c>
      <c r="H18" s="9">
        <v>6</v>
      </c>
    </row>
    <row r="19" spans="7:8" x14ac:dyDescent="0.25">
      <c r="G19" s="8" t="s">
        <v>3</v>
      </c>
      <c r="H19" s="9">
        <v>2</v>
      </c>
    </row>
    <row r="20" spans="7:8" x14ac:dyDescent="0.25">
      <c r="G20" s="8" t="s">
        <v>4</v>
      </c>
      <c r="H20" s="9">
        <v>6</v>
      </c>
    </row>
    <row r="21" spans="7:8" x14ac:dyDescent="0.25">
      <c r="G21" s="11" t="s">
        <v>6</v>
      </c>
      <c r="H21" s="12">
        <f>SUM(H18:H20)</f>
        <v>14</v>
      </c>
    </row>
    <row r="22" spans="7:8" x14ac:dyDescent="0.25">
      <c r="G22" s="8" t="s">
        <v>8</v>
      </c>
      <c r="H22" s="9">
        <v>3</v>
      </c>
    </row>
    <row r="24" spans="7:8" ht="20.25" thickBot="1" x14ac:dyDescent="0.35">
      <c r="G24" s="3" t="s">
        <v>57</v>
      </c>
      <c r="H24" t="s">
        <v>58</v>
      </c>
    </row>
    <row r="25" spans="7:8" ht="15.75" thickTop="1" x14ac:dyDescent="0.25">
      <c r="G25" s="8" t="s">
        <v>2</v>
      </c>
      <c r="H25" s="9">
        <v>35</v>
      </c>
    </row>
    <row r="26" spans="7:8" x14ac:dyDescent="0.25">
      <c r="G26" s="8" t="s">
        <v>3</v>
      </c>
      <c r="H26" s="9">
        <v>13</v>
      </c>
    </row>
    <row r="27" spans="7:8" x14ac:dyDescent="0.25">
      <c r="G27" s="8" t="s">
        <v>4</v>
      </c>
      <c r="H27" s="9">
        <v>9</v>
      </c>
    </row>
    <row r="28" spans="7:8" x14ac:dyDescent="0.25">
      <c r="G28" s="11" t="s">
        <v>6</v>
      </c>
      <c r="H28" s="12">
        <f>SUM(H25:H27)</f>
        <v>57</v>
      </c>
    </row>
    <row r="29" spans="7:8" x14ac:dyDescent="0.25">
      <c r="G29" s="8" t="s">
        <v>8</v>
      </c>
      <c r="H29" s="9">
        <v>3</v>
      </c>
    </row>
    <row r="31" spans="7:8" ht="20.25" thickBot="1" x14ac:dyDescent="0.35">
      <c r="G31" s="3" t="s">
        <v>59</v>
      </c>
      <c r="H31" t="s">
        <v>60</v>
      </c>
    </row>
    <row r="32" spans="7:8" ht="15.75" thickTop="1" x14ac:dyDescent="0.25">
      <c r="G32" s="8" t="s">
        <v>2</v>
      </c>
      <c r="H32" s="9">
        <v>46</v>
      </c>
    </row>
    <row r="33" spans="7:8" x14ac:dyDescent="0.25">
      <c r="G33" s="8" t="s">
        <v>3</v>
      </c>
      <c r="H33" s="9">
        <v>20</v>
      </c>
    </row>
    <row r="34" spans="7:8" x14ac:dyDescent="0.25">
      <c r="G34" s="8" t="s">
        <v>4</v>
      </c>
      <c r="H34" s="9">
        <v>20</v>
      </c>
    </row>
    <row r="35" spans="7:8" x14ac:dyDescent="0.25">
      <c r="G35" s="11" t="s">
        <v>6</v>
      </c>
      <c r="H35" s="12">
        <f>SUM(H32:H34)</f>
        <v>86</v>
      </c>
    </row>
    <row r="36" spans="7:8" x14ac:dyDescent="0.25">
      <c r="G36" s="8" t="s">
        <v>8</v>
      </c>
      <c r="H36" s="9">
        <v>10</v>
      </c>
    </row>
  </sheetData>
  <sortState ref="B4:C8">
    <sortCondition descending="1" ref="C4:C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321F-AE46-49DC-8D0A-D7127D25717F}">
  <sheetPr codeName="Sheet6"/>
  <dimension ref="B3:L36"/>
  <sheetViews>
    <sheetView workbookViewId="0">
      <selection activeCell="M19" sqref="M19"/>
    </sheetView>
  </sheetViews>
  <sheetFormatPr defaultRowHeight="15" x14ac:dyDescent="0.25"/>
  <cols>
    <col min="2" max="2" width="17.5703125" bestFit="1" customWidth="1"/>
    <col min="7" max="7" width="24" bestFit="1" customWidth="1"/>
  </cols>
  <sheetData>
    <row r="3" spans="2:12" ht="24" thickBot="1" x14ac:dyDescent="0.4">
      <c r="B3" s="15" t="s">
        <v>12</v>
      </c>
      <c r="C3" t="s">
        <v>32</v>
      </c>
      <c r="G3" s="3" t="s">
        <v>63</v>
      </c>
      <c r="H3" t="s">
        <v>64</v>
      </c>
    </row>
    <row r="4" spans="2:12" ht="16.5" thickTop="1" thickBot="1" x14ac:dyDescent="0.3">
      <c r="B4" s="14" t="s">
        <v>67</v>
      </c>
      <c r="C4" s="2">
        <f>FPIZAM</f>
        <v>84</v>
      </c>
      <c r="G4" s="8" t="s">
        <v>2</v>
      </c>
      <c r="H4" s="9">
        <v>17</v>
      </c>
      <c r="K4" s="2">
        <f>SUM(K5:K7)</f>
        <v>90</v>
      </c>
      <c r="L4" s="2" t="s">
        <v>5</v>
      </c>
    </row>
    <row r="5" spans="2:12" ht="16.5" thickTop="1" thickBot="1" x14ac:dyDescent="0.3">
      <c r="B5" s="14" t="s">
        <v>71</v>
      </c>
      <c r="C5" s="2">
        <f>FPIWIV</f>
        <v>67</v>
      </c>
      <c r="G5" s="8" t="s">
        <v>3</v>
      </c>
      <c r="H5" s="9">
        <v>7</v>
      </c>
      <c r="K5" s="1">
        <v>20</v>
      </c>
      <c r="L5" s="1" t="s">
        <v>4</v>
      </c>
    </row>
    <row r="6" spans="2:12" ht="16.5" thickTop="1" thickBot="1" x14ac:dyDescent="0.3">
      <c r="B6" s="14" t="s">
        <v>65</v>
      </c>
      <c r="C6" s="2">
        <f>FPIPRU</f>
        <v>41</v>
      </c>
      <c r="G6" s="8" t="s">
        <v>4</v>
      </c>
      <c r="H6" s="9">
        <v>13</v>
      </c>
      <c r="K6" s="1">
        <v>50</v>
      </c>
      <c r="L6" s="1" t="s">
        <v>11</v>
      </c>
    </row>
    <row r="7" spans="2:12" ht="16.5" thickTop="1" thickBot="1" x14ac:dyDescent="0.3">
      <c r="B7" s="14" t="s">
        <v>63</v>
      </c>
      <c r="C7" s="2">
        <f>FPINJE</f>
        <v>37</v>
      </c>
      <c r="G7" s="11" t="s">
        <v>6</v>
      </c>
      <c r="H7" s="12">
        <f>SUM(H4:H6)</f>
        <v>37</v>
      </c>
      <c r="K7" s="1">
        <v>20</v>
      </c>
      <c r="L7" s="1" t="s">
        <v>3</v>
      </c>
    </row>
    <row r="8" spans="2:12" ht="16.5" thickTop="1" thickBot="1" x14ac:dyDescent="0.3">
      <c r="B8" s="14" t="s">
        <v>69</v>
      </c>
      <c r="C8" s="2">
        <f>FPIREJ</f>
        <v>30</v>
      </c>
      <c r="G8" s="8" t="s">
        <v>8</v>
      </c>
      <c r="H8" s="9">
        <v>4</v>
      </c>
    </row>
    <row r="9" spans="2:12" ht="15.75" thickTop="1" x14ac:dyDescent="0.25"/>
    <row r="10" spans="2:12" ht="20.25" thickBot="1" x14ac:dyDescent="0.35">
      <c r="C10" t="s">
        <v>35</v>
      </c>
      <c r="G10" s="3" t="s">
        <v>65</v>
      </c>
      <c r="H10" t="s">
        <v>66</v>
      </c>
    </row>
    <row r="11" spans="2:12" ht="15.75" thickTop="1" x14ac:dyDescent="0.25">
      <c r="C11">
        <f>AVERAGE(C4:C8)</f>
        <v>51.8</v>
      </c>
      <c r="G11" s="8" t="s">
        <v>2</v>
      </c>
      <c r="H11" s="9">
        <v>21</v>
      </c>
    </row>
    <row r="12" spans="2:12" x14ac:dyDescent="0.25">
      <c r="G12" s="8" t="s">
        <v>3</v>
      </c>
      <c r="H12" s="9">
        <v>13</v>
      </c>
    </row>
    <row r="13" spans="2:12" x14ac:dyDescent="0.25">
      <c r="G13" s="8" t="s">
        <v>4</v>
      </c>
      <c r="H13" s="9">
        <v>7</v>
      </c>
    </row>
    <row r="14" spans="2:12" x14ac:dyDescent="0.25">
      <c r="G14" s="11" t="s">
        <v>6</v>
      </c>
      <c r="H14" s="12">
        <f>SUM(H11:H13)</f>
        <v>41</v>
      </c>
    </row>
    <row r="15" spans="2:12" x14ac:dyDescent="0.25">
      <c r="G15" s="8" t="s">
        <v>8</v>
      </c>
      <c r="H15" s="9">
        <v>1</v>
      </c>
    </row>
    <row r="17" spans="7:8" ht="20.25" thickBot="1" x14ac:dyDescent="0.35">
      <c r="G17" s="3" t="s">
        <v>67</v>
      </c>
      <c r="H17" t="s">
        <v>68</v>
      </c>
    </row>
    <row r="18" spans="7:8" ht="15.75" thickTop="1" x14ac:dyDescent="0.25">
      <c r="G18" s="8" t="s">
        <v>2</v>
      </c>
      <c r="H18" s="9">
        <v>50</v>
      </c>
    </row>
    <row r="19" spans="7:8" x14ac:dyDescent="0.25">
      <c r="G19" s="8" t="s">
        <v>3</v>
      </c>
      <c r="H19" s="9">
        <v>18</v>
      </c>
    </row>
    <row r="20" spans="7:8" x14ac:dyDescent="0.25">
      <c r="G20" s="8" t="s">
        <v>4</v>
      </c>
      <c r="H20" s="9">
        <v>16</v>
      </c>
    </row>
    <row r="21" spans="7:8" x14ac:dyDescent="0.25">
      <c r="G21" s="11" t="s">
        <v>6</v>
      </c>
      <c r="H21" s="12">
        <f>SUM(H18:H20)</f>
        <v>84</v>
      </c>
    </row>
    <row r="22" spans="7:8" x14ac:dyDescent="0.25">
      <c r="G22" s="8" t="s">
        <v>8</v>
      </c>
      <c r="H22" s="9">
        <v>9</v>
      </c>
    </row>
    <row r="24" spans="7:8" ht="20.25" thickBot="1" x14ac:dyDescent="0.35">
      <c r="G24" s="3" t="s">
        <v>69</v>
      </c>
      <c r="H24" t="s">
        <v>70</v>
      </c>
    </row>
    <row r="25" spans="7:8" ht="15.75" thickTop="1" x14ac:dyDescent="0.25">
      <c r="G25" s="8" t="s">
        <v>2</v>
      </c>
      <c r="H25" s="9">
        <v>15</v>
      </c>
    </row>
    <row r="26" spans="7:8" x14ac:dyDescent="0.25">
      <c r="G26" s="8" t="s">
        <v>3</v>
      </c>
      <c r="H26" s="9">
        <v>2</v>
      </c>
    </row>
    <row r="27" spans="7:8" x14ac:dyDescent="0.25">
      <c r="G27" s="8" t="s">
        <v>4</v>
      </c>
      <c r="H27" s="9">
        <v>13</v>
      </c>
    </row>
    <row r="28" spans="7:8" x14ac:dyDescent="0.25">
      <c r="G28" s="11" t="s">
        <v>6</v>
      </c>
      <c r="H28" s="12">
        <f>SUM(H25:H27)</f>
        <v>30</v>
      </c>
    </row>
    <row r="29" spans="7:8" x14ac:dyDescent="0.25">
      <c r="G29" s="8" t="s">
        <v>8</v>
      </c>
      <c r="H29" s="9">
        <v>4</v>
      </c>
    </row>
    <row r="31" spans="7:8" ht="20.25" thickBot="1" x14ac:dyDescent="0.35">
      <c r="G31" s="3" t="s">
        <v>71</v>
      </c>
      <c r="H31" t="s">
        <v>72</v>
      </c>
    </row>
    <row r="32" spans="7:8" ht="15.75" thickTop="1" x14ac:dyDescent="0.25">
      <c r="G32" s="8" t="s">
        <v>2</v>
      </c>
      <c r="H32" s="9">
        <v>37</v>
      </c>
    </row>
    <row r="33" spans="7:8" x14ac:dyDescent="0.25">
      <c r="G33" s="8" t="s">
        <v>3</v>
      </c>
      <c r="H33" s="9">
        <v>16</v>
      </c>
    </row>
    <row r="34" spans="7:8" x14ac:dyDescent="0.25">
      <c r="G34" s="8" t="s">
        <v>4</v>
      </c>
      <c r="H34" s="9">
        <v>14</v>
      </c>
    </row>
    <row r="35" spans="7:8" x14ac:dyDescent="0.25">
      <c r="G35" s="11" t="s">
        <v>6</v>
      </c>
      <c r="H35" s="12">
        <f>SUM(H32:H34)</f>
        <v>67</v>
      </c>
    </row>
    <row r="36" spans="7:8" x14ac:dyDescent="0.25">
      <c r="G36" s="8" t="s">
        <v>8</v>
      </c>
      <c r="H36" s="9">
        <v>7</v>
      </c>
    </row>
  </sheetData>
  <sortState ref="B4:C8">
    <sortCondition descending="1" ref="C4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EXPERIMENTAL</vt:lpstr>
      <vt:lpstr>WLF TOTAL</vt:lpstr>
      <vt:lpstr>POŁUDNIE ZACHÓD</vt:lpstr>
      <vt:lpstr>POŁUDNIE WSCHÓD</vt:lpstr>
      <vt:lpstr>PÓŁNOC ZACHÓD</vt:lpstr>
      <vt:lpstr>PÓŁNOC WSCHÓD</vt:lpstr>
      <vt:lpstr>FPI2SL</vt:lpstr>
      <vt:lpstr>FPIBAT</vt:lpstr>
      <vt:lpstr>FPIBED</vt:lpstr>
      <vt:lpstr>FPICZA</vt:lpstr>
      <vt:lpstr>FPIHOF</vt:lpstr>
      <vt:lpstr>FPIIBR</vt:lpstr>
      <vt:lpstr>FPIKCH</vt:lpstr>
      <vt:lpstr>FPIKOP</vt:lpstr>
      <vt:lpstr>FPIMOD</vt:lpstr>
      <vt:lpstr>FPINJE</vt:lpstr>
      <vt:lpstr>FPIPON</vt:lpstr>
      <vt:lpstr>FPIPRU</vt:lpstr>
      <vt:lpstr>FPIREJ</vt:lpstr>
      <vt:lpstr>FPIREY</vt:lpstr>
      <vt:lpstr>FPISŁO</vt:lpstr>
      <vt:lpstr>FPISTA</vt:lpstr>
      <vt:lpstr>FPITOTAL</vt:lpstr>
      <vt:lpstr>FPITOTALADJ</vt:lpstr>
      <vt:lpstr>FPIWIT</vt:lpstr>
      <vt:lpstr>FPIWIV</vt:lpstr>
      <vt:lpstr>FPIZAM</vt:lpstr>
      <vt:lpstr>FPIŻMI</vt:lpstr>
      <vt:lpstr>HFA2SL</vt:lpstr>
      <vt:lpstr>HFABAT</vt:lpstr>
      <vt:lpstr>HFABED</vt:lpstr>
      <vt:lpstr>HFACZA</vt:lpstr>
      <vt:lpstr>HFAHOF</vt:lpstr>
      <vt:lpstr>HFAIBR</vt:lpstr>
      <vt:lpstr>HFAKCH</vt:lpstr>
      <vt:lpstr>HFAKOP</vt:lpstr>
      <vt:lpstr>HFAMOD</vt:lpstr>
      <vt:lpstr>HFANJE</vt:lpstr>
      <vt:lpstr>HFAPON</vt:lpstr>
      <vt:lpstr>HFAPRU</vt:lpstr>
      <vt:lpstr>HFAREJ</vt:lpstr>
      <vt:lpstr>HFAREY</vt:lpstr>
      <vt:lpstr>HFASŁO</vt:lpstr>
      <vt:lpstr>HFASTA</vt:lpstr>
      <vt:lpstr>HFAWIT</vt:lpstr>
      <vt:lpstr>HFAWIV</vt:lpstr>
      <vt:lpstr>HFAZAM</vt:lpstr>
      <vt:lpstr>HFAŻMI</vt:lpstr>
      <vt:lpstr>PFIKCH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Kawalec</dc:creator>
  <cp:lastModifiedBy>Mikołaj Kawalec</cp:lastModifiedBy>
  <dcterms:created xsi:type="dcterms:W3CDTF">2019-11-09T08:26:50Z</dcterms:created>
  <dcterms:modified xsi:type="dcterms:W3CDTF">2019-11-09T18:30:36Z</dcterms:modified>
</cp:coreProperties>
</file>