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Диплом\Classerizption-of-banks\data4regresssion\"/>
    </mc:Choice>
  </mc:AlternateContent>
  <xr:revisionPtr revIDLastSave="0" documentId="13_ncr:1_{1E4511B2-AA46-44B8-961A-3E99E28AE61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Итог" sheetId="13" r:id="rId1"/>
    <sheet name="Sum" sheetId="1" r:id="rId2"/>
    <sheet name="Перцентили" sheetId="11" r:id="rId3"/>
    <sheet name="Устойчивость" sheetId="10" r:id="rId4"/>
    <sheet name="Справочник" sheetId="4" r:id="rId5"/>
    <sheet name="Санкции" sheetId="12" r:id="rId6"/>
    <sheet name="актив" sheetId="9" r:id="rId7"/>
    <sheet name="НКР" sheetId="8" r:id="rId8"/>
    <sheet name="НРА" sheetId="5" r:id="rId9"/>
    <sheet name="Эксперт РА" sheetId="3" r:id="rId10"/>
    <sheet name="АКРА" sheetId="7" r:id="rId11"/>
    <sheet name="SDN лист" sheetId="2" r:id="rId12"/>
  </sheets>
  <definedNames>
    <definedName name="_xlnm._FilterDatabase" localSheetId="2" hidden="1">Перцентили!$A$1:$B$1</definedName>
    <definedName name="_xlnm._FilterDatabase" localSheetId="5" hidden="1">Санкции!$G$1:$H$147</definedName>
    <definedName name="_xlnm._FilterDatabase" localSheetId="4" hidden="1">Справочник!$A$1:$B$659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5" i="1" l="1"/>
  <c r="X68" i="1"/>
  <c r="X67" i="1"/>
  <c r="E12" i="11"/>
  <c r="E4" i="11"/>
  <c r="E5" i="11"/>
  <c r="E6" i="11"/>
  <c r="E7" i="11"/>
  <c r="E8" i="11"/>
  <c r="E9" i="11"/>
  <c r="E10" i="11"/>
  <c r="E11" i="11"/>
  <c r="E3" i="11"/>
  <c r="E2" i="11"/>
  <c r="B55" i="12"/>
  <c r="B56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2" i="12"/>
  <c r="S12" i="1"/>
  <c r="S36" i="1"/>
  <c r="S40" i="1"/>
  <c r="S42" i="1"/>
  <c r="S58" i="1"/>
  <c r="S82" i="1"/>
  <c r="S87" i="1"/>
  <c r="S96" i="1"/>
  <c r="S112" i="1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6" i="10"/>
  <c r="AB147" i="10"/>
  <c r="AB148" i="10"/>
  <c r="AB149" i="10"/>
  <c r="AB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4" i="10"/>
  <c r="X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4" i="1"/>
  <c r="B58" i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2" i="8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" i="7"/>
  <c r="E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2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2" i="3"/>
  <c r="B5" i="1"/>
  <c r="M5" i="1" s="1"/>
  <c r="S5" i="1" s="1"/>
  <c r="B6" i="1"/>
  <c r="O6" i="1" s="1"/>
  <c r="V6" i="1" s="1"/>
  <c r="B7" i="1"/>
  <c r="B8" i="1"/>
  <c r="O8" i="1" s="1"/>
  <c r="V8" i="1" s="1"/>
  <c r="B9" i="1"/>
  <c r="O9" i="1" s="1"/>
  <c r="V9" i="1" s="1"/>
  <c r="B10" i="1"/>
  <c r="O10" i="1" s="1"/>
  <c r="V10" i="1" s="1"/>
  <c r="B11" i="1"/>
  <c r="B12" i="1"/>
  <c r="O12" i="1" s="1"/>
  <c r="V12" i="1" s="1"/>
  <c r="B13" i="1"/>
  <c r="O13" i="1" s="1"/>
  <c r="V13" i="1" s="1"/>
  <c r="B14" i="1"/>
  <c r="B15" i="1"/>
  <c r="B16" i="1"/>
  <c r="B17" i="1"/>
  <c r="B18" i="1"/>
  <c r="B19" i="1"/>
  <c r="B20" i="1"/>
  <c r="B21" i="1"/>
  <c r="B22" i="1"/>
  <c r="B23" i="1"/>
  <c r="B24" i="1"/>
  <c r="O24" i="1" s="1"/>
  <c r="V24" i="1" s="1"/>
  <c r="B25" i="1"/>
  <c r="B26" i="1"/>
  <c r="B27" i="1"/>
  <c r="B28" i="1"/>
  <c r="B29" i="1"/>
  <c r="B30" i="1"/>
  <c r="B31" i="1"/>
  <c r="B32" i="1"/>
  <c r="B33" i="1"/>
  <c r="B34" i="1"/>
  <c r="B35" i="1"/>
  <c r="B36" i="1"/>
  <c r="O36" i="1" s="1"/>
  <c r="V36" i="1" s="1"/>
  <c r="B37" i="1"/>
  <c r="O37" i="1" s="1"/>
  <c r="V37" i="1" s="1"/>
  <c r="B38" i="1"/>
  <c r="B39" i="1"/>
  <c r="B40" i="1"/>
  <c r="B41" i="1"/>
  <c r="B42" i="1"/>
  <c r="B43" i="1"/>
  <c r="B44" i="1"/>
  <c r="B45" i="1"/>
  <c r="B46" i="1"/>
  <c r="B47" i="1"/>
  <c r="B48" i="1"/>
  <c r="O48" i="1" s="1"/>
  <c r="V48" i="1" s="1"/>
  <c r="B49" i="1"/>
  <c r="B50" i="1"/>
  <c r="B51" i="1"/>
  <c r="B52" i="1"/>
  <c r="B53" i="1"/>
  <c r="B54" i="1"/>
  <c r="B55" i="1"/>
  <c r="B56" i="1"/>
  <c r="B57" i="1"/>
  <c r="B59" i="1"/>
  <c r="B60" i="1"/>
  <c r="O60" i="1" s="1"/>
  <c r="V60" i="1" s="1"/>
  <c r="B61" i="1"/>
  <c r="O61" i="1" s="1"/>
  <c r="V61" i="1" s="1"/>
  <c r="B62" i="1"/>
  <c r="B63" i="1"/>
  <c r="B64" i="1"/>
  <c r="B65" i="1"/>
  <c r="B66" i="1"/>
  <c r="B67" i="1"/>
  <c r="B68" i="1"/>
  <c r="B69" i="1"/>
  <c r="B70" i="1"/>
  <c r="B71" i="1"/>
  <c r="B72" i="1"/>
  <c r="B73" i="1"/>
  <c r="O73" i="1" s="1"/>
  <c r="V73" i="1" s="1"/>
  <c r="B74" i="1"/>
  <c r="B75" i="1"/>
  <c r="B76" i="1"/>
  <c r="B77" i="1"/>
  <c r="B78" i="1"/>
  <c r="B79" i="1"/>
  <c r="B80" i="1"/>
  <c r="B81" i="1"/>
  <c r="B82" i="1"/>
  <c r="B83" i="1"/>
  <c r="B84" i="1"/>
  <c r="B85" i="1"/>
  <c r="O85" i="1" s="1"/>
  <c r="V85" i="1" s="1"/>
  <c r="B86" i="1"/>
  <c r="B87" i="1"/>
  <c r="B88" i="1"/>
  <c r="B89" i="1"/>
  <c r="B90" i="1"/>
  <c r="B91" i="1"/>
  <c r="B92" i="1"/>
  <c r="B93" i="1"/>
  <c r="B94" i="1"/>
  <c r="B95" i="1"/>
  <c r="B96" i="1"/>
  <c r="B97" i="1"/>
  <c r="O97" i="1" s="1"/>
  <c r="V97" i="1" s="1"/>
  <c r="B98" i="1"/>
  <c r="B99" i="1"/>
  <c r="B100" i="1"/>
  <c r="B101" i="1"/>
  <c r="B102" i="1"/>
  <c r="B103" i="1"/>
  <c r="B104" i="1"/>
  <c r="B105" i="1"/>
  <c r="B106" i="1"/>
  <c r="B107" i="1"/>
  <c r="B108" i="1"/>
  <c r="B109" i="1"/>
  <c r="O109" i="1" s="1"/>
  <c r="V109" i="1" s="1"/>
  <c r="B110" i="1"/>
  <c r="B111" i="1"/>
  <c r="B112" i="1"/>
  <c r="B113" i="1"/>
  <c r="B114" i="1"/>
  <c r="B115" i="1"/>
  <c r="B116" i="1"/>
  <c r="B117" i="1"/>
  <c r="B118" i="1"/>
  <c r="B119" i="1"/>
  <c r="B120" i="1"/>
  <c r="B121" i="1"/>
  <c r="O121" i="1" s="1"/>
  <c r="V121" i="1" s="1"/>
  <c r="B122" i="1"/>
  <c r="B123" i="1"/>
  <c r="B124" i="1"/>
  <c r="B125" i="1"/>
  <c r="B126" i="1"/>
  <c r="B127" i="1"/>
  <c r="B128" i="1"/>
  <c r="B129" i="1"/>
  <c r="B130" i="1"/>
  <c r="B131" i="1"/>
  <c r="B132" i="1"/>
  <c r="B133" i="1"/>
  <c r="O133" i="1" s="1"/>
  <c r="V133" i="1" s="1"/>
  <c r="B134" i="1"/>
  <c r="B135" i="1"/>
  <c r="B136" i="1"/>
  <c r="B137" i="1"/>
  <c r="B138" i="1"/>
  <c r="B139" i="1"/>
  <c r="B140" i="1"/>
  <c r="B141" i="1"/>
  <c r="B142" i="1"/>
  <c r="B143" i="1"/>
  <c r="B144" i="1"/>
  <c r="B145" i="1"/>
  <c r="O145" i="1" s="1"/>
  <c r="V145" i="1" s="1"/>
  <c r="B146" i="1"/>
  <c r="B147" i="1"/>
  <c r="B148" i="1"/>
  <c r="B149" i="1"/>
  <c r="B4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2" i="3"/>
  <c r="F21" i="7" a="1"/>
  <c r="F19" i="7" a="1"/>
  <c r="F35" i="7" a="1"/>
  <c r="F31" i="7" a="1"/>
  <c r="F1" i="7" a="1"/>
  <c r="F15" i="7" a="1"/>
  <c r="F28" i="7" a="1"/>
  <c r="F27" i="7" a="1"/>
  <c r="F33" i="7" a="1"/>
  <c r="F7" i="7" a="1"/>
  <c r="F16" i="7" a="1"/>
  <c r="F2" i="7" a="1"/>
  <c r="F4" i="7" a="1"/>
  <c r="F36" i="7" a="1"/>
  <c r="F26" i="7" a="1"/>
  <c r="F29" i="7" a="1"/>
  <c r="F34" i="7" a="1"/>
  <c r="F9" i="7" a="1"/>
  <c r="F3" i="7" a="1"/>
  <c r="F12" i="7" a="1"/>
  <c r="F14" i="7" a="1"/>
  <c r="F18" i="7" a="1"/>
  <c r="F32" i="7" a="1"/>
  <c r="F22" i="7" a="1"/>
  <c r="F23" i="7" a="1"/>
  <c r="F10" i="7" a="1"/>
  <c r="F20" i="7" a="1"/>
  <c r="F24" i="7" a="1"/>
  <c r="F6" i="7" a="1"/>
  <c r="F11" i="7" a="1"/>
  <c r="F8" i="7" a="1"/>
  <c r="F17" i="7" a="1"/>
  <c r="F25" i="7" a="1"/>
  <c r="F5" i="7" a="1"/>
  <c r="F30" i="7" a="1"/>
  <c r="F13" i="7" a="1"/>
  <c r="O131" i="1" l="1"/>
  <c r="V131" i="1" s="1"/>
  <c r="O107" i="1"/>
  <c r="V107" i="1" s="1"/>
  <c r="O71" i="1"/>
  <c r="V71" i="1" s="1"/>
  <c r="O22" i="1"/>
  <c r="V22" i="1" s="1"/>
  <c r="O118" i="1"/>
  <c r="V118" i="1" s="1"/>
  <c r="O70" i="1"/>
  <c r="V70" i="1" s="1"/>
  <c r="O21" i="1"/>
  <c r="V21" i="1" s="1"/>
  <c r="O129" i="1"/>
  <c r="V129" i="1" s="1"/>
  <c r="O93" i="1"/>
  <c r="V93" i="1" s="1"/>
  <c r="O56" i="1"/>
  <c r="V56" i="1" s="1"/>
  <c r="O20" i="1"/>
  <c r="V20" i="1" s="1"/>
  <c r="O140" i="1"/>
  <c r="V140" i="1" s="1"/>
  <c r="O128" i="1"/>
  <c r="V128" i="1" s="1"/>
  <c r="O116" i="1"/>
  <c r="V116" i="1" s="1"/>
  <c r="O104" i="1"/>
  <c r="V104" i="1" s="1"/>
  <c r="O92" i="1"/>
  <c r="V92" i="1" s="1"/>
  <c r="O80" i="1"/>
  <c r="V80" i="1" s="1"/>
  <c r="O68" i="1"/>
  <c r="V68" i="1" s="1"/>
  <c r="O55" i="1"/>
  <c r="V55" i="1" s="1"/>
  <c r="O43" i="1"/>
  <c r="V43" i="1" s="1"/>
  <c r="O31" i="1"/>
  <c r="V31" i="1" s="1"/>
  <c r="O19" i="1"/>
  <c r="V19" i="1" s="1"/>
  <c r="O7" i="1"/>
  <c r="V7" i="1" s="1"/>
  <c r="O83" i="1"/>
  <c r="V83" i="1" s="1"/>
  <c r="O45" i="1"/>
  <c r="V45" i="1" s="1"/>
  <c r="O44" i="1"/>
  <c r="V44" i="1" s="1"/>
  <c r="O144" i="1"/>
  <c r="V144" i="1" s="1"/>
  <c r="O84" i="1"/>
  <c r="V84" i="1" s="1"/>
  <c r="O142" i="1"/>
  <c r="V142" i="1" s="1"/>
  <c r="O94" i="1"/>
  <c r="V94" i="1" s="1"/>
  <c r="O33" i="1"/>
  <c r="V33" i="1" s="1"/>
  <c r="O117" i="1"/>
  <c r="V117" i="1" s="1"/>
  <c r="O69" i="1"/>
  <c r="V69" i="1" s="1"/>
  <c r="O139" i="1"/>
  <c r="V139" i="1" s="1"/>
  <c r="O115" i="1"/>
  <c r="V115" i="1" s="1"/>
  <c r="O91" i="1"/>
  <c r="V91" i="1" s="1"/>
  <c r="O67" i="1"/>
  <c r="V67" i="1" s="1"/>
  <c r="O42" i="1"/>
  <c r="V42" i="1" s="1"/>
  <c r="O18" i="1"/>
  <c r="V18" i="1" s="1"/>
  <c r="O138" i="1"/>
  <c r="V138" i="1" s="1"/>
  <c r="O114" i="1"/>
  <c r="V114" i="1" s="1"/>
  <c r="O90" i="1"/>
  <c r="V90" i="1" s="1"/>
  <c r="O66" i="1"/>
  <c r="V66" i="1" s="1"/>
  <c r="O53" i="1"/>
  <c r="V53" i="1" s="1"/>
  <c r="O29" i="1"/>
  <c r="V29" i="1" s="1"/>
  <c r="O149" i="1"/>
  <c r="V149" i="1" s="1"/>
  <c r="O125" i="1"/>
  <c r="V125" i="1" s="1"/>
  <c r="O89" i="1"/>
  <c r="V89" i="1" s="1"/>
  <c r="O65" i="1"/>
  <c r="V65" i="1" s="1"/>
  <c r="O40" i="1"/>
  <c r="V40" i="1" s="1"/>
  <c r="O16" i="1"/>
  <c r="V16" i="1" s="1"/>
  <c r="O108" i="1"/>
  <c r="V108" i="1" s="1"/>
  <c r="O72" i="1"/>
  <c r="V72" i="1" s="1"/>
  <c r="O35" i="1"/>
  <c r="V35" i="1" s="1"/>
  <c r="O143" i="1"/>
  <c r="V143" i="1" s="1"/>
  <c r="O95" i="1"/>
  <c r="V95" i="1" s="1"/>
  <c r="O46" i="1"/>
  <c r="V46" i="1" s="1"/>
  <c r="O130" i="1"/>
  <c r="V130" i="1" s="1"/>
  <c r="O82" i="1"/>
  <c r="V82" i="1" s="1"/>
  <c r="O141" i="1"/>
  <c r="V141" i="1" s="1"/>
  <c r="O105" i="1"/>
  <c r="V105" i="1" s="1"/>
  <c r="O81" i="1"/>
  <c r="V81" i="1" s="1"/>
  <c r="O32" i="1"/>
  <c r="V32" i="1" s="1"/>
  <c r="O127" i="1"/>
  <c r="V127" i="1" s="1"/>
  <c r="O103" i="1"/>
  <c r="V103" i="1" s="1"/>
  <c r="O79" i="1"/>
  <c r="V79" i="1" s="1"/>
  <c r="O54" i="1"/>
  <c r="V54" i="1" s="1"/>
  <c r="O30" i="1"/>
  <c r="V30" i="1" s="1"/>
  <c r="O4" i="1"/>
  <c r="V4" i="1" s="1"/>
  <c r="O126" i="1"/>
  <c r="V126" i="1" s="1"/>
  <c r="O102" i="1"/>
  <c r="V102" i="1" s="1"/>
  <c r="O78" i="1"/>
  <c r="V78" i="1" s="1"/>
  <c r="O41" i="1"/>
  <c r="V41" i="1" s="1"/>
  <c r="O17" i="1"/>
  <c r="V17" i="1" s="1"/>
  <c r="O137" i="1"/>
  <c r="V137" i="1" s="1"/>
  <c r="O113" i="1"/>
  <c r="V113" i="1" s="1"/>
  <c r="O101" i="1"/>
  <c r="V101" i="1" s="1"/>
  <c r="O77" i="1"/>
  <c r="V77" i="1" s="1"/>
  <c r="O52" i="1"/>
  <c r="V52" i="1" s="1"/>
  <c r="O28" i="1"/>
  <c r="V28" i="1" s="1"/>
  <c r="O148" i="1"/>
  <c r="V148" i="1" s="1"/>
  <c r="O136" i="1"/>
  <c r="V136" i="1" s="1"/>
  <c r="O124" i="1"/>
  <c r="V124" i="1" s="1"/>
  <c r="O112" i="1"/>
  <c r="V112" i="1" s="1"/>
  <c r="O100" i="1"/>
  <c r="V100" i="1" s="1"/>
  <c r="O88" i="1"/>
  <c r="V88" i="1" s="1"/>
  <c r="O76" i="1"/>
  <c r="V76" i="1" s="1"/>
  <c r="O64" i="1"/>
  <c r="V64" i="1" s="1"/>
  <c r="O51" i="1"/>
  <c r="V51" i="1" s="1"/>
  <c r="O39" i="1"/>
  <c r="V39" i="1" s="1"/>
  <c r="O27" i="1"/>
  <c r="V27" i="1" s="1"/>
  <c r="O15" i="1"/>
  <c r="V15" i="1" s="1"/>
  <c r="O58" i="1"/>
  <c r="V58" i="1" s="1"/>
  <c r="O120" i="1"/>
  <c r="V120" i="1" s="1"/>
  <c r="O23" i="1"/>
  <c r="V23" i="1" s="1"/>
  <c r="O119" i="1"/>
  <c r="V119" i="1" s="1"/>
  <c r="O59" i="1"/>
  <c r="V59" i="1" s="1"/>
  <c r="O34" i="1"/>
  <c r="V34" i="1" s="1"/>
  <c r="O106" i="1"/>
  <c r="V106" i="1" s="1"/>
  <c r="O57" i="1"/>
  <c r="V57" i="1" s="1"/>
  <c r="O147" i="1"/>
  <c r="V147" i="1" s="1"/>
  <c r="O135" i="1"/>
  <c r="V135" i="1" s="1"/>
  <c r="O123" i="1"/>
  <c r="V123" i="1" s="1"/>
  <c r="O111" i="1"/>
  <c r="V111" i="1" s="1"/>
  <c r="O99" i="1"/>
  <c r="V99" i="1" s="1"/>
  <c r="O87" i="1"/>
  <c r="V87" i="1" s="1"/>
  <c r="O75" i="1"/>
  <c r="V75" i="1" s="1"/>
  <c r="O63" i="1"/>
  <c r="V63" i="1" s="1"/>
  <c r="O50" i="1"/>
  <c r="V50" i="1" s="1"/>
  <c r="O38" i="1"/>
  <c r="V38" i="1" s="1"/>
  <c r="O26" i="1"/>
  <c r="V26" i="1" s="1"/>
  <c r="O14" i="1"/>
  <c r="V14" i="1" s="1"/>
  <c r="O132" i="1"/>
  <c r="V132" i="1" s="1"/>
  <c r="O96" i="1"/>
  <c r="V96" i="1" s="1"/>
  <c r="O47" i="1"/>
  <c r="V47" i="1" s="1"/>
  <c r="O11" i="1"/>
  <c r="V11" i="1" s="1"/>
  <c r="O146" i="1"/>
  <c r="V146" i="1" s="1"/>
  <c r="O134" i="1"/>
  <c r="V134" i="1" s="1"/>
  <c r="O122" i="1"/>
  <c r="V122" i="1" s="1"/>
  <c r="O110" i="1"/>
  <c r="V110" i="1" s="1"/>
  <c r="O98" i="1"/>
  <c r="V98" i="1" s="1"/>
  <c r="O86" i="1"/>
  <c r="V86" i="1" s="1"/>
  <c r="O74" i="1"/>
  <c r="V74" i="1" s="1"/>
  <c r="O62" i="1"/>
  <c r="V62" i="1" s="1"/>
  <c r="O49" i="1"/>
  <c r="V49" i="1" s="1"/>
  <c r="O25" i="1"/>
  <c r="V25" i="1" s="1"/>
  <c r="O5" i="1"/>
  <c r="V5" i="1" s="1"/>
  <c r="M20" i="1"/>
  <c r="S20" i="1" s="1"/>
  <c r="M7" i="1"/>
  <c r="S7" i="1" s="1"/>
  <c r="M91" i="1"/>
  <c r="S91" i="1" s="1"/>
  <c r="M30" i="1"/>
  <c r="S30" i="1" s="1"/>
  <c r="M18" i="1"/>
  <c r="S18" i="1" s="1"/>
  <c r="M6" i="1"/>
  <c r="S6" i="1" s="1"/>
  <c r="M44" i="1"/>
  <c r="S44" i="1" s="1"/>
  <c r="M81" i="1"/>
  <c r="S81" i="1" s="1"/>
  <c r="M8" i="1"/>
  <c r="S8" i="1" s="1"/>
  <c r="M43" i="1"/>
  <c r="S43" i="1" s="1"/>
  <c r="M19" i="1"/>
  <c r="S19" i="1" s="1"/>
  <c r="M53" i="1"/>
  <c r="S53" i="1" s="1"/>
  <c r="M29" i="1"/>
  <c r="S29" i="1" s="1"/>
  <c r="M37" i="1"/>
  <c r="S37" i="1" s="1"/>
  <c r="M31" i="1"/>
  <c r="S31" i="1" s="1"/>
  <c r="M80" i="1"/>
  <c r="S80" i="1" s="1"/>
  <c r="M35" i="1"/>
  <c r="S35" i="1" s="1"/>
  <c r="M16" i="1"/>
  <c r="S16" i="1" s="1"/>
  <c r="M88" i="1"/>
  <c r="S88" i="1" s="1"/>
  <c r="M51" i="1"/>
  <c r="S51" i="1" s="1"/>
  <c r="M39" i="1"/>
  <c r="S39" i="1" s="1"/>
  <c r="M38" i="1"/>
  <c r="S38" i="1" s="1"/>
  <c r="M146" i="1"/>
  <c r="S146" i="1" s="1"/>
  <c r="M49" i="1"/>
  <c r="S49" i="1" s="1"/>
  <c r="M25" i="1"/>
  <c r="S25" i="1" s="1"/>
  <c r="M13" i="1"/>
  <c r="S13" i="1" s="1"/>
  <c r="M27" i="1"/>
  <c r="S27" i="1" s="1"/>
  <c r="M26" i="1"/>
  <c r="S26" i="1" s="1"/>
  <c r="M24" i="1"/>
  <c r="S24" i="1" s="1"/>
  <c r="M23" i="1"/>
  <c r="S23" i="1" s="1"/>
  <c r="M28" i="1"/>
  <c r="S28" i="1" s="1"/>
  <c r="M73" i="1"/>
  <c r="S73" i="1" s="1"/>
  <c r="M48" i="1"/>
  <c r="S48" i="1" s="1"/>
  <c r="M120" i="1"/>
  <c r="S120" i="1" s="1"/>
  <c r="M60" i="1"/>
  <c r="S60" i="1" s="1"/>
  <c r="M47" i="1"/>
  <c r="S47" i="1" s="1"/>
  <c r="M46" i="1"/>
  <c r="S46" i="1" s="1"/>
  <c r="M34" i="1"/>
  <c r="S34" i="1" s="1"/>
  <c r="M22" i="1"/>
  <c r="S22" i="1" s="1"/>
  <c r="M70" i="1"/>
  <c r="S70" i="1" s="1"/>
  <c r="M33" i="1"/>
  <c r="S33" i="1" s="1"/>
  <c r="M21" i="1"/>
  <c r="S21" i="1" s="1"/>
  <c r="M9" i="1"/>
  <c r="S9" i="1" s="1"/>
  <c r="M15" i="1"/>
  <c r="S15" i="1" s="1"/>
  <c r="M118" i="1"/>
  <c r="S118" i="1" s="1"/>
  <c r="M14" i="1"/>
  <c r="S14" i="1" s="1"/>
  <c r="M11" i="1"/>
  <c r="S11" i="1" s="1"/>
  <c r="M10" i="1"/>
  <c r="S10" i="1" s="1"/>
  <c r="M41" i="1"/>
  <c r="S41" i="1" s="1"/>
  <c r="D26" i="1"/>
  <c r="H26" i="1" s="1"/>
  <c r="E127" i="1"/>
  <c r="I127" i="1" s="1"/>
  <c r="F134" i="1"/>
  <c r="J134" i="1" s="1"/>
  <c r="F122" i="1"/>
  <c r="J122" i="1" s="1"/>
  <c r="F110" i="1"/>
  <c r="J110" i="1" s="1"/>
  <c r="F98" i="1"/>
  <c r="J98" i="1" s="1"/>
  <c r="F87" i="1"/>
  <c r="J87" i="1" s="1"/>
  <c r="F75" i="1"/>
  <c r="J75" i="1" s="1"/>
  <c r="F63" i="1"/>
  <c r="J63" i="1" s="1"/>
  <c r="F52" i="1"/>
  <c r="J52" i="1" s="1"/>
  <c r="F16" i="1"/>
  <c r="J16" i="1" s="1"/>
  <c r="F145" i="1"/>
  <c r="J145" i="1" s="1"/>
  <c r="F133" i="1"/>
  <c r="J133" i="1" s="1"/>
  <c r="F121" i="1"/>
  <c r="J121" i="1" s="1"/>
  <c r="F109" i="1"/>
  <c r="J109" i="1" s="1"/>
  <c r="F97" i="1"/>
  <c r="J97" i="1" s="1"/>
  <c r="F86" i="1"/>
  <c r="J86" i="1" s="1"/>
  <c r="F74" i="1"/>
  <c r="J74" i="1" s="1"/>
  <c r="F62" i="1"/>
  <c r="J62" i="1" s="1"/>
  <c r="F51" i="1"/>
  <c r="J51" i="1" s="1"/>
  <c r="F39" i="1"/>
  <c r="J39" i="1" s="1"/>
  <c r="F27" i="1"/>
  <c r="J27" i="1" s="1"/>
  <c r="F15" i="1"/>
  <c r="J15" i="1" s="1"/>
  <c r="F108" i="1"/>
  <c r="J108" i="1" s="1"/>
  <c r="F73" i="1"/>
  <c r="J73" i="1" s="1"/>
  <c r="F119" i="1"/>
  <c r="J119" i="1" s="1"/>
  <c r="F84" i="1"/>
  <c r="J84" i="1" s="1"/>
  <c r="F60" i="1"/>
  <c r="J60" i="1" s="1"/>
  <c r="F37" i="1"/>
  <c r="J37" i="1" s="1"/>
  <c r="F13" i="1"/>
  <c r="J13" i="1" s="1"/>
  <c r="F142" i="1"/>
  <c r="J142" i="1" s="1"/>
  <c r="F106" i="1"/>
  <c r="J106" i="1" s="1"/>
  <c r="F71" i="1"/>
  <c r="J71" i="1" s="1"/>
  <c r="F36" i="1"/>
  <c r="J36" i="1" s="1"/>
  <c r="F129" i="1"/>
  <c r="J129" i="1" s="1"/>
  <c r="F82" i="1"/>
  <c r="J82" i="1" s="1"/>
  <c r="F47" i="1"/>
  <c r="J47" i="1" s="1"/>
  <c r="F11" i="1"/>
  <c r="J11" i="1" s="1"/>
  <c r="F105" i="1"/>
  <c r="J105" i="1" s="1"/>
  <c r="F69" i="1"/>
  <c r="J69" i="1" s="1"/>
  <c r="F132" i="1"/>
  <c r="J132" i="1" s="1"/>
  <c r="F96" i="1"/>
  <c r="J96" i="1" s="1"/>
  <c r="F61" i="1"/>
  <c r="J61" i="1" s="1"/>
  <c r="F38" i="1"/>
  <c r="J38" i="1" s="1"/>
  <c r="F131" i="1"/>
  <c r="J131" i="1" s="1"/>
  <c r="F107" i="1"/>
  <c r="J107" i="1" s="1"/>
  <c r="F72" i="1"/>
  <c r="J72" i="1" s="1"/>
  <c r="F49" i="1"/>
  <c r="J49" i="1" s="1"/>
  <c r="F25" i="1"/>
  <c r="J25" i="1" s="1"/>
  <c r="F130" i="1"/>
  <c r="J130" i="1" s="1"/>
  <c r="F94" i="1"/>
  <c r="J94" i="1" s="1"/>
  <c r="F24" i="1"/>
  <c r="J24" i="1" s="1"/>
  <c r="F141" i="1"/>
  <c r="J141" i="1" s="1"/>
  <c r="F93" i="1"/>
  <c r="J93" i="1" s="1"/>
  <c r="F59" i="1"/>
  <c r="J59" i="1" s="1"/>
  <c r="F23" i="1"/>
  <c r="J23" i="1" s="1"/>
  <c r="F4" i="1"/>
  <c r="J4" i="1" s="1"/>
  <c r="F128" i="1"/>
  <c r="J128" i="1" s="1"/>
  <c r="F104" i="1"/>
  <c r="J104" i="1" s="1"/>
  <c r="F92" i="1"/>
  <c r="J92" i="1" s="1"/>
  <c r="F46" i="1"/>
  <c r="J46" i="1" s="1"/>
  <c r="F34" i="1"/>
  <c r="J34" i="1" s="1"/>
  <c r="F10" i="1"/>
  <c r="J10" i="1" s="1"/>
  <c r="F103" i="1"/>
  <c r="J103" i="1" s="1"/>
  <c r="F80" i="1"/>
  <c r="J80" i="1" s="1"/>
  <c r="F57" i="1"/>
  <c r="J57" i="1" s="1"/>
  <c r="F45" i="1"/>
  <c r="J45" i="1" s="1"/>
  <c r="F9" i="1"/>
  <c r="J9" i="1" s="1"/>
  <c r="F149" i="1"/>
  <c r="J149" i="1" s="1"/>
  <c r="F126" i="1"/>
  <c r="J126" i="1" s="1"/>
  <c r="F102" i="1"/>
  <c r="J102" i="1" s="1"/>
  <c r="F67" i="1"/>
  <c r="J67" i="1" s="1"/>
  <c r="F44" i="1"/>
  <c r="J44" i="1" s="1"/>
  <c r="F20" i="1"/>
  <c r="J20" i="1" s="1"/>
  <c r="F148" i="1"/>
  <c r="J148" i="1" s="1"/>
  <c r="F137" i="1"/>
  <c r="J137" i="1" s="1"/>
  <c r="F125" i="1"/>
  <c r="J125" i="1" s="1"/>
  <c r="F113" i="1"/>
  <c r="J113" i="1" s="1"/>
  <c r="F101" i="1"/>
  <c r="J101" i="1" s="1"/>
  <c r="F89" i="1"/>
  <c r="J89" i="1" s="1"/>
  <c r="F78" i="1"/>
  <c r="J78" i="1" s="1"/>
  <c r="F66" i="1"/>
  <c r="J66" i="1" s="1"/>
  <c r="F55" i="1"/>
  <c r="J55" i="1" s="1"/>
  <c r="F43" i="1"/>
  <c r="J43" i="1" s="1"/>
  <c r="F31" i="1"/>
  <c r="J31" i="1" s="1"/>
  <c r="F19" i="1"/>
  <c r="J19" i="1" s="1"/>
  <c r="F7" i="1"/>
  <c r="J7" i="1" s="1"/>
  <c r="F147" i="1"/>
  <c r="J147" i="1" s="1"/>
  <c r="F136" i="1"/>
  <c r="J136" i="1" s="1"/>
  <c r="F124" i="1"/>
  <c r="J124" i="1" s="1"/>
  <c r="F112" i="1"/>
  <c r="J112" i="1" s="1"/>
  <c r="F100" i="1"/>
  <c r="J100" i="1" s="1"/>
  <c r="F88" i="1"/>
  <c r="J88" i="1" s="1"/>
  <c r="F77" i="1"/>
  <c r="J77" i="1" s="1"/>
  <c r="F65" i="1"/>
  <c r="J65" i="1" s="1"/>
  <c r="F54" i="1"/>
  <c r="J54" i="1" s="1"/>
  <c r="F42" i="1"/>
  <c r="J42" i="1" s="1"/>
  <c r="F30" i="1"/>
  <c r="J30" i="1" s="1"/>
  <c r="F18" i="1"/>
  <c r="J18" i="1" s="1"/>
  <c r="F6" i="1"/>
  <c r="J6" i="1" s="1"/>
  <c r="F144" i="1"/>
  <c r="J144" i="1" s="1"/>
  <c r="F120" i="1"/>
  <c r="J120" i="1" s="1"/>
  <c r="F85" i="1"/>
  <c r="J85" i="1" s="1"/>
  <c r="F50" i="1"/>
  <c r="J50" i="1" s="1"/>
  <c r="F14" i="1"/>
  <c r="J14" i="1" s="1"/>
  <c r="F143" i="1"/>
  <c r="J143" i="1" s="1"/>
  <c r="F95" i="1"/>
  <c r="J95" i="1" s="1"/>
  <c r="F118" i="1"/>
  <c r="J118" i="1" s="1"/>
  <c r="F83" i="1"/>
  <c r="J83" i="1" s="1"/>
  <c r="F48" i="1"/>
  <c r="J48" i="1" s="1"/>
  <c r="F12" i="1"/>
  <c r="J12" i="1" s="1"/>
  <c r="F117" i="1"/>
  <c r="J117" i="1" s="1"/>
  <c r="F70" i="1"/>
  <c r="J70" i="1" s="1"/>
  <c r="F35" i="1"/>
  <c r="J35" i="1" s="1"/>
  <c r="F140" i="1"/>
  <c r="J140" i="1" s="1"/>
  <c r="F116" i="1"/>
  <c r="J116" i="1" s="1"/>
  <c r="F81" i="1"/>
  <c r="J81" i="1" s="1"/>
  <c r="F58" i="1"/>
  <c r="J58" i="1" s="1"/>
  <c r="F22" i="1"/>
  <c r="J22" i="1" s="1"/>
  <c r="F139" i="1"/>
  <c r="J139" i="1" s="1"/>
  <c r="F115" i="1"/>
  <c r="J115" i="1" s="1"/>
  <c r="F91" i="1"/>
  <c r="J91" i="1" s="1"/>
  <c r="F68" i="1"/>
  <c r="J68" i="1" s="1"/>
  <c r="F33" i="1"/>
  <c r="J33" i="1" s="1"/>
  <c r="F21" i="1"/>
  <c r="J21" i="1" s="1"/>
  <c r="F138" i="1"/>
  <c r="J138" i="1" s="1"/>
  <c r="F114" i="1"/>
  <c r="J114" i="1" s="1"/>
  <c r="F90" i="1"/>
  <c r="J90" i="1" s="1"/>
  <c r="F79" i="1"/>
  <c r="J79" i="1" s="1"/>
  <c r="F56" i="1"/>
  <c r="J56" i="1" s="1"/>
  <c r="F32" i="1"/>
  <c r="J32" i="1" s="1"/>
  <c r="F8" i="1"/>
  <c r="J8" i="1" s="1"/>
  <c r="F146" i="1"/>
  <c r="J146" i="1" s="1"/>
  <c r="F135" i="1"/>
  <c r="J135" i="1" s="1"/>
  <c r="F123" i="1"/>
  <c r="J123" i="1" s="1"/>
  <c r="F111" i="1"/>
  <c r="J111" i="1" s="1"/>
  <c r="F99" i="1"/>
  <c r="J99" i="1" s="1"/>
  <c r="F76" i="1"/>
  <c r="J76" i="1" s="1"/>
  <c r="F64" i="1"/>
  <c r="J64" i="1" s="1"/>
  <c r="F53" i="1"/>
  <c r="J53" i="1" s="1"/>
  <c r="F41" i="1"/>
  <c r="J41" i="1" s="1"/>
  <c r="F29" i="1"/>
  <c r="J29" i="1" s="1"/>
  <c r="F17" i="1"/>
  <c r="J17" i="1" s="1"/>
  <c r="F5" i="1"/>
  <c r="J5" i="1" s="1"/>
  <c r="F40" i="1"/>
  <c r="J40" i="1" s="1"/>
  <c r="F28" i="1"/>
  <c r="J28" i="1" s="1"/>
  <c r="L16" i="1"/>
  <c r="L9" i="1"/>
  <c r="L6" i="1"/>
  <c r="L91" i="1"/>
  <c r="L80" i="1"/>
  <c r="L33" i="1"/>
  <c r="L21" i="1"/>
  <c r="L44" i="1"/>
  <c r="L20" i="1"/>
  <c r="L8" i="1"/>
  <c r="L43" i="1"/>
  <c r="L31" i="1"/>
  <c r="L19" i="1"/>
  <c r="L7" i="1"/>
  <c r="L112" i="1"/>
  <c r="L88" i="1"/>
  <c r="L30" i="1"/>
  <c r="L18" i="1"/>
  <c r="L146" i="1"/>
  <c r="L53" i="1"/>
  <c r="L41" i="1"/>
  <c r="L29" i="1"/>
  <c r="L5" i="1"/>
  <c r="L87" i="1"/>
  <c r="L28" i="1"/>
  <c r="L4" i="1"/>
  <c r="L51" i="1"/>
  <c r="L39" i="1"/>
  <c r="L27" i="1"/>
  <c r="L15" i="1"/>
  <c r="M4" i="1"/>
  <c r="S4" i="1" s="1"/>
  <c r="L120" i="1"/>
  <c r="L73" i="1"/>
  <c r="L38" i="1"/>
  <c r="L26" i="1"/>
  <c r="L14" i="1"/>
  <c r="C16" i="1"/>
  <c r="G16" i="1" s="1"/>
  <c r="L60" i="1"/>
  <c r="L49" i="1"/>
  <c r="L37" i="1"/>
  <c r="L25" i="1"/>
  <c r="L13" i="1"/>
  <c r="L118" i="1"/>
  <c r="L48" i="1"/>
  <c r="L24" i="1"/>
  <c r="L70" i="1"/>
  <c r="L47" i="1"/>
  <c r="L35" i="1"/>
  <c r="L23" i="1"/>
  <c r="L11" i="1"/>
  <c r="L81" i="1"/>
  <c r="L46" i="1"/>
  <c r="L34" i="1"/>
  <c r="L22" i="1"/>
  <c r="L10" i="1"/>
  <c r="C8" i="1"/>
  <c r="G8" i="1" s="1"/>
  <c r="C5" i="1"/>
  <c r="G5" i="1" s="1"/>
  <c r="C14" i="1"/>
  <c r="G14" i="1" s="1"/>
  <c r="C7" i="1"/>
  <c r="G7" i="1" s="1"/>
  <c r="C6" i="1"/>
  <c r="G6" i="1" s="1"/>
  <c r="C66" i="1"/>
  <c r="G66" i="1" s="1"/>
  <c r="C30" i="1"/>
  <c r="G30" i="1" s="1"/>
  <c r="C134" i="1"/>
  <c r="G134" i="1" s="1"/>
  <c r="C122" i="1"/>
  <c r="G122" i="1" s="1"/>
  <c r="C110" i="1"/>
  <c r="G110" i="1" s="1"/>
  <c r="C98" i="1"/>
  <c r="G98" i="1" s="1"/>
  <c r="C87" i="1"/>
  <c r="G87" i="1" s="1"/>
  <c r="C75" i="1"/>
  <c r="G75" i="1" s="1"/>
  <c r="C63" i="1"/>
  <c r="G63" i="1" s="1"/>
  <c r="C52" i="1"/>
  <c r="G52" i="1" s="1"/>
  <c r="C40" i="1"/>
  <c r="G40" i="1" s="1"/>
  <c r="C28" i="1"/>
  <c r="G28" i="1" s="1"/>
  <c r="C131" i="1"/>
  <c r="G131" i="1" s="1"/>
  <c r="C107" i="1"/>
  <c r="G107" i="1" s="1"/>
  <c r="C37" i="1"/>
  <c r="G37" i="1" s="1"/>
  <c r="C145" i="1"/>
  <c r="G145" i="1" s="1"/>
  <c r="C133" i="1"/>
  <c r="G133" i="1" s="1"/>
  <c r="C121" i="1"/>
  <c r="G121" i="1" s="1"/>
  <c r="C109" i="1"/>
  <c r="G109" i="1" s="1"/>
  <c r="C97" i="1"/>
  <c r="G97" i="1" s="1"/>
  <c r="C86" i="1"/>
  <c r="G86" i="1" s="1"/>
  <c r="C74" i="1"/>
  <c r="G74" i="1" s="1"/>
  <c r="C62" i="1"/>
  <c r="G62" i="1" s="1"/>
  <c r="C51" i="1"/>
  <c r="G51" i="1" s="1"/>
  <c r="C39" i="1"/>
  <c r="G39" i="1" s="1"/>
  <c r="C27" i="1"/>
  <c r="G27" i="1" s="1"/>
  <c r="C143" i="1"/>
  <c r="G143" i="1" s="1"/>
  <c r="C119" i="1"/>
  <c r="G119" i="1" s="1"/>
  <c r="C95" i="1"/>
  <c r="G95" i="1" s="1"/>
  <c r="C72" i="1"/>
  <c r="G72" i="1" s="1"/>
  <c r="C60" i="1"/>
  <c r="G60" i="1" s="1"/>
  <c r="C49" i="1"/>
  <c r="G49" i="1" s="1"/>
  <c r="C25" i="1"/>
  <c r="G25" i="1" s="1"/>
  <c r="C13" i="1"/>
  <c r="G13" i="1" s="1"/>
  <c r="C142" i="1"/>
  <c r="G142" i="1" s="1"/>
  <c r="C130" i="1"/>
  <c r="G130" i="1" s="1"/>
  <c r="C118" i="1"/>
  <c r="G118" i="1" s="1"/>
  <c r="C106" i="1"/>
  <c r="G106" i="1" s="1"/>
  <c r="C94" i="1"/>
  <c r="G94" i="1" s="1"/>
  <c r="C83" i="1"/>
  <c r="G83" i="1" s="1"/>
  <c r="C71" i="1"/>
  <c r="G71" i="1" s="1"/>
  <c r="C48" i="1"/>
  <c r="G48" i="1" s="1"/>
  <c r="C36" i="1"/>
  <c r="G36" i="1" s="1"/>
  <c r="C24" i="1"/>
  <c r="G24" i="1" s="1"/>
  <c r="C12" i="1"/>
  <c r="G12" i="1" s="1"/>
  <c r="C144" i="1"/>
  <c r="G144" i="1" s="1"/>
  <c r="C132" i="1"/>
  <c r="G132" i="1" s="1"/>
  <c r="C120" i="1"/>
  <c r="G120" i="1" s="1"/>
  <c r="C108" i="1"/>
  <c r="G108" i="1" s="1"/>
  <c r="C96" i="1"/>
  <c r="G96" i="1" s="1"/>
  <c r="C85" i="1"/>
  <c r="G85" i="1" s="1"/>
  <c r="C73" i="1"/>
  <c r="G73" i="1" s="1"/>
  <c r="C61" i="1"/>
  <c r="G61" i="1" s="1"/>
  <c r="C50" i="1"/>
  <c r="G50" i="1" s="1"/>
  <c r="C38" i="1"/>
  <c r="G38" i="1" s="1"/>
  <c r="C26" i="1"/>
  <c r="G26" i="1" s="1"/>
  <c r="C84" i="1"/>
  <c r="G84" i="1" s="1"/>
  <c r="C141" i="1"/>
  <c r="G141" i="1" s="1"/>
  <c r="C129" i="1"/>
  <c r="G129" i="1" s="1"/>
  <c r="C117" i="1"/>
  <c r="G117" i="1" s="1"/>
  <c r="C105" i="1"/>
  <c r="G105" i="1" s="1"/>
  <c r="C93" i="1"/>
  <c r="G93" i="1" s="1"/>
  <c r="C82" i="1"/>
  <c r="G82" i="1" s="1"/>
  <c r="C70" i="1"/>
  <c r="G70" i="1" s="1"/>
  <c r="C59" i="1"/>
  <c r="G59" i="1" s="1"/>
  <c r="C47" i="1"/>
  <c r="G47" i="1" s="1"/>
  <c r="C35" i="1"/>
  <c r="G35" i="1" s="1"/>
  <c r="C23" i="1"/>
  <c r="G23" i="1" s="1"/>
  <c r="C11" i="1"/>
  <c r="G11" i="1" s="1"/>
  <c r="C148" i="1"/>
  <c r="G148" i="1" s="1"/>
  <c r="C125" i="1"/>
  <c r="G125" i="1" s="1"/>
  <c r="C89" i="1"/>
  <c r="G89" i="1" s="1"/>
  <c r="C136" i="1"/>
  <c r="G136" i="1" s="1"/>
  <c r="C112" i="1"/>
  <c r="G112" i="1" s="1"/>
  <c r="C88" i="1"/>
  <c r="G88" i="1" s="1"/>
  <c r="C65" i="1"/>
  <c r="G65" i="1" s="1"/>
  <c r="C42" i="1"/>
  <c r="G42" i="1" s="1"/>
  <c r="C18" i="1"/>
  <c r="G18" i="1" s="1"/>
  <c r="C146" i="1"/>
  <c r="G146" i="1" s="1"/>
  <c r="C135" i="1"/>
  <c r="G135" i="1" s="1"/>
  <c r="C123" i="1"/>
  <c r="G123" i="1" s="1"/>
  <c r="C111" i="1"/>
  <c r="G111" i="1" s="1"/>
  <c r="C99" i="1"/>
  <c r="G99" i="1" s="1"/>
  <c r="C76" i="1"/>
  <c r="G76" i="1" s="1"/>
  <c r="C64" i="1"/>
  <c r="G64" i="1" s="1"/>
  <c r="C53" i="1"/>
  <c r="G53" i="1" s="1"/>
  <c r="C41" i="1"/>
  <c r="G41" i="1" s="1"/>
  <c r="C29" i="1"/>
  <c r="G29" i="1" s="1"/>
  <c r="C17" i="1"/>
  <c r="G17" i="1" s="1"/>
  <c r="C4" i="1"/>
  <c r="G4" i="1" s="1"/>
  <c r="C140" i="1"/>
  <c r="G140" i="1" s="1"/>
  <c r="C128" i="1"/>
  <c r="G128" i="1" s="1"/>
  <c r="C116" i="1"/>
  <c r="G116" i="1" s="1"/>
  <c r="C104" i="1"/>
  <c r="G104" i="1" s="1"/>
  <c r="C92" i="1"/>
  <c r="G92" i="1" s="1"/>
  <c r="C81" i="1"/>
  <c r="G81" i="1" s="1"/>
  <c r="C69" i="1"/>
  <c r="G69" i="1" s="1"/>
  <c r="C58" i="1"/>
  <c r="G58" i="1" s="1"/>
  <c r="C46" i="1"/>
  <c r="G46" i="1" s="1"/>
  <c r="C34" i="1"/>
  <c r="G34" i="1" s="1"/>
  <c r="C22" i="1"/>
  <c r="G22" i="1" s="1"/>
  <c r="C10" i="1"/>
  <c r="G10" i="1" s="1"/>
  <c r="C137" i="1"/>
  <c r="G137" i="1" s="1"/>
  <c r="C113" i="1"/>
  <c r="G113" i="1" s="1"/>
  <c r="C101" i="1"/>
  <c r="G101" i="1" s="1"/>
  <c r="C78" i="1"/>
  <c r="G78" i="1" s="1"/>
  <c r="C55" i="1"/>
  <c r="G55" i="1" s="1"/>
  <c r="C43" i="1"/>
  <c r="G43" i="1" s="1"/>
  <c r="C31" i="1"/>
  <c r="G31" i="1" s="1"/>
  <c r="C19" i="1"/>
  <c r="G19" i="1" s="1"/>
  <c r="C147" i="1"/>
  <c r="G147" i="1" s="1"/>
  <c r="C124" i="1"/>
  <c r="G124" i="1" s="1"/>
  <c r="C100" i="1"/>
  <c r="G100" i="1" s="1"/>
  <c r="C77" i="1"/>
  <c r="G77" i="1" s="1"/>
  <c r="C54" i="1"/>
  <c r="G54" i="1" s="1"/>
  <c r="C139" i="1"/>
  <c r="G139" i="1" s="1"/>
  <c r="C127" i="1"/>
  <c r="G127" i="1" s="1"/>
  <c r="C115" i="1"/>
  <c r="G115" i="1" s="1"/>
  <c r="C103" i="1"/>
  <c r="G103" i="1" s="1"/>
  <c r="C91" i="1"/>
  <c r="G91" i="1" s="1"/>
  <c r="C80" i="1"/>
  <c r="G80" i="1" s="1"/>
  <c r="C68" i="1"/>
  <c r="G68" i="1" s="1"/>
  <c r="C57" i="1"/>
  <c r="G57" i="1" s="1"/>
  <c r="C45" i="1"/>
  <c r="G45" i="1" s="1"/>
  <c r="C33" i="1"/>
  <c r="G33" i="1" s="1"/>
  <c r="C21" i="1"/>
  <c r="G21" i="1" s="1"/>
  <c r="C9" i="1"/>
  <c r="G9" i="1" s="1"/>
  <c r="C149" i="1"/>
  <c r="G149" i="1" s="1"/>
  <c r="C138" i="1"/>
  <c r="G138" i="1" s="1"/>
  <c r="C126" i="1"/>
  <c r="G126" i="1" s="1"/>
  <c r="C114" i="1"/>
  <c r="G114" i="1" s="1"/>
  <c r="C102" i="1"/>
  <c r="G102" i="1" s="1"/>
  <c r="C90" i="1"/>
  <c r="G90" i="1" s="1"/>
  <c r="C79" i="1"/>
  <c r="G79" i="1" s="1"/>
  <c r="C67" i="1"/>
  <c r="G67" i="1" s="1"/>
  <c r="C56" i="1"/>
  <c r="G56" i="1" s="1"/>
  <c r="C44" i="1"/>
  <c r="G44" i="1" s="1"/>
  <c r="C32" i="1"/>
  <c r="G32" i="1" s="1"/>
  <c r="C20" i="1"/>
  <c r="G20" i="1" s="1"/>
  <c r="C15" i="1"/>
  <c r="G15" i="1" s="1"/>
  <c r="F26" i="1"/>
  <c r="J26" i="1" s="1"/>
  <c r="F127" i="1"/>
  <c r="J127" i="1" s="1"/>
  <c r="E143" i="1"/>
  <c r="I143" i="1" s="1"/>
  <c r="E131" i="1"/>
  <c r="I131" i="1" s="1"/>
  <c r="E119" i="1"/>
  <c r="I119" i="1" s="1"/>
  <c r="E107" i="1"/>
  <c r="I107" i="1" s="1"/>
  <c r="E95" i="1"/>
  <c r="I95" i="1" s="1"/>
  <c r="E84" i="1"/>
  <c r="I84" i="1" s="1"/>
  <c r="E72" i="1"/>
  <c r="I72" i="1" s="1"/>
  <c r="E60" i="1"/>
  <c r="I60" i="1" s="1"/>
  <c r="E49" i="1"/>
  <c r="I49" i="1" s="1"/>
  <c r="E37" i="1"/>
  <c r="I37" i="1" s="1"/>
  <c r="E25" i="1"/>
  <c r="I25" i="1" s="1"/>
  <c r="E13" i="1"/>
  <c r="I13" i="1" s="1"/>
  <c r="E94" i="1"/>
  <c r="I94" i="1" s="1"/>
  <c r="E48" i="1"/>
  <c r="I48" i="1" s="1"/>
  <c r="E59" i="1"/>
  <c r="I59" i="1" s="1"/>
  <c r="E47" i="1"/>
  <c r="I47" i="1" s="1"/>
  <c r="E23" i="1"/>
  <c r="I23" i="1" s="1"/>
  <c r="E92" i="1"/>
  <c r="I92" i="1" s="1"/>
  <c r="E69" i="1"/>
  <c r="I69" i="1" s="1"/>
  <c r="E57" i="1"/>
  <c r="I57" i="1" s="1"/>
  <c r="D149" i="1"/>
  <c r="H149" i="1" s="1"/>
  <c r="E126" i="1"/>
  <c r="I126" i="1" s="1"/>
  <c r="E32" i="1"/>
  <c r="I32" i="1" s="1"/>
  <c r="E148" i="1"/>
  <c r="I148" i="1" s="1"/>
  <c r="E125" i="1"/>
  <c r="I125" i="1" s="1"/>
  <c r="E66" i="1"/>
  <c r="I66" i="1" s="1"/>
  <c r="E55" i="1"/>
  <c r="I55" i="1" s="1"/>
  <c r="E43" i="1"/>
  <c r="I43" i="1" s="1"/>
  <c r="E31" i="1"/>
  <c r="I31" i="1" s="1"/>
  <c r="E19" i="1"/>
  <c r="I19" i="1" s="1"/>
  <c r="E7" i="1"/>
  <c r="I7" i="1" s="1"/>
  <c r="E118" i="1"/>
  <c r="I118" i="1" s="1"/>
  <c r="E71" i="1"/>
  <c r="I71" i="1" s="1"/>
  <c r="D16" i="1"/>
  <c r="H16" i="1" s="1"/>
  <c r="E117" i="1"/>
  <c r="I117" i="1" s="1"/>
  <c r="E4" i="1"/>
  <c r="I4" i="1" s="1"/>
  <c r="E128" i="1"/>
  <c r="I128" i="1" s="1"/>
  <c r="E58" i="1"/>
  <c r="I58" i="1" s="1"/>
  <c r="D139" i="1"/>
  <c r="H139" i="1" s="1"/>
  <c r="E21" i="1"/>
  <c r="I21" i="1" s="1"/>
  <c r="E102" i="1"/>
  <c r="I102" i="1" s="1"/>
  <c r="E56" i="1"/>
  <c r="I56" i="1" s="1"/>
  <c r="E137" i="1"/>
  <c r="I137" i="1" s="1"/>
  <c r="E89" i="1"/>
  <c r="I89" i="1" s="1"/>
  <c r="E78" i="1"/>
  <c r="I78" i="1" s="1"/>
  <c r="E147" i="1"/>
  <c r="I147" i="1" s="1"/>
  <c r="E136" i="1"/>
  <c r="I136" i="1" s="1"/>
  <c r="E124" i="1"/>
  <c r="I124" i="1" s="1"/>
  <c r="E112" i="1"/>
  <c r="I112" i="1" s="1"/>
  <c r="E100" i="1"/>
  <c r="I100" i="1" s="1"/>
  <c r="E88" i="1"/>
  <c r="I88" i="1" s="1"/>
  <c r="E77" i="1"/>
  <c r="I77" i="1" s="1"/>
  <c r="E65" i="1"/>
  <c r="I65" i="1" s="1"/>
  <c r="E54" i="1"/>
  <c r="I54" i="1" s="1"/>
  <c r="E42" i="1"/>
  <c r="I42" i="1" s="1"/>
  <c r="E30" i="1"/>
  <c r="I30" i="1" s="1"/>
  <c r="E18" i="1"/>
  <c r="I18" i="1" s="1"/>
  <c r="E6" i="1"/>
  <c r="I6" i="1" s="1"/>
  <c r="E106" i="1"/>
  <c r="I106" i="1" s="1"/>
  <c r="E12" i="1"/>
  <c r="I12" i="1" s="1"/>
  <c r="E105" i="1"/>
  <c r="I105" i="1" s="1"/>
  <c r="E82" i="1"/>
  <c r="I82" i="1" s="1"/>
  <c r="E140" i="1"/>
  <c r="I140" i="1" s="1"/>
  <c r="E116" i="1"/>
  <c r="I116" i="1" s="1"/>
  <c r="E81" i="1"/>
  <c r="I81" i="1" s="1"/>
  <c r="E46" i="1"/>
  <c r="I46" i="1" s="1"/>
  <c r="E22" i="1"/>
  <c r="I22" i="1" s="1"/>
  <c r="E103" i="1"/>
  <c r="I103" i="1" s="1"/>
  <c r="E91" i="1"/>
  <c r="I91" i="1" s="1"/>
  <c r="E9" i="1"/>
  <c r="I9" i="1" s="1"/>
  <c r="E79" i="1"/>
  <c r="I79" i="1" s="1"/>
  <c r="E44" i="1"/>
  <c r="I44" i="1" s="1"/>
  <c r="E101" i="1"/>
  <c r="I101" i="1" s="1"/>
  <c r="D135" i="1"/>
  <c r="H135" i="1" s="1"/>
  <c r="D64" i="1"/>
  <c r="H64" i="1" s="1"/>
  <c r="E130" i="1"/>
  <c r="I130" i="1" s="1"/>
  <c r="E36" i="1"/>
  <c r="I36" i="1" s="1"/>
  <c r="E141" i="1"/>
  <c r="I141" i="1" s="1"/>
  <c r="E11" i="1"/>
  <c r="I11" i="1" s="1"/>
  <c r="E34" i="1"/>
  <c r="I34" i="1" s="1"/>
  <c r="E45" i="1"/>
  <c r="I45" i="1" s="1"/>
  <c r="E33" i="1"/>
  <c r="I33" i="1" s="1"/>
  <c r="E90" i="1"/>
  <c r="I90" i="1" s="1"/>
  <c r="E20" i="1"/>
  <c r="I20" i="1" s="1"/>
  <c r="D146" i="1"/>
  <c r="H146" i="1" s="1"/>
  <c r="D123" i="1"/>
  <c r="H123" i="1" s="1"/>
  <c r="D99" i="1"/>
  <c r="H99" i="1" s="1"/>
  <c r="D76" i="1"/>
  <c r="H76" i="1" s="1"/>
  <c r="D53" i="1"/>
  <c r="H53" i="1" s="1"/>
  <c r="D41" i="1"/>
  <c r="H41" i="1" s="1"/>
  <c r="D29" i="1"/>
  <c r="H29" i="1" s="1"/>
  <c r="D17" i="1"/>
  <c r="H17" i="1" s="1"/>
  <c r="D5" i="1"/>
  <c r="H5" i="1" s="1"/>
  <c r="E134" i="1"/>
  <c r="I134" i="1" s="1"/>
  <c r="E122" i="1"/>
  <c r="I122" i="1" s="1"/>
  <c r="E110" i="1"/>
  <c r="I110" i="1" s="1"/>
  <c r="E98" i="1"/>
  <c r="I98" i="1" s="1"/>
  <c r="E87" i="1"/>
  <c r="I87" i="1" s="1"/>
  <c r="E75" i="1"/>
  <c r="I75" i="1" s="1"/>
  <c r="E63" i="1"/>
  <c r="I63" i="1" s="1"/>
  <c r="E52" i="1"/>
  <c r="I52" i="1" s="1"/>
  <c r="E40" i="1"/>
  <c r="I40" i="1" s="1"/>
  <c r="E28" i="1"/>
  <c r="I28" i="1" s="1"/>
  <c r="E16" i="1"/>
  <c r="I16" i="1" s="1"/>
  <c r="E83" i="1"/>
  <c r="I83" i="1" s="1"/>
  <c r="E129" i="1"/>
  <c r="I129" i="1" s="1"/>
  <c r="E93" i="1"/>
  <c r="I93" i="1" s="1"/>
  <c r="E104" i="1"/>
  <c r="I104" i="1" s="1"/>
  <c r="E10" i="1"/>
  <c r="I10" i="1" s="1"/>
  <c r="E115" i="1"/>
  <c r="I115" i="1" s="1"/>
  <c r="E80" i="1"/>
  <c r="I80" i="1" s="1"/>
  <c r="E68" i="1"/>
  <c r="I68" i="1" s="1"/>
  <c r="E138" i="1"/>
  <c r="I138" i="1" s="1"/>
  <c r="E114" i="1"/>
  <c r="I114" i="1" s="1"/>
  <c r="E67" i="1"/>
  <c r="I67" i="1" s="1"/>
  <c r="E8" i="1"/>
  <c r="I8" i="1" s="1"/>
  <c r="E113" i="1"/>
  <c r="I113" i="1" s="1"/>
  <c r="D111" i="1"/>
  <c r="H111" i="1" s="1"/>
  <c r="D145" i="1"/>
  <c r="H145" i="1" s="1"/>
  <c r="D133" i="1"/>
  <c r="H133" i="1" s="1"/>
  <c r="D121" i="1"/>
  <c r="H121" i="1" s="1"/>
  <c r="D109" i="1"/>
  <c r="H109" i="1" s="1"/>
  <c r="D97" i="1"/>
  <c r="H97" i="1" s="1"/>
  <c r="D86" i="1"/>
  <c r="H86" i="1" s="1"/>
  <c r="D74" i="1"/>
  <c r="H74" i="1" s="1"/>
  <c r="D62" i="1"/>
  <c r="H62" i="1" s="1"/>
  <c r="D51" i="1"/>
  <c r="H51" i="1" s="1"/>
  <c r="D39" i="1"/>
  <c r="H39" i="1" s="1"/>
  <c r="D27" i="1"/>
  <c r="H27" i="1" s="1"/>
  <c r="D15" i="1"/>
  <c r="H15" i="1" s="1"/>
  <c r="D7" i="1"/>
  <c r="H7" i="1" s="1"/>
  <c r="E142" i="1"/>
  <c r="I142" i="1" s="1"/>
  <c r="E24" i="1"/>
  <c r="I24" i="1" s="1"/>
  <c r="E70" i="1"/>
  <c r="I70" i="1" s="1"/>
  <c r="E35" i="1"/>
  <c r="I35" i="1" s="1"/>
  <c r="E144" i="1"/>
  <c r="I144" i="1" s="1"/>
  <c r="E132" i="1"/>
  <c r="I132" i="1" s="1"/>
  <c r="E120" i="1"/>
  <c r="I120" i="1" s="1"/>
  <c r="E108" i="1"/>
  <c r="I108" i="1" s="1"/>
  <c r="E96" i="1"/>
  <c r="I96" i="1" s="1"/>
  <c r="E85" i="1"/>
  <c r="I85" i="1" s="1"/>
  <c r="E73" i="1"/>
  <c r="I73" i="1" s="1"/>
  <c r="E61" i="1"/>
  <c r="I61" i="1" s="1"/>
  <c r="E50" i="1"/>
  <c r="I50" i="1" s="1"/>
  <c r="E38" i="1"/>
  <c r="I38" i="1" s="1"/>
  <c r="E26" i="1"/>
  <c r="I26" i="1" s="1"/>
  <c r="E14" i="1"/>
  <c r="I14" i="1" s="1"/>
  <c r="E149" i="1"/>
  <c r="I149" i="1" s="1"/>
  <c r="D143" i="1"/>
  <c r="H143" i="1" s="1"/>
  <c r="D131" i="1"/>
  <c r="H131" i="1" s="1"/>
  <c r="D119" i="1"/>
  <c r="H119" i="1" s="1"/>
  <c r="D107" i="1"/>
  <c r="H107" i="1" s="1"/>
  <c r="D95" i="1"/>
  <c r="H95" i="1" s="1"/>
  <c r="D84" i="1"/>
  <c r="H84" i="1" s="1"/>
  <c r="D72" i="1"/>
  <c r="H72" i="1" s="1"/>
  <c r="D60" i="1"/>
  <c r="H60" i="1" s="1"/>
  <c r="D49" i="1"/>
  <c r="H49" i="1" s="1"/>
  <c r="D37" i="1"/>
  <c r="H37" i="1" s="1"/>
  <c r="D25" i="1"/>
  <c r="H25" i="1" s="1"/>
  <c r="D13" i="1"/>
  <c r="H13" i="1" s="1"/>
  <c r="D142" i="1"/>
  <c r="H142" i="1" s="1"/>
  <c r="D130" i="1"/>
  <c r="H130" i="1" s="1"/>
  <c r="D118" i="1"/>
  <c r="H118" i="1" s="1"/>
  <c r="D106" i="1"/>
  <c r="H106" i="1" s="1"/>
  <c r="D94" i="1"/>
  <c r="H94" i="1" s="1"/>
  <c r="D83" i="1"/>
  <c r="H83" i="1" s="1"/>
  <c r="D71" i="1"/>
  <c r="H71" i="1" s="1"/>
  <c r="D48" i="1"/>
  <c r="H48" i="1" s="1"/>
  <c r="D36" i="1"/>
  <c r="H36" i="1" s="1"/>
  <c r="D24" i="1"/>
  <c r="H24" i="1" s="1"/>
  <c r="D12" i="1"/>
  <c r="H12" i="1" s="1"/>
  <c r="E135" i="1"/>
  <c r="I135" i="1" s="1"/>
  <c r="E123" i="1"/>
  <c r="I123" i="1" s="1"/>
  <c r="E111" i="1"/>
  <c r="I111" i="1" s="1"/>
  <c r="E99" i="1"/>
  <c r="I99" i="1" s="1"/>
  <c r="E76" i="1"/>
  <c r="I76" i="1" s="1"/>
  <c r="E64" i="1"/>
  <c r="I64" i="1" s="1"/>
  <c r="E53" i="1"/>
  <c r="I53" i="1" s="1"/>
  <c r="E41" i="1"/>
  <c r="I41" i="1" s="1"/>
  <c r="E29" i="1"/>
  <c r="I29" i="1" s="1"/>
  <c r="E17" i="1"/>
  <c r="I17" i="1" s="1"/>
  <c r="E5" i="1"/>
  <c r="I5" i="1" s="1"/>
  <c r="E146" i="1"/>
  <c r="I146" i="1" s="1"/>
  <c r="E133" i="1"/>
  <c r="I133" i="1" s="1"/>
  <c r="E121" i="1"/>
  <c r="I121" i="1" s="1"/>
  <c r="E109" i="1"/>
  <c r="I109" i="1" s="1"/>
  <c r="E97" i="1"/>
  <c r="I97" i="1" s="1"/>
  <c r="E86" i="1"/>
  <c r="I86" i="1" s="1"/>
  <c r="E74" i="1"/>
  <c r="I74" i="1" s="1"/>
  <c r="E62" i="1"/>
  <c r="I62" i="1" s="1"/>
  <c r="E51" i="1"/>
  <c r="I51" i="1" s="1"/>
  <c r="E39" i="1"/>
  <c r="I39" i="1" s="1"/>
  <c r="E27" i="1"/>
  <c r="I27" i="1" s="1"/>
  <c r="E15" i="1"/>
  <c r="I15" i="1" s="1"/>
  <c r="D144" i="1"/>
  <c r="H144" i="1" s="1"/>
  <c r="D132" i="1"/>
  <c r="H132" i="1" s="1"/>
  <c r="D120" i="1"/>
  <c r="H120" i="1" s="1"/>
  <c r="D108" i="1"/>
  <c r="H108" i="1" s="1"/>
  <c r="D96" i="1"/>
  <c r="H96" i="1" s="1"/>
  <c r="D85" i="1"/>
  <c r="H85" i="1" s="1"/>
  <c r="D73" i="1"/>
  <c r="H73" i="1" s="1"/>
  <c r="D61" i="1"/>
  <c r="H61" i="1" s="1"/>
  <c r="D50" i="1"/>
  <c r="H50" i="1" s="1"/>
  <c r="D38" i="1"/>
  <c r="H38" i="1" s="1"/>
  <c r="D14" i="1"/>
  <c r="H14" i="1" s="1"/>
  <c r="D141" i="1"/>
  <c r="H141" i="1" s="1"/>
  <c r="D129" i="1"/>
  <c r="H129" i="1" s="1"/>
  <c r="D117" i="1"/>
  <c r="H117" i="1" s="1"/>
  <c r="D105" i="1"/>
  <c r="H105" i="1" s="1"/>
  <c r="D93" i="1"/>
  <c r="H93" i="1" s="1"/>
  <c r="D82" i="1"/>
  <c r="H82" i="1" s="1"/>
  <c r="D70" i="1"/>
  <c r="H70" i="1" s="1"/>
  <c r="D59" i="1"/>
  <c r="H59" i="1" s="1"/>
  <c r="D47" i="1"/>
  <c r="H47" i="1" s="1"/>
  <c r="D35" i="1"/>
  <c r="H35" i="1" s="1"/>
  <c r="D23" i="1"/>
  <c r="H23" i="1" s="1"/>
  <c r="D11" i="1"/>
  <c r="H11" i="1" s="1"/>
  <c r="D127" i="1"/>
  <c r="H127" i="1" s="1"/>
  <c r="D115" i="1"/>
  <c r="H115" i="1" s="1"/>
  <c r="D103" i="1"/>
  <c r="H103" i="1" s="1"/>
  <c r="D91" i="1"/>
  <c r="H91" i="1" s="1"/>
  <c r="D80" i="1"/>
  <c r="H80" i="1" s="1"/>
  <c r="D68" i="1"/>
  <c r="H68" i="1" s="1"/>
  <c r="D57" i="1"/>
  <c r="H57" i="1" s="1"/>
  <c r="D45" i="1"/>
  <c r="H45" i="1" s="1"/>
  <c r="D33" i="1"/>
  <c r="H33" i="1" s="1"/>
  <c r="D21" i="1"/>
  <c r="H21" i="1" s="1"/>
  <c r="D9" i="1"/>
  <c r="H9" i="1" s="1"/>
  <c r="E139" i="1"/>
  <c r="I139" i="1" s="1"/>
  <c r="E145" i="1"/>
  <c r="I145" i="1" s="1"/>
  <c r="D4" i="1"/>
  <c r="H4" i="1" s="1"/>
  <c r="D140" i="1"/>
  <c r="H140" i="1" s="1"/>
  <c r="D128" i="1"/>
  <c r="H128" i="1" s="1"/>
  <c r="D116" i="1"/>
  <c r="H116" i="1" s="1"/>
  <c r="D104" i="1"/>
  <c r="H104" i="1" s="1"/>
  <c r="D92" i="1"/>
  <c r="H92" i="1" s="1"/>
  <c r="D81" i="1"/>
  <c r="H81" i="1" s="1"/>
  <c r="D69" i="1"/>
  <c r="H69" i="1" s="1"/>
  <c r="D58" i="1"/>
  <c r="H58" i="1" s="1"/>
  <c r="D46" i="1"/>
  <c r="H46" i="1" s="1"/>
  <c r="D34" i="1"/>
  <c r="H34" i="1" s="1"/>
  <c r="D22" i="1"/>
  <c r="H22" i="1" s="1"/>
  <c r="D10" i="1"/>
  <c r="H10" i="1" s="1"/>
  <c r="D138" i="1"/>
  <c r="H138" i="1" s="1"/>
  <c r="D126" i="1"/>
  <c r="H126" i="1" s="1"/>
  <c r="D114" i="1"/>
  <c r="H114" i="1" s="1"/>
  <c r="D102" i="1"/>
  <c r="H102" i="1" s="1"/>
  <c r="D90" i="1"/>
  <c r="H90" i="1" s="1"/>
  <c r="D79" i="1"/>
  <c r="H79" i="1" s="1"/>
  <c r="D67" i="1"/>
  <c r="H67" i="1" s="1"/>
  <c r="D56" i="1"/>
  <c r="H56" i="1" s="1"/>
  <c r="D44" i="1"/>
  <c r="H44" i="1" s="1"/>
  <c r="D32" i="1"/>
  <c r="H32" i="1" s="1"/>
  <c r="D20" i="1"/>
  <c r="H20" i="1" s="1"/>
  <c r="D8" i="1"/>
  <c r="H8" i="1" s="1"/>
  <c r="D148" i="1"/>
  <c r="H148" i="1" s="1"/>
  <c r="D125" i="1"/>
  <c r="H125" i="1" s="1"/>
  <c r="D101" i="1"/>
  <c r="H101" i="1" s="1"/>
  <c r="D55" i="1"/>
  <c r="H55" i="1" s="1"/>
  <c r="D147" i="1"/>
  <c r="H147" i="1" s="1"/>
  <c r="D136" i="1"/>
  <c r="H136" i="1" s="1"/>
  <c r="D124" i="1"/>
  <c r="H124" i="1" s="1"/>
  <c r="D112" i="1"/>
  <c r="H112" i="1" s="1"/>
  <c r="D100" i="1"/>
  <c r="H100" i="1" s="1"/>
  <c r="D88" i="1"/>
  <c r="H88" i="1" s="1"/>
  <c r="D77" i="1"/>
  <c r="H77" i="1" s="1"/>
  <c r="D65" i="1"/>
  <c r="H65" i="1" s="1"/>
  <c r="D54" i="1"/>
  <c r="H54" i="1" s="1"/>
  <c r="D42" i="1"/>
  <c r="H42" i="1" s="1"/>
  <c r="D30" i="1"/>
  <c r="H30" i="1" s="1"/>
  <c r="D18" i="1"/>
  <c r="H18" i="1" s="1"/>
  <c r="D6" i="1"/>
  <c r="H6" i="1" s="1"/>
  <c r="D137" i="1"/>
  <c r="H137" i="1" s="1"/>
  <c r="D113" i="1"/>
  <c r="H113" i="1" s="1"/>
  <c r="D89" i="1"/>
  <c r="H89" i="1" s="1"/>
  <c r="D78" i="1"/>
  <c r="H78" i="1" s="1"/>
  <c r="D66" i="1"/>
  <c r="H66" i="1" s="1"/>
  <c r="D43" i="1"/>
  <c r="H43" i="1" s="1"/>
  <c r="D31" i="1"/>
  <c r="H31" i="1" s="1"/>
  <c r="D19" i="1"/>
  <c r="H19" i="1" s="1"/>
  <c r="D134" i="1"/>
  <c r="H134" i="1" s="1"/>
  <c r="D122" i="1"/>
  <c r="H122" i="1" s="1"/>
  <c r="D110" i="1"/>
  <c r="H110" i="1" s="1"/>
  <c r="D98" i="1"/>
  <c r="H98" i="1" s="1"/>
  <c r="D87" i="1"/>
  <c r="H87" i="1" s="1"/>
  <c r="D75" i="1"/>
  <c r="H75" i="1" s="1"/>
  <c r="D63" i="1"/>
  <c r="H63" i="1" s="1"/>
  <c r="D52" i="1"/>
  <c r="H52" i="1" s="1"/>
  <c r="D40" i="1"/>
  <c r="H40" i="1" s="1"/>
  <c r="D28" i="1"/>
  <c r="H28" i="1" s="1"/>
  <c r="F36" i="7"/>
  <c r="F30" i="7"/>
  <c r="F24" i="7"/>
  <c r="F18" i="7"/>
  <c r="F12" i="7"/>
  <c r="F6" i="7"/>
  <c r="F7" i="7"/>
  <c r="F35" i="7"/>
  <c r="F29" i="7"/>
  <c r="F23" i="7"/>
  <c r="F17" i="7"/>
  <c r="F11" i="7"/>
  <c r="F5" i="7"/>
  <c r="F19" i="7"/>
  <c r="F34" i="7"/>
  <c r="F28" i="7"/>
  <c r="F22" i="7"/>
  <c r="F16" i="7"/>
  <c r="F10" i="7"/>
  <c r="F4" i="7"/>
  <c r="F25" i="7"/>
  <c r="F33" i="7"/>
  <c r="F27" i="7"/>
  <c r="F21" i="7"/>
  <c r="F15" i="7"/>
  <c r="F9" i="7"/>
  <c r="F3" i="7"/>
  <c r="F31" i="7"/>
  <c r="F13" i="7"/>
  <c r="F32" i="7"/>
  <c r="F26" i="7"/>
  <c r="F20" i="7"/>
  <c r="F14" i="7"/>
  <c r="F8" i="7"/>
  <c r="F2" i="7"/>
  <c r="F1" i="7"/>
  <c r="K130" i="1" l="1"/>
  <c r="T130" i="1" s="1"/>
  <c r="K28" i="1"/>
  <c r="T28" i="1" s="1"/>
  <c r="K65" i="1"/>
  <c r="T65" i="1" s="1"/>
  <c r="K80" i="1"/>
  <c r="T80" i="1" s="1"/>
  <c r="K85" i="1"/>
  <c r="T85" i="1" s="1"/>
  <c r="K83" i="1"/>
  <c r="T83" i="1" s="1"/>
  <c r="K122" i="1"/>
  <c r="T122" i="1" s="1"/>
  <c r="K91" i="1"/>
  <c r="T91" i="1" s="1"/>
  <c r="K31" i="1"/>
  <c r="T31" i="1" s="1"/>
  <c r="K96" i="1"/>
  <c r="T96" i="1" s="1"/>
  <c r="K94" i="1"/>
  <c r="T94" i="1" s="1"/>
  <c r="K143" i="1"/>
  <c r="T143" i="1" s="1"/>
  <c r="K37" i="1"/>
  <c r="T37" i="1" s="1"/>
  <c r="K134" i="1"/>
  <c r="T134" i="1" s="1"/>
  <c r="K103" i="1"/>
  <c r="T103" i="1" s="1"/>
  <c r="K108" i="1"/>
  <c r="T108" i="1" s="1"/>
  <c r="K106" i="1"/>
  <c r="T106" i="1" s="1"/>
  <c r="K115" i="1"/>
  <c r="T115" i="1" s="1"/>
  <c r="K21" i="1"/>
  <c r="T21" i="1" s="1"/>
  <c r="K23" i="1"/>
  <c r="T23" i="1" s="1"/>
  <c r="K107" i="1"/>
  <c r="T107" i="1" s="1"/>
  <c r="K16" i="1"/>
  <c r="T16" i="1" s="1"/>
  <c r="K120" i="1"/>
  <c r="T120" i="1" s="1"/>
  <c r="K19" i="1"/>
  <c r="T19" i="1" s="1"/>
  <c r="K53" i="1"/>
  <c r="T53" i="1" s="1"/>
  <c r="K88" i="1"/>
  <c r="T88" i="1" s="1"/>
  <c r="K82" i="1"/>
  <c r="T82" i="1" s="1"/>
  <c r="K102" i="1"/>
  <c r="T102" i="1" s="1"/>
  <c r="K69" i="1"/>
  <c r="T69" i="1" s="1"/>
  <c r="K81" i="1"/>
  <c r="T81" i="1" s="1"/>
  <c r="K136" i="1"/>
  <c r="T136" i="1" s="1"/>
  <c r="K78" i="1"/>
  <c r="T78" i="1" s="1"/>
  <c r="K9" i="1"/>
  <c r="T9" i="1" s="1"/>
  <c r="K113" i="1"/>
  <c r="T113" i="1" s="1"/>
  <c r="K123" i="1"/>
  <c r="T123" i="1" s="1"/>
  <c r="K13" i="1"/>
  <c r="T13" i="1" s="1"/>
  <c r="K52" i="1"/>
  <c r="T52" i="1" s="1"/>
  <c r="K137" i="1"/>
  <c r="T137" i="1" s="1"/>
  <c r="K24" i="1"/>
  <c r="T24" i="1" s="1"/>
  <c r="K86" i="1"/>
  <c r="T86" i="1" s="1"/>
  <c r="K63" i="1"/>
  <c r="T63" i="1" s="1"/>
  <c r="K14" i="1"/>
  <c r="T14" i="1" s="1"/>
  <c r="K17" i="1"/>
  <c r="T17" i="1" s="1"/>
  <c r="K87" i="1"/>
  <c r="T87" i="1" s="1"/>
  <c r="K84" i="1"/>
  <c r="T84" i="1" s="1"/>
  <c r="K7" i="1"/>
  <c r="T7" i="1" s="1"/>
  <c r="K79" i="1"/>
  <c r="T79" i="1" s="1"/>
  <c r="K68" i="1"/>
  <c r="T68" i="1" s="1"/>
  <c r="K147" i="1"/>
  <c r="T147" i="1" s="1"/>
  <c r="K46" i="1"/>
  <c r="T46" i="1" s="1"/>
  <c r="K41" i="1"/>
  <c r="T41" i="1" s="1"/>
  <c r="K70" i="1"/>
  <c r="T70" i="1" s="1"/>
  <c r="K73" i="1"/>
  <c r="T73" i="1" s="1"/>
  <c r="K71" i="1"/>
  <c r="T71" i="1" s="1"/>
  <c r="K95" i="1"/>
  <c r="T95" i="1" s="1"/>
  <c r="K133" i="1"/>
  <c r="T133" i="1" s="1"/>
  <c r="K110" i="1"/>
  <c r="T110" i="1" s="1"/>
  <c r="K64" i="1"/>
  <c r="T64" i="1" s="1"/>
  <c r="K93" i="1"/>
  <c r="T93" i="1" s="1"/>
  <c r="K76" i="1"/>
  <c r="T76" i="1" s="1"/>
  <c r="K105" i="1"/>
  <c r="T105" i="1" s="1"/>
  <c r="K126" i="1"/>
  <c r="T126" i="1" s="1"/>
  <c r="K92" i="1"/>
  <c r="T92" i="1" s="1"/>
  <c r="K89" i="1"/>
  <c r="T89" i="1" s="1"/>
  <c r="K118" i="1"/>
  <c r="T118" i="1" s="1"/>
  <c r="K30" i="1"/>
  <c r="T30" i="1" s="1"/>
  <c r="K58" i="1"/>
  <c r="T58" i="1" s="1"/>
  <c r="K119" i="1"/>
  <c r="T119" i="1" s="1"/>
  <c r="K112" i="1"/>
  <c r="T112" i="1" s="1"/>
  <c r="K114" i="1"/>
  <c r="T114" i="1" s="1"/>
  <c r="K43" i="1"/>
  <c r="T43" i="1" s="1"/>
  <c r="K27" i="1"/>
  <c r="T27" i="1" s="1"/>
  <c r="K55" i="1"/>
  <c r="T55" i="1" s="1"/>
  <c r="K117" i="1"/>
  <c r="T117" i="1" s="1"/>
  <c r="K39" i="1"/>
  <c r="T39" i="1" s="1"/>
  <c r="K131" i="1"/>
  <c r="T131" i="1" s="1"/>
  <c r="K138" i="1"/>
  <c r="T138" i="1" s="1"/>
  <c r="K127" i="1"/>
  <c r="T127" i="1" s="1"/>
  <c r="K104" i="1"/>
  <c r="T104" i="1" s="1"/>
  <c r="K99" i="1"/>
  <c r="T99" i="1" s="1"/>
  <c r="K125" i="1"/>
  <c r="T125" i="1" s="1"/>
  <c r="K129" i="1"/>
  <c r="T129" i="1" s="1"/>
  <c r="K132" i="1"/>
  <c r="T132" i="1" s="1"/>
  <c r="K51" i="1"/>
  <c r="T51" i="1" s="1"/>
  <c r="K66" i="1"/>
  <c r="T66" i="1" s="1"/>
  <c r="K15" i="1"/>
  <c r="T15" i="1" s="1"/>
  <c r="K149" i="1"/>
  <c r="T149" i="1" s="1"/>
  <c r="K139" i="1"/>
  <c r="T139" i="1" s="1"/>
  <c r="K101" i="1"/>
  <c r="T101" i="1" s="1"/>
  <c r="K116" i="1"/>
  <c r="T116" i="1" s="1"/>
  <c r="K111" i="1"/>
  <c r="T111" i="1" s="1"/>
  <c r="K148" i="1"/>
  <c r="T148" i="1" s="1"/>
  <c r="K141" i="1"/>
  <c r="T141" i="1" s="1"/>
  <c r="K144" i="1"/>
  <c r="T144" i="1" s="1"/>
  <c r="K142" i="1"/>
  <c r="T142" i="1" s="1"/>
  <c r="K62" i="1"/>
  <c r="T62" i="1" s="1"/>
  <c r="K40" i="1"/>
  <c r="T40" i="1" s="1"/>
  <c r="K6" i="1"/>
  <c r="T6" i="1" s="1"/>
  <c r="K44" i="1"/>
  <c r="T44" i="1" s="1"/>
  <c r="K33" i="1"/>
  <c r="T33" i="1" s="1"/>
  <c r="K77" i="1"/>
  <c r="T77" i="1" s="1"/>
  <c r="K10" i="1"/>
  <c r="T10" i="1" s="1"/>
  <c r="K4" i="1"/>
  <c r="T4" i="1" s="1"/>
  <c r="K146" i="1"/>
  <c r="T146" i="1" s="1"/>
  <c r="K35" i="1"/>
  <c r="T35" i="1" s="1"/>
  <c r="K38" i="1"/>
  <c r="T38" i="1" s="1"/>
  <c r="K36" i="1"/>
  <c r="T36" i="1" s="1"/>
  <c r="K49" i="1"/>
  <c r="T49" i="1" s="1"/>
  <c r="K97" i="1"/>
  <c r="T97" i="1" s="1"/>
  <c r="K75" i="1"/>
  <c r="T75" i="1" s="1"/>
  <c r="K5" i="1"/>
  <c r="T5" i="1" s="1"/>
  <c r="K140" i="1"/>
  <c r="T140" i="1" s="1"/>
  <c r="K135" i="1"/>
  <c r="T135" i="1" s="1"/>
  <c r="K26" i="1"/>
  <c r="T26" i="1" s="1"/>
  <c r="K25" i="1"/>
  <c r="T25" i="1" s="1"/>
  <c r="K56" i="1"/>
  <c r="T56" i="1" s="1"/>
  <c r="K45" i="1"/>
  <c r="T45" i="1" s="1"/>
  <c r="K100" i="1"/>
  <c r="T100" i="1" s="1"/>
  <c r="K22" i="1"/>
  <c r="T22" i="1" s="1"/>
  <c r="K18" i="1"/>
  <c r="T18" i="1" s="1"/>
  <c r="K47" i="1"/>
  <c r="T47" i="1" s="1"/>
  <c r="K50" i="1"/>
  <c r="T50" i="1" s="1"/>
  <c r="K48" i="1"/>
  <c r="T48" i="1" s="1"/>
  <c r="K90" i="1"/>
  <c r="T90" i="1" s="1"/>
  <c r="K145" i="1"/>
  <c r="T145" i="1" s="1"/>
  <c r="K20" i="1"/>
  <c r="T20" i="1" s="1"/>
  <c r="K128" i="1"/>
  <c r="T128" i="1" s="1"/>
  <c r="K11" i="1"/>
  <c r="T11" i="1" s="1"/>
  <c r="K12" i="1"/>
  <c r="T12" i="1" s="1"/>
  <c r="K74" i="1"/>
  <c r="T74" i="1" s="1"/>
  <c r="K32" i="1"/>
  <c r="T32" i="1" s="1"/>
  <c r="K54" i="1"/>
  <c r="T54" i="1" s="1"/>
  <c r="K60" i="1"/>
  <c r="T60" i="1" s="1"/>
  <c r="K109" i="1"/>
  <c r="T109" i="1" s="1"/>
  <c r="K8" i="1"/>
  <c r="T8" i="1" s="1"/>
  <c r="K67" i="1"/>
  <c r="T67" i="1" s="1"/>
  <c r="K57" i="1"/>
  <c r="T57" i="1" s="1"/>
  <c r="K124" i="1"/>
  <c r="T124" i="1" s="1"/>
  <c r="K34" i="1"/>
  <c r="T34" i="1" s="1"/>
  <c r="K29" i="1"/>
  <c r="T29" i="1" s="1"/>
  <c r="K42" i="1"/>
  <c r="T42" i="1" s="1"/>
  <c r="K59" i="1"/>
  <c r="T59" i="1" s="1"/>
  <c r="K61" i="1"/>
  <c r="T61" i="1" s="1"/>
  <c r="K72" i="1"/>
  <c r="T72" i="1" s="1"/>
  <c r="K121" i="1"/>
  <c r="T121" i="1" s="1"/>
  <c r="K98" i="1"/>
  <c r="T98" i="1" s="1"/>
  <c r="B59" i="9"/>
  <c r="M101" i="1" l="1"/>
  <c r="S101" i="1" s="1"/>
  <c r="M122" i="1"/>
  <c r="S122" i="1" s="1"/>
  <c r="M115" i="1"/>
  <c r="S115" i="1" s="1"/>
  <c r="M129" i="1"/>
  <c r="S129" i="1" s="1"/>
  <c r="M77" i="1"/>
  <c r="S77" i="1" s="1"/>
  <c r="M147" i="1"/>
  <c r="S147" i="1" s="1"/>
  <c r="M110" i="1"/>
  <c r="S110" i="1" s="1"/>
  <c r="M131" i="1"/>
  <c r="S131" i="1" s="1"/>
  <c r="M79" i="1"/>
  <c r="S79" i="1" s="1"/>
  <c r="M145" i="1"/>
  <c r="S145" i="1" s="1"/>
  <c r="M108" i="1"/>
  <c r="S108" i="1" s="1"/>
  <c r="M106" i="1"/>
  <c r="S106" i="1" s="1"/>
  <c r="M105" i="1"/>
  <c r="S105" i="1" s="1"/>
  <c r="M52" i="1"/>
  <c r="S52" i="1" s="1"/>
  <c r="M135" i="1"/>
  <c r="S135" i="1" s="1"/>
  <c r="M98" i="1"/>
  <c r="S98" i="1" s="1"/>
  <c r="M54" i="1"/>
  <c r="S54" i="1" s="1"/>
  <c r="M133" i="1"/>
  <c r="S133" i="1" s="1"/>
  <c r="M84" i="1"/>
  <c r="S84" i="1" s="1"/>
  <c r="M94" i="1"/>
  <c r="S94" i="1" s="1"/>
  <c r="M128" i="1"/>
  <c r="S128" i="1" s="1"/>
  <c r="M123" i="1"/>
  <c r="S123" i="1" s="1"/>
  <c r="M86" i="1"/>
  <c r="S86" i="1" s="1"/>
  <c r="M130" i="1"/>
  <c r="S130" i="1" s="1"/>
  <c r="M138" i="1"/>
  <c r="S138" i="1" s="1"/>
  <c r="M121" i="1"/>
  <c r="S121" i="1" s="1"/>
  <c r="M72" i="1"/>
  <c r="S72" i="1" s="1"/>
  <c r="M93" i="1"/>
  <c r="S93" i="1" s="1"/>
  <c r="M139" i="1"/>
  <c r="S139" i="1" s="1"/>
  <c r="M148" i="1"/>
  <c r="S148" i="1" s="1"/>
  <c r="M111" i="1"/>
  <c r="S111" i="1" s="1"/>
  <c r="M74" i="1"/>
  <c r="S74" i="1" s="1"/>
  <c r="M126" i="1"/>
  <c r="S126" i="1" s="1"/>
  <c r="M109" i="1"/>
  <c r="S109" i="1" s="1"/>
  <c r="M57" i="1"/>
  <c r="S57" i="1" s="1"/>
  <c r="M103" i="1"/>
  <c r="S103" i="1" s="1"/>
  <c r="M136" i="1"/>
  <c r="S136" i="1" s="1"/>
  <c r="M99" i="1"/>
  <c r="S99" i="1" s="1"/>
  <c r="M62" i="1"/>
  <c r="S62" i="1" s="1"/>
  <c r="M141" i="1"/>
  <c r="S141" i="1" s="1"/>
  <c r="M102" i="1"/>
  <c r="S102" i="1" s="1"/>
  <c r="M97" i="1"/>
  <c r="S97" i="1" s="1"/>
  <c r="M45" i="1"/>
  <c r="S45" i="1" s="1"/>
  <c r="M92" i="1"/>
  <c r="S92" i="1" s="1"/>
  <c r="M67" i="1"/>
  <c r="S67" i="1" s="1"/>
  <c r="M124" i="1"/>
  <c r="S124" i="1" s="1"/>
  <c r="M75" i="1"/>
  <c r="S75" i="1" s="1"/>
  <c r="M69" i="1"/>
  <c r="S69" i="1" s="1"/>
  <c r="M66" i="1"/>
  <c r="S66" i="1" s="1"/>
  <c r="M85" i="1"/>
  <c r="S85" i="1" s="1"/>
  <c r="M107" i="1"/>
  <c r="S107" i="1" s="1"/>
  <c r="M114" i="1"/>
  <c r="S114" i="1" s="1"/>
  <c r="M100" i="1"/>
  <c r="S100" i="1" s="1"/>
  <c r="M63" i="1"/>
  <c r="S63" i="1" s="1"/>
  <c r="M32" i="1"/>
  <c r="S32" i="1" s="1"/>
  <c r="M17" i="1"/>
  <c r="S17" i="1" s="1"/>
  <c r="M95" i="1"/>
  <c r="S95" i="1" s="1"/>
  <c r="M117" i="1"/>
  <c r="S117" i="1" s="1"/>
  <c r="M90" i="1"/>
  <c r="S90" i="1" s="1"/>
  <c r="M50" i="1"/>
  <c r="S50" i="1" s="1"/>
  <c r="M140" i="1"/>
  <c r="S140" i="1" s="1"/>
  <c r="M137" i="1"/>
  <c r="S137" i="1" s="1"/>
  <c r="M61" i="1"/>
  <c r="S61" i="1" s="1"/>
  <c r="M83" i="1"/>
  <c r="S83" i="1" s="1"/>
  <c r="M56" i="1"/>
  <c r="S56" i="1" s="1"/>
  <c r="M78" i="1"/>
  <c r="S78" i="1" s="1"/>
  <c r="M76" i="1"/>
  <c r="S76" i="1" s="1"/>
  <c r="M143" i="1"/>
  <c r="S143" i="1" s="1"/>
  <c r="M116" i="1"/>
  <c r="S116" i="1" s="1"/>
  <c r="M113" i="1"/>
  <c r="S113" i="1" s="1"/>
  <c r="M71" i="1"/>
  <c r="S71" i="1" s="1"/>
  <c r="M119" i="1"/>
  <c r="S119" i="1" s="1"/>
  <c r="M104" i="1"/>
  <c r="S104" i="1" s="1"/>
  <c r="M149" i="1"/>
  <c r="S149" i="1" s="1"/>
  <c r="M64" i="1"/>
  <c r="S64" i="1" s="1"/>
  <c r="M55" i="1"/>
  <c r="S55" i="1" s="1"/>
  <c r="M89" i="1"/>
  <c r="S89" i="1" s="1"/>
  <c r="M144" i="1"/>
  <c r="S144" i="1" s="1"/>
  <c r="M59" i="1"/>
  <c r="S59" i="1" s="1"/>
  <c r="M68" i="1"/>
  <c r="S68" i="1" s="1"/>
  <c r="M125" i="1"/>
  <c r="S125" i="1" s="1"/>
  <c r="M134" i="1"/>
  <c r="S134" i="1" s="1"/>
  <c r="M142" i="1"/>
  <c r="S142" i="1" s="1"/>
  <c r="M127" i="1"/>
  <c r="S127" i="1" s="1"/>
  <c r="M65" i="1"/>
  <c r="S65" i="1" s="1"/>
  <c r="M132" i="1"/>
  <c r="S132" i="1" s="1"/>
  <c r="L56" i="1"/>
  <c r="L149" i="1"/>
  <c r="L109" i="1"/>
  <c r="L65" i="1"/>
  <c r="L103" i="1"/>
  <c r="L32" i="1"/>
  <c r="L125" i="1"/>
  <c r="L127" i="1"/>
  <c r="L148" i="1"/>
  <c r="L55" i="1"/>
  <c r="L105" i="1"/>
  <c r="L122" i="1"/>
  <c r="L61" i="1"/>
  <c r="L102" i="1"/>
  <c r="L140" i="1"/>
  <c r="L129" i="1"/>
  <c r="L66" i="1"/>
  <c r="L117" i="1"/>
  <c r="L59" i="1"/>
  <c r="L95" i="1"/>
  <c r="L71" i="1"/>
  <c r="L90" i="1"/>
  <c r="L98" i="1"/>
  <c r="L67" i="1"/>
  <c r="L104" i="1"/>
  <c r="L134" i="1"/>
  <c r="L92" i="1"/>
  <c r="L97" i="1"/>
  <c r="L138" i="1"/>
  <c r="L126" i="1"/>
  <c r="L99" i="1"/>
  <c r="L113" i="1"/>
  <c r="L142" i="1"/>
  <c r="L86" i="1"/>
  <c r="L78" i="1"/>
  <c r="L116" i="1"/>
  <c r="L54" i="1"/>
  <c r="L106" i="1"/>
  <c r="L79" i="1"/>
  <c r="L100" i="1"/>
  <c r="L101" i="1"/>
  <c r="L144" i="1"/>
  <c r="L74" i="1"/>
  <c r="L77" i="1"/>
  <c r="L147" i="1"/>
  <c r="L107" i="1"/>
  <c r="L141" i="1"/>
  <c r="L76" i="1"/>
  <c r="L128" i="1"/>
  <c r="L50" i="1"/>
  <c r="L63" i="1"/>
  <c r="L94" i="1"/>
  <c r="L133" i="1"/>
  <c r="L121" i="1"/>
  <c r="L108" i="1"/>
  <c r="L57" i="1"/>
  <c r="L69" i="1"/>
  <c r="L124" i="1"/>
  <c r="L115" i="1"/>
  <c r="L64" i="1"/>
  <c r="L17" i="1"/>
  <c r="L72" i="1"/>
  <c r="L45" i="1"/>
  <c r="L52" i="1"/>
  <c r="L111" i="1"/>
  <c r="L89" i="1"/>
  <c r="L85" i="1"/>
  <c r="L123" i="1"/>
  <c r="L119" i="1"/>
  <c r="L93" i="1"/>
  <c r="L83" i="1"/>
  <c r="L131" i="1"/>
  <c r="L136" i="1"/>
  <c r="L68" i="1"/>
  <c r="L110" i="1"/>
  <c r="L84" i="1"/>
  <c r="L114" i="1"/>
  <c r="L145" i="1"/>
  <c r="L137" i="1"/>
  <c r="L132" i="1"/>
  <c r="L143" i="1"/>
  <c r="L62" i="1"/>
  <c r="L130" i="1"/>
  <c r="L135" i="1"/>
  <c r="L75" i="1"/>
  <c r="L139" i="1"/>
  <c r="Q4" i="1" l="1"/>
  <c r="Q114" i="1"/>
  <c r="Q130" i="1"/>
  <c r="Q121" i="1"/>
  <c r="Q75" i="1"/>
  <c r="Q136" i="1"/>
  <c r="Q128" i="1"/>
  <c r="Q131" i="1"/>
  <c r="Q113" i="1"/>
  <c r="Q59" i="1"/>
  <c r="Q83" i="1"/>
  <c r="Q76" i="1"/>
  <c r="Q99" i="1"/>
  <c r="Q67" i="1"/>
  <c r="Q125" i="1"/>
  <c r="Q144" i="1"/>
  <c r="Q45" i="1"/>
  <c r="Q57" i="1"/>
  <c r="Q106" i="1"/>
  <c r="Q95" i="1"/>
  <c r="Q137" i="1"/>
  <c r="Q145" i="1"/>
  <c r="Q72" i="1"/>
  <c r="Q108" i="1"/>
  <c r="Q77" i="1"/>
  <c r="Q61" i="1"/>
  <c r="Q32" i="1"/>
  <c r="Q17" i="1"/>
  <c r="Q118" i="1"/>
  <c r="Q18" i="1"/>
  <c r="Q25" i="1"/>
  <c r="Q8" i="1"/>
  <c r="Q10" i="1"/>
  <c r="Q120" i="1"/>
  <c r="Q34" i="1"/>
  <c r="Q70" i="1"/>
  <c r="Q21" i="1"/>
  <c r="Q96" i="1"/>
  <c r="Q91" i="1"/>
  <c r="Q38" i="1"/>
  <c r="Q60" i="1"/>
  <c r="Q19" i="1"/>
  <c r="Q33" i="1"/>
  <c r="Q9" i="1"/>
  <c r="Q42" i="1"/>
  <c r="Q46" i="1"/>
  <c r="Q58" i="1"/>
  <c r="Q22" i="1"/>
  <c r="Q51" i="1"/>
  <c r="Q53" i="1"/>
  <c r="Q37" i="1"/>
  <c r="Q82" i="1"/>
  <c r="Q47" i="1"/>
  <c r="Q5" i="1"/>
  <c r="Q20" i="1"/>
  <c r="Q73" i="1"/>
  <c r="Q7" i="1"/>
  <c r="Q13" i="1"/>
  <c r="Q88" i="1"/>
  <c r="Q16" i="1"/>
  <c r="Q11" i="1"/>
  <c r="Q15" i="1"/>
  <c r="Q14" i="1"/>
  <c r="Q12" i="1"/>
  <c r="Q41" i="1"/>
  <c r="Q29" i="1"/>
  <c r="Q28" i="1"/>
  <c r="Q26" i="1"/>
  <c r="Q23" i="1"/>
  <c r="Q81" i="1"/>
  <c r="Q6" i="1"/>
  <c r="Q39" i="1"/>
  <c r="Q146" i="1"/>
  <c r="Q112" i="1"/>
  <c r="Q35" i="1"/>
  <c r="Q24" i="1"/>
  <c r="Q48" i="1"/>
  <c r="Q87" i="1"/>
  <c r="Q30" i="1"/>
  <c r="Q43" i="1"/>
  <c r="Q44" i="1"/>
  <c r="Q36" i="1"/>
  <c r="Q31" i="1"/>
  <c r="Q80" i="1"/>
  <c r="Q40" i="1"/>
  <c r="Q49" i="1"/>
  <c r="Q27" i="1"/>
  <c r="Q85" i="1"/>
  <c r="Q127" i="1"/>
  <c r="Q89" i="1"/>
  <c r="Q135" i="1"/>
  <c r="Q111" i="1"/>
  <c r="Q141" i="1"/>
  <c r="Q74" i="1"/>
  <c r="Q126" i="1"/>
  <c r="Q98" i="1"/>
  <c r="Q122" i="1"/>
  <c r="Q103" i="1"/>
  <c r="Q93" i="1"/>
  <c r="Q101" i="1"/>
  <c r="Q116" i="1"/>
  <c r="Q97" i="1"/>
  <c r="Q90" i="1"/>
  <c r="Q129" i="1"/>
  <c r="Q65" i="1"/>
  <c r="Q62" i="1"/>
  <c r="Q64" i="1"/>
  <c r="Q54" i="1"/>
  <c r="Q66" i="1"/>
  <c r="Q84" i="1"/>
  <c r="Q133" i="1"/>
  <c r="Q115" i="1"/>
  <c r="Q94" i="1"/>
  <c r="Q107" i="1"/>
  <c r="Q100" i="1"/>
  <c r="Q78" i="1"/>
  <c r="Q92" i="1"/>
  <c r="Q140" i="1"/>
  <c r="Q109" i="1"/>
  <c r="Q55" i="1"/>
  <c r="Q143" i="1"/>
  <c r="Q52" i="1"/>
  <c r="Q86" i="1"/>
  <c r="Q134" i="1"/>
  <c r="Q149" i="1"/>
  <c r="Q117" i="1"/>
  <c r="Q119" i="1"/>
  <c r="Q139" i="1"/>
  <c r="Q68" i="1"/>
  <c r="Q124" i="1"/>
  <c r="Q63" i="1"/>
  <c r="Q79" i="1"/>
  <c r="Q142" i="1"/>
  <c r="Q104" i="1"/>
  <c r="Q71" i="1"/>
  <c r="Q102" i="1"/>
  <c r="Q148" i="1"/>
  <c r="Q56" i="1"/>
  <c r="Q105" i="1"/>
  <c r="Q138" i="1"/>
  <c r="Q110" i="1"/>
  <c r="Q123" i="1"/>
  <c r="Q132" i="1"/>
  <c r="Q69" i="1"/>
  <c r="Q50" i="1"/>
  <c r="Q147" i="1"/>
  <c r="R4" i="1" l="1"/>
  <c r="X4" i="1" s="1"/>
  <c r="R146" i="1"/>
  <c r="R148" i="1"/>
  <c r="R79" i="1"/>
  <c r="R53" i="1"/>
  <c r="R132" i="1"/>
  <c r="R11" i="1"/>
  <c r="R67" i="1"/>
  <c r="R98" i="1"/>
  <c r="R99" i="1"/>
  <c r="R6" i="1"/>
  <c r="R108" i="1"/>
  <c r="R76" i="1"/>
  <c r="R138" i="1"/>
  <c r="R139" i="1"/>
  <c r="R92" i="1"/>
  <c r="R130" i="1"/>
  <c r="R74" i="1"/>
  <c r="R36" i="1"/>
  <c r="R81" i="1"/>
  <c r="R13" i="1"/>
  <c r="R46" i="1"/>
  <c r="R120" i="1"/>
  <c r="R72" i="1"/>
  <c r="R83" i="1"/>
  <c r="R143" i="1"/>
  <c r="R125" i="1"/>
  <c r="R122" i="1"/>
  <c r="R109" i="1"/>
  <c r="R80" i="1"/>
  <c r="R110" i="1"/>
  <c r="R88" i="1"/>
  <c r="R119" i="1"/>
  <c r="R78" i="1"/>
  <c r="R65" i="1"/>
  <c r="R141" i="1"/>
  <c r="R44" i="1"/>
  <c r="R23" i="1"/>
  <c r="R7" i="1"/>
  <c r="R42" i="1"/>
  <c r="R10" i="1"/>
  <c r="R145" i="1"/>
  <c r="R59" i="1"/>
  <c r="R49" i="1"/>
  <c r="R54" i="1"/>
  <c r="R21" i="1"/>
  <c r="R77" i="1"/>
  <c r="R126" i="1"/>
  <c r="R100" i="1"/>
  <c r="R129" i="1"/>
  <c r="R111" i="1"/>
  <c r="R43" i="1"/>
  <c r="R26" i="1"/>
  <c r="R73" i="1"/>
  <c r="R9" i="1"/>
  <c r="R8" i="1"/>
  <c r="R137" i="1"/>
  <c r="R113" i="1"/>
  <c r="R114" i="1"/>
  <c r="R107" i="1"/>
  <c r="R90" i="1"/>
  <c r="R135" i="1"/>
  <c r="R30" i="1"/>
  <c r="R28" i="1"/>
  <c r="R20" i="1"/>
  <c r="R33" i="1"/>
  <c r="R25" i="1"/>
  <c r="R95" i="1"/>
  <c r="R131" i="1"/>
  <c r="R103" i="1"/>
  <c r="R61" i="1"/>
  <c r="R70" i="1"/>
  <c r="R31" i="1"/>
  <c r="R149" i="1"/>
  <c r="R97" i="1"/>
  <c r="R89" i="1"/>
  <c r="R87" i="1"/>
  <c r="R29" i="1"/>
  <c r="R5" i="1"/>
  <c r="R19" i="1"/>
  <c r="R18" i="1"/>
  <c r="R106" i="1"/>
  <c r="R128" i="1"/>
  <c r="R69" i="1"/>
  <c r="R15" i="1"/>
  <c r="R63" i="1"/>
  <c r="R51" i="1"/>
  <c r="R64" i="1"/>
  <c r="R16" i="1"/>
  <c r="R140" i="1"/>
  <c r="R34" i="1"/>
  <c r="R117" i="1"/>
  <c r="R94" i="1"/>
  <c r="R71" i="1"/>
  <c r="R134" i="1"/>
  <c r="R115" i="1"/>
  <c r="R116" i="1"/>
  <c r="R127" i="1"/>
  <c r="R48" i="1"/>
  <c r="R41" i="1"/>
  <c r="R47" i="1"/>
  <c r="R60" i="1"/>
  <c r="R57" i="1"/>
  <c r="R136" i="1"/>
  <c r="R66" i="1"/>
  <c r="R32" i="1"/>
  <c r="R123" i="1"/>
  <c r="R39" i="1"/>
  <c r="R68" i="1"/>
  <c r="R58" i="1"/>
  <c r="R56" i="1"/>
  <c r="R147" i="1"/>
  <c r="R104" i="1"/>
  <c r="R86" i="1"/>
  <c r="R133" i="1"/>
  <c r="R101" i="1"/>
  <c r="R85" i="1"/>
  <c r="R24" i="1"/>
  <c r="R12" i="1"/>
  <c r="R82" i="1"/>
  <c r="R38" i="1"/>
  <c r="R118" i="1"/>
  <c r="R45" i="1"/>
  <c r="R75" i="1"/>
  <c r="R112" i="1"/>
  <c r="R96" i="1"/>
  <c r="R40" i="1"/>
  <c r="R124" i="1"/>
  <c r="R22" i="1"/>
  <c r="R62" i="1"/>
  <c r="R105" i="1"/>
  <c r="R102" i="1"/>
  <c r="R50" i="1"/>
  <c r="R142" i="1"/>
  <c r="R52" i="1"/>
  <c r="R84" i="1"/>
  <c r="R93" i="1"/>
  <c r="R27" i="1"/>
  <c r="R35" i="1"/>
  <c r="R14" i="1"/>
  <c r="R37" i="1"/>
  <c r="R91" i="1"/>
  <c r="R17" i="1"/>
  <c r="R144" i="1"/>
  <c r="R121" i="1"/>
  <c r="X90" i="1" l="1"/>
  <c r="X100" i="1"/>
  <c r="X44" i="1"/>
  <c r="X83" i="1"/>
  <c r="X76" i="1"/>
  <c r="X123" i="1"/>
  <c r="X91" i="1"/>
  <c r="X22" i="1"/>
  <c r="X85" i="1"/>
  <c r="X32" i="1"/>
  <c r="X134" i="1"/>
  <c r="X128" i="1"/>
  <c r="X61" i="1"/>
  <c r="X107" i="1"/>
  <c r="X126" i="1"/>
  <c r="X141" i="1"/>
  <c r="X72" i="1"/>
  <c r="X108" i="1"/>
  <c r="X15" i="1"/>
  <c r="X146" i="1"/>
  <c r="X124" i="1"/>
  <c r="X101" i="1"/>
  <c r="X66" i="1"/>
  <c r="X71" i="1"/>
  <c r="X106" i="1"/>
  <c r="X55" i="1"/>
  <c r="X114" i="1"/>
  <c r="X77" i="1"/>
  <c r="X65" i="1"/>
  <c r="X120" i="1"/>
  <c r="X6" i="1"/>
  <c r="X135" i="1"/>
  <c r="X115" i="1"/>
  <c r="X40" i="1"/>
  <c r="X133" i="1"/>
  <c r="X136" i="1"/>
  <c r="X94" i="1"/>
  <c r="X18" i="1"/>
  <c r="X103" i="1"/>
  <c r="X113" i="1"/>
  <c r="X21" i="1"/>
  <c r="X78" i="1"/>
  <c r="X46" i="1"/>
  <c r="X99" i="1"/>
  <c r="X116" i="1"/>
  <c r="X62" i="1"/>
  <c r="X14" i="1"/>
  <c r="X96" i="1"/>
  <c r="X86" i="1"/>
  <c r="X57" i="1"/>
  <c r="X117" i="1"/>
  <c r="X19" i="1"/>
  <c r="X131" i="1"/>
  <c r="X137" i="1"/>
  <c r="X54" i="1"/>
  <c r="X119" i="1"/>
  <c r="X13" i="1"/>
  <c r="X98" i="1"/>
  <c r="X12" i="1"/>
  <c r="X69" i="1"/>
  <c r="X35" i="1"/>
  <c r="X93" i="1"/>
  <c r="X112" i="1"/>
  <c r="X104" i="1"/>
  <c r="X34" i="1"/>
  <c r="X5" i="1"/>
  <c r="X95" i="1"/>
  <c r="X8" i="1"/>
  <c r="X49" i="1"/>
  <c r="X88" i="1"/>
  <c r="X81" i="1"/>
  <c r="X105" i="1"/>
  <c r="X138" i="1"/>
  <c r="X37" i="1"/>
  <c r="X84" i="1"/>
  <c r="X147" i="1"/>
  <c r="X60" i="1"/>
  <c r="X140" i="1"/>
  <c r="X29" i="1"/>
  <c r="X25" i="1"/>
  <c r="X9" i="1"/>
  <c r="X59" i="1"/>
  <c r="X110" i="1"/>
  <c r="X36" i="1"/>
  <c r="X11" i="1"/>
  <c r="X17" i="1"/>
  <c r="X23" i="1"/>
  <c r="X70" i="1"/>
  <c r="X27" i="1"/>
  <c r="X75" i="1"/>
  <c r="X52" i="1"/>
  <c r="X45" i="1"/>
  <c r="X56" i="1"/>
  <c r="X47" i="1"/>
  <c r="X16" i="1"/>
  <c r="X87" i="1"/>
  <c r="X33" i="1"/>
  <c r="X73" i="1"/>
  <c r="X145" i="1"/>
  <c r="X80" i="1"/>
  <c r="X74" i="1"/>
  <c r="X132" i="1"/>
  <c r="X31" i="1"/>
  <c r="X24" i="1"/>
  <c r="X142" i="1"/>
  <c r="X118" i="1"/>
  <c r="X58" i="1"/>
  <c r="X41" i="1"/>
  <c r="X64" i="1"/>
  <c r="X89" i="1"/>
  <c r="X20" i="1"/>
  <c r="X26" i="1"/>
  <c r="X10" i="1"/>
  <c r="X109" i="1"/>
  <c r="X130" i="1"/>
  <c r="X53" i="1"/>
  <c r="X143" i="1"/>
  <c r="X121" i="1"/>
  <c r="X50" i="1"/>
  <c r="X38" i="1"/>
  <c r="X48" i="1"/>
  <c r="X51" i="1"/>
  <c r="X97" i="1"/>
  <c r="X28" i="1"/>
  <c r="X43" i="1"/>
  <c r="X42" i="1"/>
  <c r="X122" i="1"/>
  <c r="X92" i="1"/>
  <c r="X79" i="1"/>
  <c r="X129" i="1"/>
  <c r="X144" i="1"/>
  <c r="X102" i="1"/>
  <c r="X82" i="1"/>
  <c r="X39" i="1"/>
  <c r="X127" i="1"/>
  <c r="X63" i="1"/>
  <c r="X149" i="1"/>
  <c r="X30" i="1"/>
  <c r="X111" i="1"/>
  <c r="X7" i="1"/>
  <c r="X125" i="1"/>
  <c r="X139" i="1"/>
  <c r="X1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<sst xmlns="http://schemas.openxmlformats.org/spreadsheetml/2006/main" count="4972" uniqueCount="1106">
  <si>
    <t>Рейтинги</t>
  </si>
  <si>
    <t>Банки</t>
  </si>
  <si>
    <t>НКР</t>
  </si>
  <si>
    <t>Эксперт РА</t>
  </si>
  <si>
    <t>НРА</t>
  </si>
  <si>
    <t>АКРА</t>
  </si>
  <si>
    <t>Названия</t>
  </si>
  <si>
    <t>Объем активов</t>
  </si>
  <si>
    <t>Доля проср. Зад.</t>
  </si>
  <si>
    <t>С-З банк</t>
  </si>
  <si>
    <t>Банк в SDN листе</t>
  </si>
  <si>
    <t>Сбербанк</t>
  </si>
  <si>
    <t>ВТБ</t>
  </si>
  <si>
    <t>Альфа-Банк</t>
  </si>
  <si>
    <t>Газпромбанк</t>
  </si>
  <si>
    <t>Тинькофф Банк</t>
  </si>
  <si>
    <t>ФК Открытие</t>
  </si>
  <si>
    <t>Совкомбанк</t>
  </si>
  <si>
    <t>Росбанк</t>
  </si>
  <si>
    <t>Промсвязьбанк</t>
  </si>
  <si>
    <t>Россельхозбанк</t>
  </si>
  <si>
    <t>Почта Банк</t>
  </si>
  <si>
    <t>Банк ДОМ.РФ</t>
  </si>
  <si>
    <t>МТС Банк</t>
  </si>
  <si>
    <t>Драйв Клик Банк (ранее – Сетелем Банк)</t>
  </si>
  <si>
    <t>Уралсиб</t>
  </si>
  <si>
    <t>Райффайзен Банк</t>
  </si>
  <si>
    <t>МКБ</t>
  </si>
  <si>
    <t>Хоум Кредит</t>
  </si>
  <si>
    <t>АК Барс</t>
  </si>
  <si>
    <t>Банк Санкт-Петербург</t>
  </si>
  <si>
    <t>ОТП Банк</t>
  </si>
  <si>
    <t>РНКБ</t>
  </si>
  <si>
    <t>Абсолют Банк</t>
  </si>
  <si>
    <t>Ренессанс Кредит</t>
  </si>
  <si>
    <t>Русский Стандарт</t>
  </si>
  <si>
    <t>УБРиР</t>
  </si>
  <si>
    <t>Кредит Европа Банк</t>
  </si>
  <si>
    <t>ЮниКредит Банк</t>
  </si>
  <si>
    <t>РН Банк</t>
  </si>
  <si>
    <t>Азиатско-Тихоокеанский Банк</t>
  </si>
  <si>
    <t>Экспобанк</t>
  </si>
  <si>
    <t>Банк Центр-инвест</t>
  </si>
  <si>
    <t>ВБРР</t>
  </si>
  <si>
    <t>Банк Россия</t>
  </si>
  <si>
    <t>Локо-Банк</t>
  </si>
  <si>
    <t>Зенит</t>
  </si>
  <si>
    <t>СМП Банк</t>
  </si>
  <si>
    <t>Инвестторгбанк</t>
  </si>
  <si>
    <t>МИнБанк</t>
  </si>
  <si>
    <t>Банк Союз</t>
  </si>
  <si>
    <t>Сургутнефтегазбанк</t>
  </si>
  <si>
    <t>Тойота Банк</t>
  </si>
  <si>
    <t>Металлинвестбанк</t>
  </si>
  <si>
    <t>Банк Левобережный</t>
  </si>
  <si>
    <t>Газэнергобанк</t>
  </si>
  <si>
    <t>Примсоцбанк</t>
  </si>
  <si>
    <t>БыстроБанк</t>
  </si>
  <si>
    <t>Транскапиталбанк</t>
  </si>
  <si>
    <t>БМВ Банк</t>
  </si>
  <si>
    <t>Кубань Кредит</t>
  </si>
  <si>
    <t>МС Банк Рус</t>
  </si>
  <si>
    <t>Пойдём!</t>
  </si>
  <si>
    <t>Севергазбанк</t>
  </si>
  <si>
    <t>Кредит Урал Банк</t>
  </si>
  <si>
    <t>Мособлбанк</t>
  </si>
  <si>
    <t>Челиндбанк</t>
  </si>
  <si>
    <t>Квант Мобайл Банк</t>
  </si>
  <si>
    <t>Новикомбанк</t>
  </si>
  <si>
    <t>Банк Жилищного Финансирования</t>
  </si>
  <si>
    <t>Мерседес-Бенц Банк РУС</t>
  </si>
  <si>
    <t>Фольксваген Банк РУС</t>
  </si>
  <si>
    <t>Генбанк</t>
  </si>
  <si>
    <t>Норвик Банк</t>
  </si>
  <si>
    <t>Хлынов</t>
  </si>
  <si>
    <t>Москоммерцбанк</t>
  </si>
  <si>
    <t>Алмазэргиэнбанк</t>
  </si>
  <si>
    <t>Русский Народный Банк</t>
  </si>
  <si>
    <t>Банк Синара</t>
  </si>
  <si>
    <t>Дальневосточный банк</t>
  </si>
  <si>
    <t>Банк Солидарность</t>
  </si>
  <si>
    <t>ББР Банк</t>
  </si>
  <si>
    <t>Челябинвестбанк</t>
  </si>
  <si>
    <t>Банк Оренбург</t>
  </si>
  <si>
    <t>ВУЗ-банк</t>
  </si>
  <si>
    <t>Фора-Банк</t>
  </si>
  <si>
    <t>Банк Развитие-Столица</t>
  </si>
  <si>
    <t>Урал ФД</t>
  </si>
  <si>
    <t>Банк Аверс</t>
  </si>
  <si>
    <t>Банк Финсервис</t>
  </si>
  <si>
    <t>Балтинвестбанк</t>
  </si>
  <si>
    <t>Реалист Банк</t>
  </si>
  <si>
    <t>Банк Держава</t>
  </si>
  <si>
    <t>Татсоцбанк</t>
  </si>
  <si>
    <t>Форштадт</t>
  </si>
  <si>
    <t>БМ-Банк</t>
  </si>
  <si>
    <t>Икано Банк</t>
  </si>
  <si>
    <t>Ситибанк</t>
  </si>
  <si>
    <t>Нико-Банк</t>
  </si>
  <si>
    <t>Кошелев-Банк</t>
  </si>
  <si>
    <t>Банк Авангард</t>
  </si>
  <si>
    <t>Энергобанк</t>
  </si>
  <si>
    <t>Банк Оранжевый</t>
  </si>
  <si>
    <t>РостФинанс</t>
  </si>
  <si>
    <t>ПромТрансБанк</t>
  </si>
  <si>
    <t>Пересвет</t>
  </si>
  <si>
    <t>Энерготрансбанк</t>
  </si>
  <si>
    <t>Автоторгбанк</t>
  </si>
  <si>
    <t>Банк Акцепт</t>
  </si>
  <si>
    <t>Банк Екатеринбург</t>
  </si>
  <si>
    <t>НК Банк</t>
  </si>
  <si>
    <t>ЮГ-Инвестбанк</t>
  </si>
  <si>
    <t>Датабанк</t>
  </si>
  <si>
    <t>СДМ-Банк</t>
  </si>
  <si>
    <t>ЦентроКредит</t>
  </si>
  <si>
    <t>Томскпромстройбанк</t>
  </si>
  <si>
    <t>Хакасский муниципальный банк</t>
  </si>
  <si>
    <t>НОКССБАНК</t>
  </si>
  <si>
    <t>Интерпрогрессбанк</t>
  </si>
  <si>
    <t>Кузнецкбизнесбанк</t>
  </si>
  <si>
    <t>Прио-Внешторгбанк</t>
  </si>
  <si>
    <t>Таврический</t>
  </si>
  <si>
    <t>Приморье</t>
  </si>
  <si>
    <t>Банк Казани</t>
  </si>
  <si>
    <t>Эс-Би-Ай Банк</t>
  </si>
  <si>
    <t>ВЛАДБИЗНЕСБАНК</t>
  </si>
  <si>
    <t>Бизнес-Сервис-Траст</t>
  </si>
  <si>
    <t>Банк Интеза</t>
  </si>
  <si>
    <t>Сити Инвест Банк</t>
  </si>
  <si>
    <t>Меткомбанк</t>
  </si>
  <si>
    <t>Аресбанк</t>
  </si>
  <si>
    <t>Енисейский Объединенный Банк</t>
  </si>
  <si>
    <t>Алеф-Банк</t>
  </si>
  <si>
    <t>Кузнецкий</t>
  </si>
  <si>
    <t>Венец</t>
  </si>
  <si>
    <t>Камский коммерческий банк</t>
  </si>
  <si>
    <t>Автоградбанк</t>
  </si>
  <si>
    <t>Акибанк</t>
  </si>
  <si>
    <t>Инбанк</t>
  </si>
  <si>
    <t>НС Банк</t>
  </si>
  <si>
    <t>Сибсоцбанк</t>
  </si>
  <si>
    <t>Банк Снежинский</t>
  </si>
  <si>
    <t>ПСКБ</t>
  </si>
  <si>
    <t>Банк Вологжанин</t>
  </si>
  <si>
    <t>Александровский</t>
  </si>
  <si>
    <t>РосДорБанк</t>
  </si>
  <si>
    <t>Ланта-Банк</t>
  </si>
  <si>
    <t>Первый Клиентский Банк</t>
  </si>
  <si>
    <t>Солид Банк</t>
  </si>
  <si>
    <t>ТЕНДЕР-БАНК</t>
  </si>
  <si>
    <t>Агропромкредит</t>
  </si>
  <si>
    <t>Костромаселькомбанк</t>
  </si>
  <si>
    <t>Тольяттихимбанк</t>
  </si>
  <si>
    <t>Новобанк</t>
  </si>
  <si>
    <t>ЕАТПБанк</t>
  </si>
  <si>
    <t>Кросна-Банк</t>
  </si>
  <si>
    <t>Траст</t>
  </si>
  <si>
    <t>Нацинвестпромбанк</t>
  </si>
  <si>
    <t>НРБАНК</t>
  </si>
  <si>
    <t>Фридом Финанс</t>
  </si>
  <si>
    <t>Восточный</t>
  </si>
  <si>
    <t>Тинькофф</t>
  </si>
  <si>
    <t>«Открытие»</t>
  </si>
  <si>
    <t>Ланта Банк</t>
  </si>
  <si>
    <t>Коммерческий банк «Юнистрим»</t>
  </si>
  <si>
    <t>«Солидарность»</t>
  </si>
  <si>
    <t>Локо Банк</t>
  </si>
  <si>
    <t>Петербургский социальный коммерческий банк</t>
  </si>
  <si>
    <t>Ак Барс</t>
  </si>
  <si>
    <t>Почта Банк.</t>
  </si>
  <si>
    <t>«Русский стандарт».</t>
  </si>
  <si>
    <t>Всероссийский банк развития регионов (ВБРР).</t>
  </si>
  <si>
    <t>Абсолют Банк.</t>
  </si>
  <si>
    <t>East West United Bank (базируется в Люксембурге, но принадлежит российской АФК «Система»).</t>
  </si>
  <si>
    <t>Банк для предпринимателей «Бланк».</t>
  </si>
  <si>
    <t>Левобережный</t>
  </si>
  <si>
    <t>СДМ-банк</t>
  </si>
  <si>
    <t>Уральский банк реконструкции и развития</t>
  </si>
  <si>
    <t>Санкт-Петербург</t>
  </si>
  <si>
    <t>Синко-банк.</t>
  </si>
  <si>
    <t>Хоум Банк (вышел из международной группы Home Credit B.V.).</t>
  </si>
  <si>
    <t>ruA-/Стаб</t>
  </si>
  <si>
    <t>Повышен</t>
  </si>
  <si>
    <t>Агропромкредит КБ</t>
  </si>
  <si>
    <t>ruBB-/Стаб</t>
  </si>
  <si>
    <t>Азиатско-ТихоокеанскБанк</t>
  </si>
  <si>
    <t>ruBBB+/Стаб</t>
  </si>
  <si>
    <t>АйСиБиСи Банк</t>
  </si>
  <si>
    <t>ruAA+/Стаб</t>
  </si>
  <si>
    <t>АК БАРС Банк</t>
  </si>
  <si>
    <t>Подтвержден</t>
  </si>
  <si>
    <t>Алеф-банк АКБ</t>
  </si>
  <si>
    <t>ruB+/Стаб</t>
  </si>
  <si>
    <t>Алмазэргиэнбанк АКБ</t>
  </si>
  <si>
    <t>ruBBB-/Стаб</t>
  </si>
  <si>
    <t>Алтайкапиталбанк</t>
  </si>
  <si>
    <t>Снят/Снят</t>
  </si>
  <si>
    <t>снят</t>
  </si>
  <si>
    <t>Аресбанк КБ</t>
  </si>
  <si>
    <t>ruBB/Стаб</t>
  </si>
  <si>
    <t>АТБ Банк</t>
  </si>
  <si>
    <t>Банк Александровский</t>
  </si>
  <si>
    <t>Банк БЖФ</t>
  </si>
  <si>
    <t>Банк ВБРР</t>
  </si>
  <si>
    <t>ruAA/Стаб</t>
  </si>
  <si>
    <t>Установлен</t>
  </si>
  <si>
    <t>Банк ВТБ</t>
  </si>
  <si>
    <t>ruAAA/Стаб</t>
  </si>
  <si>
    <t>Банк ВТБ (Беларусь)</t>
  </si>
  <si>
    <t>ruBBB/Стаб</t>
  </si>
  <si>
    <t>Банк Глобус</t>
  </si>
  <si>
    <t>Банк ГПБ</t>
  </si>
  <si>
    <t>Банк Дабрабыт</t>
  </si>
  <si>
    <t>ruAA/Позит</t>
  </si>
  <si>
    <t>Банк Зенит</t>
  </si>
  <si>
    <t>ruA+/Стаб</t>
  </si>
  <si>
    <t>Не изменился</t>
  </si>
  <si>
    <t>Банк Итуруп</t>
  </si>
  <si>
    <t>ruBB+/Стаб</t>
  </si>
  <si>
    <t>Банк Кремлевский</t>
  </si>
  <si>
    <t>ruB/Стаб</t>
  </si>
  <si>
    <t>Банк МОСКВА-СИТИ</t>
  </si>
  <si>
    <t>Банк НационалСтандарт</t>
  </si>
  <si>
    <t>Банк Объединенный Капитал</t>
  </si>
  <si>
    <t>Банк ОРЕНБУРГ</t>
  </si>
  <si>
    <t>Банк Пермь</t>
  </si>
  <si>
    <t>Банк ПСКБ</t>
  </si>
  <si>
    <t>Банк РЕСО Кредит</t>
  </si>
  <si>
    <t>ruA/Стаб</t>
  </si>
  <si>
    <t>БАНК СГБ</t>
  </si>
  <si>
    <t>Банк СНГБ</t>
  </si>
  <si>
    <t>БАНК УРАЛСИБ</t>
  </si>
  <si>
    <t>ruA-/Позит</t>
  </si>
  <si>
    <t>Банк ФК Открытие</t>
  </si>
  <si>
    <t>Банк Форштадт</t>
  </si>
  <si>
    <t>Банк Элита</t>
  </si>
  <si>
    <t>БанкРазвитРеспБеларусь</t>
  </si>
  <si>
    <t>Беларусбанк АСБ</t>
  </si>
  <si>
    <t>Белгазпромбанк</t>
  </si>
  <si>
    <t>Белгородсоцбанк</t>
  </si>
  <si>
    <t>ruBB+/Разв</t>
  </si>
  <si>
    <t>БКС Банк</t>
  </si>
  <si>
    <t>Бланк банк</t>
  </si>
  <si>
    <t>Понижен</t>
  </si>
  <si>
    <t>Братский АНКБ</t>
  </si>
  <si>
    <t>ruBB/Разв</t>
  </si>
  <si>
    <t>БЭНК ОФ ЧАЙНА</t>
  </si>
  <si>
    <t>Владбизнесбанк</t>
  </si>
  <si>
    <t>ВНЕШФИНБАНК</t>
  </si>
  <si>
    <t>ГЕНБАНК</t>
  </si>
  <si>
    <t>ГОРБАНК</t>
  </si>
  <si>
    <t>ГУТА-БАНК</t>
  </si>
  <si>
    <t>Джей энд Ти Банк</t>
  </si>
  <si>
    <t>Еврофинанс Моснарбанк АКБ</t>
  </si>
  <si>
    <t>Зираат Банк (Москва)</t>
  </si>
  <si>
    <t>ruBB-/Негат</t>
  </si>
  <si>
    <t>Ингосстрах Банк</t>
  </si>
  <si>
    <t>Камкомбанк</t>
  </si>
  <si>
    <t>Кетовский КБ</t>
  </si>
  <si>
    <t>КИВИ Банк</t>
  </si>
  <si>
    <t>ruBBB-/Разв</t>
  </si>
  <si>
    <t>Контур.Банк</t>
  </si>
  <si>
    <t>МБ Банк</t>
  </si>
  <si>
    <t>МБА-Москва</t>
  </si>
  <si>
    <t>МеждФинКлуб АКБ</t>
  </si>
  <si>
    <t>Московский Кредитный Банк</t>
  </si>
  <si>
    <t>Москомбанк</t>
  </si>
  <si>
    <t>ruBB-/Позит</t>
  </si>
  <si>
    <t>ruB+/Разв</t>
  </si>
  <si>
    <t>МП Банк</t>
  </si>
  <si>
    <t>МТБанк</t>
  </si>
  <si>
    <t>МТИ Банк</t>
  </si>
  <si>
    <t>ruB+/Позит</t>
  </si>
  <si>
    <t>МТС-Банк</t>
  </si>
  <si>
    <t>МуниципалКамчатпрофитбанк</t>
  </si>
  <si>
    <t>ruB-/Стаб</t>
  </si>
  <si>
    <t>НБД-Банк</t>
  </si>
  <si>
    <t>НИКО-Банк</t>
  </si>
  <si>
    <t>НКО НКЦ</t>
  </si>
  <si>
    <t>Новикомбанк АКБ</t>
  </si>
  <si>
    <t>Ноосфера АКБ</t>
  </si>
  <si>
    <t>Первоуральскбанк</t>
  </si>
  <si>
    <t>ruB-/Позит</t>
  </si>
  <si>
    <t>ПервыйИнвестиционныйБанк</t>
  </si>
  <si>
    <t>Пересвет АКБ</t>
  </si>
  <si>
    <t>Приморье АКБ</t>
  </si>
  <si>
    <t>ПримСоцБанк СКБ</t>
  </si>
  <si>
    <t>ПроБанк</t>
  </si>
  <si>
    <t>Промсельхозбанк</t>
  </si>
  <si>
    <t>ruB/Разв</t>
  </si>
  <si>
    <t>ПРЦ НКО</t>
  </si>
  <si>
    <t>Райффайзенбанк</t>
  </si>
  <si>
    <t>РБА КБ</t>
  </si>
  <si>
    <t>РеспубКредитАльянс КБ</t>
  </si>
  <si>
    <t>РНКБ Банк</t>
  </si>
  <si>
    <t>РОСБАНК</t>
  </si>
  <si>
    <t>Россия АБ</t>
  </si>
  <si>
    <t>РостФинанс КБ</t>
  </si>
  <si>
    <t>Росэксимбанк</t>
  </si>
  <si>
    <t>Роял Кредит Банк</t>
  </si>
  <si>
    <t>Руснарбанк КБ</t>
  </si>
  <si>
    <t>Русский Стандарт Банк</t>
  </si>
  <si>
    <t>РусьРегионБанк КБ</t>
  </si>
  <si>
    <t>Русьуниверсалбанк</t>
  </si>
  <si>
    <t>РФК-Банк</t>
  </si>
  <si>
    <t>СДМ-Банк КБ</t>
  </si>
  <si>
    <t>Северный НародныйБанк</t>
  </si>
  <si>
    <t>СИБСОЦБАНК</t>
  </si>
  <si>
    <t>Синко-Банк КБ</t>
  </si>
  <si>
    <t>Славия АКБ</t>
  </si>
  <si>
    <t>ruB-/Разв</t>
  </si>
  <si>
    <t>Социум-Банк</t>
  </si>
  <si>
    <t>СПБ Банк</t>
  </si>
  <si>
    <t>Ставропольпромстройбанк</t>
  </si>
  <si>
    <t>Столичный кредит КБ</t>
  </si>
  <si>
    <t>Тендер-Банк АКБ</t>
  </si>
  <si>
    <t>ruAA-/Стаб</t>
  </si>
  <si>
    <t>ТКБ БАНК ПАО</t>
  </si>
  <si>
    <t>Трансстройбанк АКБ</t>
  </si>
  <si>
    <t>Углеметбанк</t>
  </si>
  <si>
    <t>Унифондбанк</t>
  </si>
  <si>
    <t>Урал ФД АКБ</t>
  </si>
  <si>
    <t>ФИНСТАР Банк</t>
  </si>
  <si>
    <t>Фора-Банк АКБ</t>
  </si>
  <si>
    <t>Хакасский МБ</t>
  </si>
  <si>
    <t>ХКФ Банк</t>
  </si>
  <si>
    <t>Хлынов КБ</t>
  </si>
  <si>
    <t>ЦентроКредит АКБ</t>
  </si>
  <si>
    <t>Чайна Констракшн Банк</t>
  </si>
  <si>
    <t>Челиндбанк АКБ</t>
  </si>
  <si>
    <t>ЧЕЛЯБИНВЕСТБАНК</t>
  </si>
  <si>
    <t>Энерготрансбанк КБ</t>
  </si>
  <si>
    <t>Яринтербанк ИКБР</t>
  </si>
  <si>
    <t>Прогноз</t>
  </si>
  <si>
    <t>Рейтинг</t>
  </si>
  <si>
    <t>Дата</t>
  </si>
  <si>
    <t>Банк</t>
  </si>
  <si>
    <t>УРАЛСИБ</t>
  </si>
  <si>
    <t>Драйв Клик Банк</t>
  </si>
  <si>
    <t>ДОМ.РФ</t>
  </si>
  <si>
    <t>B-|ru|/Стаб</t>
  </si>
  <si>
    <t>BBB-|ru|/Стаб</t>
  </si>
  <si>
    <t>BB|ru|/Стаб</t>
  </si>
  <si>
    <t>A-|ru|/Стаб</t>
  </si>
  <si>
    <t>Банк ПТБ</t>
  </si>
  <si>
    <t>A-|ru|/Позит</t>
  </si>
  <si>
    <t>Банк ФИНАМ</t>
  </si>
  <si>
    <t>BBB+|ru|/Стаб</t>
  </si>
  <si>
    <t>BBB|ru|/Позит</t>
  </si>
  <si>
    <t>ЛОКО-Банк КБ</t>
  </si>
  <si>
    <t>AA-|ru|/Стаб</t>
  </si>
  <si>
    <t>МСП БАНК</t>
  </si>
  <si>
    <t>B+|ru|/Позит</t>
  </si>
  <si>
    <t>AA|ru|/Стаб</t>
  </si>
  <si>
    <t>BB-|ru|/Стаб</t>
  </si>
  <si>
    <t>ОЗОН Банк</t>
  </si>
  <si>
    <t>BB+|ru|/Стаб</t>
  </si>
  <si>
    <t>BBB|ru|/Разв</t>
  </si>
  <si>
    <t>A|ru|/Разв</t>
  </si>
  <si>
    <t>BBB|ru|/Стаб</t>
  </si>
  <si>
    <t>A|ru|/Стаб</t>
  </si>
  <si>
    <t>BBB-|ru|/Позит</t>
  </si>
  <si>
    <t>Московский кредитный банк (МКБ)</t>
  </si>
  <si>
    <t>Банк «Открытие»</t>
  </si>
  <si>
    <t>Банк «РОССИЯ»</t>
  </si>
  <si>
    <t>Банк «Санкт-Петербург»</t>
  </si>
  <si>
    <t>АКБ «БЭНК ОФ ЧАЙНА»</t>
  </si>
  <si>
    <t>Уральский банк реконструкции и развития (УБРиР)</t>
  </si>
  <si>
    <t>Банк ТКБ</t>
  </si>
  <si>
    <t>Хоум Банк</t>
  </si>
  <si>
    <t>«Траст»</t>
  </si>
  <si>
    <t>Азиатско-Тихоокеанский банк (АТБ)</t>
  </si>
  <si>
    <t>Банк «Аверс»</t>
  </si>
  <si>
    <t>Банк Синара (СКБ-банк)</t>
  </si>
  <si>
    <t>«Кубань Кредит»</t>
  </si>
  <si>
    <t>Авангард</t>
  </si>
  <si>
    <t>Ренессанс Банк</t>
  </si>
  <si>
    <t>Банк «Центр-инвест»</t>
  </si>
  <si>
    <t>Таврический Банк</t>
  </si>
  <si>
    <t>Банк «Левобережный»</t>
  </si>
  <si>
    <t>Национальный Резервный Банк</t>
  </si>
  <si>
    <t>Авто Финанс Банк</t>
  </si>
  <si>
    <t>Банк «Солидарность»</t>
  </si>
  <si>
    <t>Банк МФК</t>
  </si>
  <si>
    <t>Банк «Приморье»</t>
  </si>
  <si>
    <t>Банк «Объединенный капитал»</t>
  </si>
  <si>
    <t>Модульбанк</t>
  </si>
  <si>
    <t>Банк «ЦентроКредит»</t>
  </si>
  <si>
    <t>Чайна Констракшн</t>
  </si>
  <si>
    <t>БНП Париба Банк</t>
  </si>
  <si>
    <t>Банк «ПСКБ»</t>
  </si>
  <si>
    <t>МОРСКОЙ БАНК</t>
  </si>
  <si>
    <t>Мидзухо Банк</t>
  </si>
  <si>
    <t>Банк «Национальный стандарт»</t>
  </si>
  <si>
    <t>банк Раунд</t>
  </si>
  <si>
    <t>SBI Банк</t>
  </si>
  <si>
    <t>«Ишбанк»</t>
  </si>
  <si>
    <t>«Ури Банк»</t>
  </si>
  <si>
    <t>«Банк Кредит Свисс (Москва)»</t>
  </si>
  <si>
    <t>Банк «РЕСО Кредит»</t>
  </si>
  <si>
    <t>Экономбанк</t>
  </si>
  <si>
    <t>«ТАТСОЦБАНК»</t>
  </si>
  <si>
    <t>Банк «АГРОПРОМКРЕДИТ»</t>
  </si>
  <si>
    <t>Банк «МБА-МОСКВА»</t>
  </si>
  <si>
    <t>SEB</t>
  </si>
  <si>
    <t>«Банк ФИНАМ»</t>
  </si>
  <si>
    <t>«КОШЕЛЕВ-БАНК»</t>
  </si>
  <si>
    <t>Банк «ОРЕНБУРГ»</t>
  </si>
  <si>
    <t>«Александровский»</t>
  </si>
  <si>
    <t>«Цифра банк»</t>
  </si>
  <si>
    <t>«РУСНАРБАНК»</t>
  </si>
  <si>
    <t>Банк «СЛАВИЯ»</t>
  </si>
  <si>
    <t>Банк «ИТУРУП»</t>
  </si>
  <si>
    <t>Банк «Пойдём!»</t>
  </si>
  <si>
    <t>«Форштадт»</t>
  </si>
  <si>
    <t>Витабанк</t>
  </si>
  <si>
    <t>«САРОВБИЗНЕСБАНК»</t>
  </si>
  <si>
    <t>Банк «Венец»</t>
  </si>
  <si>
    <t>«Гарант-Инвест»</t>
  </si>
  <si>
    <t>Банк «Мир Привилегий»</t>
  </si>
  <si>
    <t>Зираат Банк</t>
  </si>
  <si>
    <t>Трансстройбанк</t>
  </si>
  <si>
    <t>Бланк</t>
  </si>
  <si>
    <t>Банк «Снежинский»</t>
  </si>
  <si>
    <t>Агророс Банк</t>
  </si>
  <si>
    <t>Банк «Новый век»</t>
  </si>
  <si>
    <t>Банк «Кузнецкий»</t>
  </si>
  <si>
    <t>«Земский банк»</t>
  </si>
  <si>
    <t>Черноморский банк развития и реконструкции</t>
  </si>
  <si>
    <t>Долинск</t>
  </si>
  <si>
    <t>Газтрансбанк</t>
  </si>
  <si>
    <t>«ГОРБАНК»</t>
  </si>
  <si>
    <t>Банк БКФ</t>
  </si>
  <si>
    <t>«Первый Инвестиционный Банк»</t>
  </si>
  <si>
    <t>СТРОЙЛЕСБАНК</t>
  </si>
  <si>
    <t>«Северный Народный Банк»</t>
  </si>
  <si>
    <t>«Белгородсоцбанк»</t>
  </si>
  <si>
    <t>Свой Банк</t>
  </si>
  <si>
    <t>Банк «Вологжанин»</t>
  </si>
  <si>
    <t>«Универсальный фондовый банк»</t>
  </si>
  <si>
    <t>Далена Банк</t>
  </si>
  <si>
    <t>Кубаньторгбанк</t>
  </si>
  <si>
    <t>Живаго банк</t>
  </si>
  <si>
    <t>«Муниципальный Камчатпрофитбанк»</t>
  </si>
  <si>
    <t>Тендербанк</t>
  </si>
  <si>
    <t>Уралфинанс</t>
  </si>
  <si>
    <t>Кетовский Коммерческий Банк</t>
  </si>
  <si>
    <t>Крокус-Банк</t>
  </si>
  <si>
    <t>БСТ-Банк</t>
  </si>
  <si>
    <t>Яринтербанк</t>
  </si>
  <si>
    <t>Уралпромбанк</t>
  </si>
  <si>
    <t>АвтоКредитБанк</t>
  </si>
  <si>
    <t>Донкомбанк</t>
  </si>
  <si>
    <t>Москва-Сити</t>
  </si>
  <si>
    <t>Банк «Элита»</t>
  </si>
  <si>
    <t>«Сельмашбанк»</t>
  </si>
  <si>
    <t>Примтеркомбанк</t>
  </si>
  <si>
    <t>Банк РМП</t>
  </si>
  <si>
    <t>Новый Московский Банк</t>
  </si>
  <si>
    <t>«Арзамас»</t>
  </si>
  <si>
    <t>Банк «Саратов»</t>
  </si>
  <si>
    <t>Первый Дортрансбанк</t>
  </si>
  <si>
    <t>Банк «Заречье»</t>
  </si>
  <si>
    <t>РБА</t>
  </si>
  <si>
    <t>Банк «Приобье»</t>
  </si>
  <si>
    <t>Банк «Викинг»</t>
  </si>
  <si>
    <t>ИТ Банк</t>
  </si>
  <si>
    <t>Банк «СИСТЕМА»</t>
  </si>
  <si>
    <t>ЭКСИ-Банк</t>
  </si>
  <si>
    <t>Банк НООСФЕРА</t>
  </si>
  <si>
    <t>Алтынбанк</t>
  </si>
  <si>
    <t>Республиканский Кредитный Альянс</t>
  </si>
  <si>
    <t>Банк «Соколовcкий»</t>
  </si>
  <si>
    <t>ИК Банк</t>
  </si>
  <si>
    <t>БАНК НБС</t>
  </si>
  <si>
    <t>Банк «Йошкар-Ола»</t>
  </si>
  <si>
    <t>Банк «Столичный Кредит»</t>
  </si>
  <si>
    <t>«Великие Луки банк»</t>
  </si>
  <si>
    <t>Тамбовкредитпромбанк</t>
  </si>
  <si>
    <t>Банк «Ермак»</t>
  </si>
  <si>
    <t>Прокоммерцбанк</t>
  </si>
  <si>
    <t>Банк «АГОРА»</t>
  </si>
  <si>
    <t>Кузбассхимбанк</t>
  </si>
  <si>
    <t>Вакобанк</t>
  </si>
  <si>
    <t>Крона-Банк</t>
  </si>
  <si>
    <t>Россита-Банк</t>
  </si>
  <si>
    <t>НДБанк</t>
  </si>
  <si>
    <t>«Металлург»</t>
  </si>
  <si>
    <t>Банк «Дружба»</t>
  </si>
  <si>
    <t>Вайлдберриз Банк</t>
  </si>
  <si>
    <t>«ЕВРОАЛЬЯНС»</t>
  </si>
  <si>
    <t>Банк «Нальчик»</t>
  </si>
  <si>
    <t>БАНК «КУРГАН»</t>
  </si>
  <si>
    <t>Русский Банк Сбережений</t>
  </si>
  <si>
    <t>Вэйбанк</t>
  </si>
  <si>
    <t>Народный инвестиционный банк (НИБ)</t>
  </si>
  <si>
    <t>Земкомбанк</t>
  </si>
  <si>
    <t>Банк «Калуга»</t>
  </si>
  <si>
    <t>Банк РСИ</t>
  </si>
  <si>
    <t>Почтобанк</t>
  </si>
  <si>
    <t>Банк «Торжок»</t>
  </si>
  <si>
    <t>Банк «СЕРВИС РЕЗЕРВ»</t>
  </si>
  <si>
    <t>Спецстройбанк</t>
  </si>
  <si>
    <t>Байкалкредобанк</t>
  </si>
  <si>
    <t>Саммит Банк</t>
  </si>
  <si>
    <t>Новокиб</t>
  </si>
  <si>
    <t>ЕАТП Банк</t>
  </si>
  <si>
    <t>Славянбанк</t>
  </si>
  <si>
    <t>Балаково-Банк</t>
  </si>
  <si>
    <t>Классик Эконом Банк</t>
  </si>
  <si>
    <t>Мурманский Социальный Коммерческий Банк</t>
  </si>
  <si>
    <t>Банк «Вятич»</t>
  </si>
  <si>
    <t>Дон-Тексбанк</t>
  </si>
  <si>
    <t>БАНК КОСМОС</t>
  </si>
  <si>
    <t>Комбанк «Химик»</t>
  </si>
  <si>
    <t>Банк «Гефест»</t>
  </si>
  <si>
    <t>Таганрогбанк</t>
  </si>
  <si>
    <t>МВС Банк</t>
  </si>
  <si>
    <t>«Альтернатива»</t>
  </si>
  <si>
    <t>Эко-Инвест</t>
  </si>
  <si>
    <t>«ПЕРЕСВЕТ»</t>
  </si>
  <si>
    <t>ИНГ Банк</t>
  </si>
  <si>
    <t>Мир Бизнес Банк</t>
  </si>
  <si>
    <t>Ozon Банк</t>
  </si>
  <si>
    <t>Тимер Банк</t>
  </si>
  <si>
    <t>Российская Финансовая Корпорация</t>
  </si>
  <si>
    <t>Банк «Держава»</t>
  </si>
  <si>
    <t>ДенизБанк Москва</t>
  </si>
  <si>
    <t>Еврофинанс Моснарбанк</t>
  </si>
  <si>
    <t>«Хлынов»</t>
  </si>
  <si>
    <t>Яндекс Банк</t>
  </si>
  <si>
    <t>БЖФ Банк</t>
  </si>
  <si>
    <t>«Развитие-Столица»</t>
  </si>
  <si>
    <t>ЦМРБанк</t>
  </si>
  <si>
    <t>«Енисейский объединенный банк»</t>
  </si>
  <si>
    <t>СИНКО-БАНК</t>
  </si>
  <si>
    <t>Банк Стрела</t>
  </si>
  <si>
    <t>НКЦ (Национальный клиринговый центр)</t>
  </si>
  <si>
    <t>Национальный расчетный депозитарий (НРД)</t>
  </si>
  <si>
    <t>Точка</t>
  </si>
  <si>
    <t>Дж. П. Морган Банк Интернешнл</t>
  </si>
  <si>
    <t>Сумитомо Мицуи Рус Банк</t>
  </si>
  <si>
    <t>«Коммерческий Индо Банк»</t>
  </si>
  <si>
    <t>Дойче Банк</t>
  </si>
  <si>
    <t>Эм-Ю-Эф-Джи Банк (Евразия)</t>
  </si>
  <si>
    <t>Коммерцбанк (Евразия)</t>
  </si>
  <si>
    <t>«КЭБ ЭйчЭнБи Банк»</t>
  </si>
  <si>
    <t>Платежный Центр</t>
  </si>
  <si>
    <t>Азия-Инвест Банк</t>
  </si>
  <si>
    <t>«Мобильная карта»</t>
  </si>
  <si>
    <t>Эйч-Эс-Би-Си Банк (HSBC)</t>
  </si>
  <si>
    <t>«Фольксваген Банк РУС»</t>
  </si>
  <si>
    <t>ИНКАХРАН</t>
  </si>
  <si>
    <t>Чайнасельхозбанк</t>
  </si>
  <si>
    <t>Креди Агриколь КИБ</t>
  </si>
  <si>
    <t>МБ РУС Банк</t>
  </si>
  <si>
    <t>ЮMoney</t>
  </si>
  <si>
    <t>СПБ Клиринг</t>
  </si>
  <si>
    <t>РДК</t>
  </si>
  <si>
    <t>Голдман Сакс Банк</t>
  </si>
  <si>
    <t>«Расчетные Решения»</t>
  </si>
  <si>
    <t>Юнистрим</t>
  </si>
  <si>
    <t>«ИС Банк»</t>
  </si>
  <si>
    <t>Элекснет</t>
  </si>
  <si>
    <t>Банк 131</t>
  </si>
  <si>
    <t>Деньги.Мэйл.Ру</t>
  </si>
  <si>
    <t>РНКО «Единая касса»</t>
  </si>
  <si>
    <t>Санкт-Петербургский Банк Инвестиций</t>
  </si>
  <si>
    <t>Вестерн Юнион ДП Восток</t>
  </si>
  <si>
    <t>НКО «Платежи и Расчеты»</t>
  </si>
  <si>
    <t>Монета</t>
  </si>
  <si>
    <t>РусьРегионБанк</t>
  </si>
  <si>
    <t>Максима</t>
  </si>
  <si>
    <t>Мурманский расчетный центр</t>
  </si>
  <si>
    <t>Межбанковский Кредитный Союз</t>
  </si>
  <si>
    <t>Банк «Континенталь»</t>
  </si>
  <si>
    <t>Северстройбанк</t>
  </si>
  <si>
    <t>«БАНК БЕРЕЙТ»</t>
  </si>
  <si>
    <t>ЮСиЭс</t>
  </si>
  <si>
    <t>«ЭЛЕКСИР»</t>
  </si>
  <si>
    <t>Нода</t>
  </si>
  <si>
    <t>АЗИЯПЭЙ</t>
  </si>
  <si>
    <t>Промсвязьинвест</t>
  </si>
  <si>
    <t>«Петербургский Расчетный Центр»</t>
  </si>
  <si>
    <t>«Дальний Восток»</t>
  </si>
  <si>
    <t>«ИНЭКО»</t>
  </si>
  <si>
    <t>Развитие-Столица</t>
  </si>
  <si>
    <t>Открытие</t>
  </si>
  <si>
    <t>Фольксваген Банк</t>
  </si>
  <si>
    <t>Название в словаре</t>
  </si>
  <si>
    <t>Альтернатива</t>
  </si>
  <si>
    <t>Арзамас</t>
  </si>
  <si>
    <t>БАНК БЕРЕЙТ</t>
  </si>
  <si>
    <t>Банк Кредит Свисс</t>
  </si>
  <si>
    <t>Великие Луки банк</t>
  </si>
  <si>
    <t>Гарант-Инвест</t>
  </si>
  <si>
    <t>Дальний Восток</t>
  </si>
  <si>
    <t>ЕВРОАЛЬЯНС</t>
  </si>
  <si>
    <t>Енисейский объединенный банк</t>
  </si>
  <si>
    <t>Земский банк</t>
  </si>
  <si>
    <t>ИНЭКО</t>
  </si>
  <si>
    <t>ИС Банк</t>
  </si>
  <si>
    <t>Ишбанк</t>
  </si>
  <si>
    <t>Коммерческий Индо Банк</t>
  </si>
  <si>
    <t>КЭБ ЭйчЭнБи Банк</t>
  </si>
  <si>
    <t>Металлург</t>
  </si>
  <si>
    <t>Мобильная карта</t>
  </si>
  <si>
    <t>Муниципальный Камчатпрофитбанк</t>
  </si>
  <si>
    <t>Первый Инвестиционный Банк</t>
  </si>
  <si>
    <t>Петербургский Расчетный Центр</t>
  </si>
  <si>
    <t>Расчетные Решения</t>
  </si>
  <si>
    <t>САРОВБИЗНЕСБАНК</t>
  </si>
  <si>
    <t>Северный Народный Банк</t>
  </si>
  <si>
    <t>Сельмашбанк</t>
  </si>
  <si>
    <t>ТАТСОЦБАНК</t>
  </si>
  <si>
    <t>Универсальный фондовый банк</t>
  </si>
  <si>
    <t>Ури Банк</t>
  </si>
  <si>
    <t>Цифра банк</t>
  </si>
  <si>
    <t>ЭЛЕКСИР</t>
  </si>
  <si>
    <t>Алеф-банк</t>
  </si>
  <si>
    <t>Синко-Банк</t>
  </si>
  <si>
    <t>ТКБ БАНК</t>
  </si>
  <si>
    <t>Тендер-Банк</t>
  </si>
  <si>
    <t>НКЦ</t>
  </si>
  <si>
    <t>НРД</t>
  </si>
  <si>
    <t>Банк АГОРА</t>
  </si>
  <si>
    <t>Банк Викинг</t>
  </si>
  <si>
    <t>Банк Вятич</t>
  </si>
  <si>
    <t>Банк Гефест</t>
  </si>
  <si>
    <t>Банк Дружба</t>
  </si>
  <si>
    <t>Банк Ермак</t>
  </si>
  <si>
    <t>Банк Заречье</t>
  </si>
  <si>
    <t>Банк Йошкар-Ола</t>
  </si>
  <si>
    <t>Банк Калуга</t>
  </si>
  <si>
    <t>Банк Континенталь</t>
  </si>
  <si>
    <t>БАНК КУРГАН</t>
  </si>
  <si>
    <t>Банк Мир Привилегий</t>
  </si>
  <si>
    <t>Банк Нальчик</t>
  </si>
  <si>
    <t>Банк Национальный стандарт</t>
  </si>
  <si>
    <t>Банк Новый век</t>
  </si>
  <si>
    <t>Банк Объединенный капитал</t>
  </si>
  <si>
    <t>Банк Приобье</t>
  </si>
  <si>
    <t>Банк РОССИЯ</t>
  </si>
  <si>
    <t>Банк Саратов</t>
  </si>
  <si>
    <t>Банк СЕРВИС РЕЗЕРВ</t>
  </si>
  <si>
    <t>Банк СИСТЕМА</t>
  </si>
  <si>
    <t>Банк Соколовcкий</t>
  </si>
  <si>
    <t>Банк Торжок</t>
  </si>
  <si>
    <t>Аверс</t>
  </si>
  <si>
    <t>Держава</t>
  </si>
  <si>
    <t>Новый век</t>
  </si>
  <si>
    <t>НООСФЕРА</t>
  </si>
  <si>
    <t>Россия</t>
  </si>
  <si>
    <t>СЛАВИЯ</t>
  </si>
  <si>
    <t>Солидарность</t>
  </si>
  <si>
    <t>Столичный Кредит</t>
  </si>
  <si>
    <t>Центр-инвест</t>
  </si>
  <si>
    <t>ВТБ Беларусь</t>
  </si>
  <si>
    <t>vwbank</t>
  </si>
  <si>
    <t>pscb</t>
  </si>
  <si>
    <t>isbank</t>
  </si>
  <si>
    <t>pervouralskbank</t>
  </si>
  <si>
    <t>avtotorgbank</t>
  </si>
  <si>
    <t>stavropolpsb</t>
  </si>
  <si>
    <t>yoshkar-ola</t>
  </si>
  <si>
    <t>vuzbank</t>
  </si>
  <si>
    <t>nbs</t>
  </si>
  <si>
    <t>almazergienbank</t>
  </si>
  <si>
    <t>moscow-city</t>
  </si>
  <si>
    <t>emb</t>
  </si>
  <si>
    <t>reb</t>
  </si>
  <si>
    <t>aversbank</t>
  </si>
  <si>
    <t>bankorange</t>
  </si>
  <si>
    <t>trust</t>
  </si>
  <si>
    <t>vladbiznesbank</t>
  </si>
  <si>
    <t>nashdom</t>
  </si>
  <si>
    <t>agropromcredit</t>
  </si>
  <si>
    <t>boc</t>
  </si>
  <si>
    <t>avtogradbank</t>
  </si>
  <si>
    <t>nico-bank</t>
  </si>
  <si>
    <t>vneshfinbank</t>
  </si>
  <si>
    <t>uralprombank</t>
  </si>
  <si>
    <t>nrb</t>
  </si>
  <si>
    <t>dtb</t>
  </si>
  <si>
    <t>rosdorbank</t>
  </si>
  <si>
    <t>ketovsky</t>
  </si>
  <si>
    <t>bmwbank</t>
  </si>
  <si>
    <t>yandexbank</t>
  </si>
  <si>
    <t>svoibank</t>
  </si>
  <si>
    <t>bcs-bank</t>
  </si>
  <si>
    <t>akbars</t>
  </si>
  <si>
    <t>atb</t>
  </si>
  <si>
    <t>avangard</t>
  </si>
  <si>
    <t>citibank</t>
  </si>
  <si>
    <t>unistream</t>
  </si>
  <si>
    <t>levoberezhny</t>
  </si>
  <si>
    <t>mspbank</t>
  </si>
  <si>
    <t>smpbank</t>
  </si>
  <si>
    <t>transcapitalbank</t>
  </si>
  <si>
    <t>qiwibank</t>
  </si>
  <si>
    <t>primsotsbank</t>
  </si>
  <si>
    <t>soyuz</t>
  </si>
  <si>
    <t>autofinancebank</t>
  </si>
  <si>
    <t>forabank</t>
  </si>
  <si>
    <t>primorye</t>
  </si>
  <si>
    <t>sbibank</t>
  </si>
  <si>
    <t>kubankredit</t>
  </si>
  <si>
    <t>cifra-bank</t>
  </si>
  <si>
    <t>solid</t>
  </si>
  <si>
    <t>investtorgbank</t>
  </si>
  <si>
    <t>chelinvest</t>
  </si>
  <si>
    <t>vbrr</t>
  </si>
  <si>
    <t>mosoblbank</t>
  </si>
  <si>
    <t>solid-bank</t>
  </si>
  <si>
    <t>locko-bank</t>
  </si>
  <si>
    <t>novikombank</t>
  </si>
  <si>
    <t>raiffeisen</t>
  </si>
  <si>
    <t>lanta-bank</t>
  </si>
  <si>
    <t>metallinvestbank</t>
  </si>
  <si>
    <t>severgazbank</t>
  </si>
  <si>
    <t>bystrobank</t>
  </si>
  <si>
    <t>otpbank</t>
  </si>
  <si>
    <t>ndbank</t>
  </si>
  <si>
    <t>poidem</t>
  </si>
  <si>
    <t>gazenergobank</t>
  </si>
  <si>
    <t>chelindbank</t>
  </si>
  <si>
    <t>garant-invest</t>
  </si>
  <si>
    <t>sngb</t>
  </si>
  <si>
    <t>rossiya</t>
  </si>
  <si>
    <t>credituralbank</t>
  </si>
  <si>
    <t>bmbank</t>
  </si>
  <si>
    <t>uralsib</t>
  </si>
  <si>
    <t>uralfinance</t>
  </si>
  <si>
    <t>resocredit</t>
  </si>
  <si>
    <t>toyota-bank</t>
  </si>
  <si>
    <t>akcept</t>
  </si>
  <si>
    <t>intesa</t>
  </si>
  <si>
    <t>akibank</t>
  </si>
  <si>
    <t>genbank</t>
  </si>
  <si>
    <t>energobank</t>
  </si>
  <si>
    <t>hlynov</t>
  </si>
  <si>
    <t>maritime</t>
  </si>
  <si>
    <t>transstroybank</t>
  </si>
  <si>
    <t>sdm-bank</t>
  </si>
  <si>
    <t>isb</t>
  </si>
  <si>
    <t>roundbank</t>
  </si>
  <si>
    <t>moscombank</t>
  </si>
  <si>
    <t>aleksandrovsky</t>
  </si>
  <si>
    <t>wbbank</t>
  </si>
  <si>
    <t>almabank</t>
  </si>
  <si>
    <t>ipb</t>
  </si>
  <si>
    <t>pochtobank</t>
  </si>
  <si>
    <t>capital-moscow</t>
  </si>
  <si>
    <t>priovtb</t>
  </si>
  <si>
    <t>westlb</t>
  </si>
  <si>
    <t>tomskpsb</t>
  </si>
  <si>
    <t>econombank</t>
  </si>
  <si>
    <t>mbrus</t>
  </si>
  <si>
    <t>zhivago-bank</t>
  </si>
  <si>
    <t>viking</t>
  </si>
  <si>
    <t>bankglobus</t>
  </si>
  <si>
    <t>izhcombank</t>
  </si>
  <si>
    <t>kubantorgbank</t>
  </si>
  <si>
    <t>promtransbank</t>
  </si>
  <si>
    <t>sct</t>
  </si>
  <si>
    <t>nsbank</t>
  </si>
  <si>
    <t>dalnevostochny</t>
  </si>
  <si>
    <t>gaztransbank</t>
  </si>
  <si>
    <t>capitalkredit</t>
  </si>
  <si>
    <t>orenburg</t>
  </si>
  <si>
    <t>finambank</t>
  </si>
  <si>
    <t>prostobank</t>
  </si>
  <si>
    <t>alefbank</t>
  </si>
  <si>
    <t>forshtadt</t>
  </si>
  <si>
    <t>timerbank</t>
  </si>
  <si>
    <t>finstarbank</t>
  </si>
  <si>
    <t>ibamoscow</t>
  </si>
  <si>
    <t>rusbs</t>
  </si>
  <si>
    <t>bbrbank</t>
  </si>
  <si>
    <t>mfk-bank</t>
  </si>
  <si>
    <t>ns-bank</t>
  </si>
  <si>
    <t>kazanbank</t>
  </si>
  <si>
    <t>unicreditbank</t>
  </si>
  <si>
    <t>tatsotsbank</t>
  </si>
  <si>
    <t>tavrichesky</t>
  </si>
  <si>
    <t>cmrbank</t>
  </si>
  <si>
    <t>rusnarbank</t>
  </si>
  <si>
    <t>rncb</t>
  </si>
  <si>
    <t>realistbank</t>
  </si>
  <si>
    <t>bgfbank</t>
  </si>
  <si>
    <t>finservice</t>
  </si>
  <si>
    <t>rostfinance</t>
  </si>
  <si>
    <t>bnpparibaseast</t>
  </si>
  <si>
    <t>yoomoney</t>
  </si>
  <si>
    <t>delobank</t>
  </si>
  <si>
    <t>norvik-bank</t>
  </si>
  <si>
    <t>kamkombank</t>
  </si>
  <si>
    <t>skb-bank</t>
  </si>
  <si>
    <t>ecombank</t>
  </si>
  <si>
    <t>bspb</t>
  </si>
  <si>
    <t>centr-invest</t>
  </si>
  <si>
    <t>rencredit</t>
  </si>
  <si>
    <t>rosbank</t>
  </si>
  <si>
    <t>sberbank</t>
  </si>
  <si>
    <t>expobank</t>
  </si>
  <si>
    <t>blanc</t>
  </si>
  <si>
    <t>absolutbank</t>
  </si>
  <si>
    <t>pochtabank</t>
  </si>
  <si>
    <t>vtb</t>
  </si>
  <si>
    <t>promsvyazbank</t>
  </si>
  <si>
    <t>domrfbank</t>
  </si>
  <si>
    <t>gazprombank</t>
  </si>
  <si>
    <t>zenit</t>
  </si>
  <si>
    <t>ubrr</t>
  </si>
  <si>
    <t>homecreditbank</t>
  </si>
  <si>
    <t>mts-bank</t>
  </si>
  <si>
    <t>fk_otkritie</t>
  </si>
  <si>
    <t>modulbank</t>
  </si>
  <si>
    <t>crediteuropebank</t>
  </si>
  <si>
    <t>tochka</t>
  </si>
  <si>
    <t>rsb</t>
  </si>
  <si>
    <t>mkb</t>
  </si>
  <si>
    <t>rshb</t>
  </si>
  <si>
    <t>tcs</t>
  </si>
  <si>
    <t>sovcombank</t>
  </si>
  <si>
    <t>alfabank</t>
  </si>
  <si>
    <t>Банк НБС</t>
  </si>
  <si>
    <t>ишбанк</t>
  </si>
  <si>
    <t>БКС БАНК</t>
  </si>
  <si>
    <t>Ак барс</t>
  </si>
  <si>
    <t>банк левобережный</t>
  </si>
  <si>
    <t>приморье</t>
  </si>
  <si>
    <t>кубань кредит</t>
  </si>
  <si>
    <t>вбрр</t>
  </si>
  <si>
    <t>ндбанк</t>
  </si>
  <si>
    <t>энергобанк</t>
  </si>
  <si>
    <t>банк викинг</t>
  </si>
  <si>
    <t>банк глобус</t>
  </si>
  <si>
    <t>банк финам</t>
  </si>
  <si>
    <t>банк мфк</t>
  </si>
  <si>
    <t>рнкб</t>
  </si>
  <si>
    <t>бланк</t>
  </si>
  <si>
    <t>акибанк</t>
  </si>
  <si>
    <t>ис банк</t>
  </si>
  <si>
    <t>Делобанк</t>
  </si>
  <si>
    <t>Простобанк</t>
  </si>
  <si>
    <t>Ижкомбанк</t>
  </si>
  <si>
    <t>Рейт</t>
  </si>
  <si>
    <t>АО "РЕАЛИСТ БАНК"</t>
  </si>
  <si>
    <t>B+(RU)</t>
  </si>
  <si>
    <t>На пересмотре (развивающийся)</t>
  </si>
  <si>
    <t>Кредитные организации</t>
  </si>
  <si>
    <t>АО «Россельхозбанк»</t>
  </si>
  <si>
    <t>AA(RU)</t>
  </si>
  <si>
    <t>Стабильный</t>
  </si>
  <si>
    <t>ПАО АКБ "ПРИМОРЬЕ"</t>
  </si>
  <si>
    <t>BB(RU)</t>
  </si>
  <si>
    <t>ПАО "МТС-Банк"</t>
  </si>
  <si>
    <t>A(RU)</t>
  </si>
  <si>
    <t>ПАО Банк "Кузнецкий"</t>
  </si>
  <si>
    <t>Позитивный</t>
  </si>
  <si>
    <t>АО ИНГОССТРАХ БАНК</t>
  </si>
  <si>
    <t>A-(RU)</t>
  </si>
  <si>
    <t>АО "ЯНДЕКС БАНК"</t>
  </si>
  <si>
    <t>Банк «ИТУРУП» (ООО)</t>
  </si>
  <si>
    <t>Отозван</t>
  </si>
  <si>
    <t>АО "ОТП Банк"</t>
  </si>
  <si>
    <t>A+(RU)</t>
  </si>
  <si>
    <t>АО "НК БАНК"</t>
  </si>
  <si>
    <t>BB-(RU)</t>
  </si>
  <si>
    <t>АО "Bereke Bank"</t>
  </si>
  <si>
    <t>BB+</t>
  </si>
  <si>
    <t>АО "СЭБ Банк"</t>
  </si>
  <si>
    <t>Банк «КУБ» (АО)</t>
  </si>
  <si>
    <t>АО "ПОЧТА БАНК"</t>
  </si>
  <si>
    <t>ПАО Банк «ФК Открытие»</t>
  </si>
  <si>
    <t>ПАО АКБ "Металлинвестбанк"</t>
  </si>
  <si>
    <t>АО "Тольяттихимбанк"</t>
  </si>
  <si>
    <t>BBB+(RU)</t>
  </si>
  <si>
    <t>ЦМРБанк (ООО)</t>
  </si>
  <si>
    <t>АО "НС Банк"</t>
  </si>
  <si>
    <t>ПАО "ЧЕЛЯБИНВЕСТБАНК"</t>
  </si>
  <si>
    <t>АО РОСЭКСИМБАНК</t>
  </si>
  <si>
    <t>АКБ "НРБАНК" (АО)</t>
  </si>
  <si>
    <t>АКБ "Держава" ПАО</t>
  </si>
  <si>
    <t>BBB-(RU)</t>
  </si>
  <si>
    <t>АО АКБ «НОВИКОМБАНК»</t>
  </si>
  <si>
    <t>AA-(RU)</t>
  </si>
  <si>
    <t>"БНП ПАРИБА БАНК" АО</t>
  </si>
  <si>
    <t>AAA(RU)</t>
  </si>
  <si>
    <t>АО "НБ ВЭД РУз"</t>
  </si>
  <si>
    <t>Национальная рейтинговая шкала</t>
  </si>
  <si>
    <t>Международная рейтинговая шкала</t>
  </si>
  <si>
    <t>BB</t>
  </si>
  <si>
    <t>ПАО «АК БАРС» БАНК</t>
  </si>
  <si>
    <t>АО КБ "Юнистрим"</t>
  </si>
  <si>
    <t>ООО «Чайна Констракшн Банк»</t>
  </si>
  <si>
    <t>ООО «банк Раунд»</t>
  </si>
  <si>
    <t>BB+(RU)</t>
  </si>
  <si>
    <t>A</t>
  </si>
  <si>
    <t>B+</t>
  </si>
  <si>
    <t>AA</t>
  </si>
  <si>
    <t>A-</t>
  </si>
  <si>
    <t>отозван</t>
  </si>
  <si>
    <t>A+</t>
  </si>
  <si>
    <t>BB-</t>
  </si>
  <si>
    <t>BBB+</t>
  </si>
  <si>
    <t>АКБ "НРБАНК"</t>
  </si>
  <si>
    <t>АКБ "Держава"</t>
  </si>
  <si>
    <t>BBB-</t>
  </si>
  <si>
    <t>НОВИКОМБАНК</t>
  </si>
  <si>
    <t>AA-</t>
  </si>
  <si>
    <t>БНП Париба банк</t>
  </si>
  <si>
    <t>AAA</t>
  </si>
  <si>
    <t>НБ ВЭД Руз</t>
  </si>
  <si>
    <t>Чайшна констракшн Банк</t>
  </si>
  <si>
    <t>Банк Раунд</t>
  </si>
  <si>
    <t>Дойче банк</t>
  </si>
  <si>
    <t>Ури банк</t>
  </si>
  <si>
    <t>Кошелев банк</t>
  </si>
  <si>
    <t>AA+</t>
  </si>
  <si>
    <t>айсибиси банк</t>
  </si>
  <si>
    <t>ХКФ банк</t>
  </si>
  <si>
    <t>Белинвестбанк</t>
  </si>
  <si>
    <t>авто финанс банк</t>
  </si>
  <si>
    <t>ПРОМСВЯЗЬБАНК</t>
  </si>
  <si>
    <t>aa+</t>
  </si>
  <si>
    <t>Азиатско-тихоокеанский банк</t>
  </si>
  <si>
    <t>Морской банк</t>
  </si>
  <si>
    <t>Тойота банк</t>
  </si>
  <si>
    <t>ББР банк</t>
  </si>
  <si>
    <t>BBB</t>
  </si>
  <si>
    <t>ВТБ (беларусь)</t>
  </si>
  <si>
    <t>Денизбанк</t>
  </si>
  <si>
    <t>эйч-эс-би-си банк</t>
  </si>
  <si>
    <t>Еврофинанс моснарбанк</t>
  </si>
  <si>
    <t>ИНГ банк</t>
  </si>
  <si>
    <t>Локо-банк</t>
  </si>
  <si>
    <t>Фора-банк</t>
  </si>
  <si>
    <t>МБ рус банк</t>
  </si>
  <si>
    <t>уралсиб</t>
  </si>
  <si>
    <t>КЭБ ЭЙЧЭНБИ банк</t>
  </si>
  <si>
    <t>эс-би-ай банк</t>
  </si>
  <si>
    <t>Кредит европа банк</t>
  </si>
  <si>
    <t>СМБСР БАНК</t>
  </si>
  <si>
    <t>МСП Банк</t>
  </si>
  <si>
    <t>Юникредит банк</t>
  </si>
  <si>
    <t>Нокссбанк</t>
  </si>
  <si>
    <t>B</t>
  </si>
  <si>
    <t>Азия-Инвест банк</t>
  </si>
  <si>
    <t>сдм-БАНК</t>
  </si>
  <si>
    <t>Банк БелВЭБ</t>
  </si>
  <si>
    <t>АКИБАНК</t>
  </si>
  <si>
    <t>Ланта-банк</t>
  </si>
  <si>
    <t>ГТ банк</t>
  </si>
  <si>
    <t>Тинькофф банк</t>
  </si>
  <si>
    <t>Райффайзен банк</t>
  </si>
  <si>
    <t>B-</t>
  </si>
  <si>
    <t>Кубань кредит</t>
  </si>
  <si>
    <t>чайна сельхоз банк</t>
  </si>
  <si>
    <t>Росдорбанк</t>
  </si>
  <si>
    <t>Даленка</t>
  </si>
  <si>
    <t>Дж.П. морган банк интернешнл</t>
  </si>
  <si>
    <t>Фольксваген банк рус</t>
  </si>
  <si>
    <t>Мижзухо банк</t>
  </si>
  <si>
    <t>татсоцбанк</t>
  </si>
  <si>
    <t>киви банк</t>
  </si>
  <si>
    <t>нефтепромбанк</t>
  </si>
  <si>
    <t>народный банк</t>
  </si>
  <si>
    <t>связь банк</t>
  </si>
  <si>
    <t>Русфинанс банк</t>
  </si>
  <si>
    <t>экспобанк</t>
  </si>
  <si>
    <t>данские банк</t>
  </si>
  <si>
    <t>интерпромбанк</t>
  </si>
  <si>
    <t>зираат банк</t>
  </si>
  <si>
    <t>кб дельтакредит</t>
  </si>
  <si>
    <t>росевробанк</t>
  </si>
  <si>
    <t>ИНГОССТРАХ банк</t>
  </si>
  <si>
    <t>ЯНДЕКС БАНК</t>
  </si>
  <si>
    <t>банк ИТУРУП</t>
  </si>
  <si>
    <t>НК БАНК</t>
  </si>
  <si>
    <t>Bereke Bank</t>
  </si>
  <si>
    <t>СЭБ Банк</t>
  </si>
  <si>
    <t>КУБ</t>
  </si>
  <si>
    <t>ПОЧТА БАНК</t>
  </si>
  <si>
    <t>РОСЭКСИМБАНК</t>
  </si>
  <si>
    <t>Фольксваген банк</t>
  </si>
  <si>
    <t>НКР подтвердило кредитные рейтинги МТС-Банка и его облигаций на уровне A.ru</t>
  </si>
  <si>
    <t>НКР присвоило АО «Банк Финсервис» кредитный рейтинг BBB-.ru со стабильным прогнозом</t>
  </si>
  <si>
    <t>НКР повысило кредитный рейтинг банка «Держава» с BBB-.ru до BBB.ru со стабильным прогнозом</t>
  </si>
  <si>
    <t>НКР повысило кредитный рейтинг ТКБ Банка с BBB-.ru до BBB.ru со стабильным прогнозом</t>
  </si>
  <si>
    <t>НКР присвоило Абсолют Банку кредитный рейтинг A-.ru со стабильным прогнозом</t>
  </si>
  <si>
    <t>НКР присвоило ПАО Банк ЗЕНИТ кредитный рейтинг A-.ru со стабильным прогнозом</t>
  </si>
  <si>
    <t>НКР отозвало кредитный рейтинг МКБ и прогноз по нему без подтверждения</t>
  </si>
  <si>
    <t>НКР присвоило АО АКБ «ЕВРОФИНАНС МОСНАРБАНК» кредитный рейтинг A-.ru со стабильным прогнозом</t>
  </si>
  <si>
    <t>НКР подтвердило кредитный рейтинг Банк ВТБ (ПАО) на уровне AAA.ru со стабильным прогнозом</t>
  </si>
  <si>
    <t>НКР присвоило ПАО «НБД-Банк» кредитный рейтинг BBB+.ru со стабильным прогнозом</t>
  </si>
  <si>
    <t>НКР присвоило ПАО Сбербанк кредитный рейтинг AAA.ru со стабильным прогнозом</t>
  </si>
  <si>
    <t>НКР повысило кредитный рейтинг АО «Экспобанк» с A-.ru до A.ru со стабильным прогнозом</t>
  </si>
  <si>
    <t>НКР присвоило АКБ «БЭНК ОФ ЧАЙНА» (АО) кредитный рейтинг AA+.ru со стабильным прогнозом</t>
  </si>
  <si>
    <t>НКР повысило кредитный рейтинг «Кубань Кредит» с BBB-.ru до BBB.ru со стабильным прогнозом</t>
  </si>
  <si>
    <t>НКР присвоило Трансстройбанку кредитный рейтинг B.ru со стабильным прогнозом</t>
  </si>
  <si>
    <t>НКР присвоило Россельхозбанку кредитный рейтинг AA+.ru со стабильным прогнозом</t>
  </si>
  <si>
    <t>НКР подтвердило кредитный рейтинг банка «Урал ФД» на уровне BBB-.ru со стабильным прогнозом</t>
  </si>
  <si>
    <t>НКР подтвердило кредитный рейтинг АО «Банк ДОМ.РФ» на уровне AA.ru, прогноз изменён на позитивный</t>
  </si>
  <si>
    <t>НКР подтвердило кредитный рейтинг СДМ-Банка на уровне A-.ru со стабильным прогнозом</t>
  </si>
  <si>
    <t>НКР повысило кредитный рейтинг банка «Уралсиб» с A-.ru до A.ru со стабильным прогнозом</t>
  </si>
  <si>
    <t>НКР подтвердило кредитный рейтинг банка «РЕСО Кредит» на уровне A.ru, прогноз изменён на позитивный</t>
  </si>
  <si>
    <t>НКР подтвердило кредитный рейтинг Новикомбанка на уровне AA-.ru со стабильным прогнозом</t>
  </si>
  <si>
    <t>НКР подтвердило кредитный рейтинг ПАО Банк «ФК Открытие» на уровне AA+.ru, прогноз изменён на стабильный</t>
  </si>
  <si>
    <t>НКР присвоило АО КБ «АГРОПРОМКРЕДИТ» кредитный рейтинг BB-.ru со стабильным прогнозом</t>
  </si>
  <si>
    <t>НКР отозвало кредитный рейтинг ПАО Банк Синара и прогноз по нему без подтверждения</t>
  </si>
  <si>
    <t>НКР повысило кредитный рейтинг ББР Банка с B.ru до B+.ru со стабильным прогнозом</t>
  </si>
  <si>
    <t>НКР подтвердило кредитный рейтинг ПАО «Совкомбанк» на уровне AA-.ru, прогноз изменён на стабильный</t>
  </si>
  <si>
    <t>НКР повысило кредитный рейтинг Металлинвестбанка с A-.ru до A.ru со стабильным прогнозом</t>
  </si>
  <si>
    <t>НКР подтвердило кредитный рейтинг Ак Барс Банка на уровне A.ru со стабильным прогнозом</t>
  </si>
  <si>
    <t>НКР присвоило АКБ «МЕЖДУНАРОДНЫЙ ФИНАНСОВЫЙ КЛУБ» кредитный рейтинг BB.ru со стабильным прогнозом</t>
  </si>
  <si>
    <t>НКР повысило кредитный рейтинг НС Банка с B+.ru до BB-.ru со стабильным прогнозом</t>
  </si>
  <si>
    <t>НКР отозвало кредитный рейтинг АО «СМП Банк» и прогноз по нему без подтверждения</t>
  </si>
  <si>
    <t>НКР подтвердило рейтинг Интерпрогрессбанка B+.ru со стабильным прогнозом</t>
  </si>
  <si>
    <t>НКР подтвердило кредитный рейтинг СКБ-банка (новое наименование — ПАО Банк Синара) на уровне B+.ru, прогноз изменён на позитивный</t>
  </si>
  <si>
    <t>НКР понизило кредитный рейтинг Руна-банка до уровня D и отозвало его</t>
  </si>
  <si>
    <t>Банк финсервис</t>
  </si>
  <si>
    <t>БЭНК оф чайна</t>
  </si>
  <si>
    <t>ТКБ Банк</t>
  </si>
  <si>
    <t>Абсолют банк</t>
  </si>
  <si>
    <t>АГРОПРОМКРЕДИТ</t>
  </si>
  <si>
    <t>дом.рф</t>
  </si>
  <si>
    <t>фк открытие</t>
  </si>
  <si>
    <t>Ресо кредит</t>
  </si>
  <si>
    <t>Международный финансовый клуб</t>
  </si>
  <si>
    <t>НБД-банк</t>
  </si>
  <si>
    <t>НС БАНК</t>
  </si>
  <si>
    <t>СКБ-Банк</t>
  </si>
  <si>
    <t>Руна-банк</t>
  </si>
  <si>
    <t>РЕСО КРЕДИТ</t>
  </si>
  <si>
    <t>банк РЕСО кредит</t>
  </si>
  <si>
    <t>По справочнику</t>
  </si>
  <si>
    <t>bank_name</t>
  </si>
  <si>
    <t>Ак Барс Банк</t>
  </si>
  <si>
    <t>Банк ЗЕНИТ</t>
  </si>
  <si>
    <t>МЕТКОМБАНК</t>
  </si>
  <si>
    <t>СЕВЕРГАЗБАНК</t>
  </si>
  <si>
    <t>Дальневосточный Банк</t>
  </si>
  <si>
    <t>АРЕСБАНК</t>
  </si>
  <si>
    <t>ФИНСТАР БАНК</t>
  </si>
  <si>
    <t>ПЕРВОУРАЛЬСКБАНК</t>
  </si>
  <si>
    <t>КАМКОМБАНК</t>
  </si>
  <si>
    <t>СОЦИУМ-БАНК</t>
  </si>
  <si>
    <t>МОСКОМБАНК</t>
  </si>
  <si>
    <t>Внешфинбанк</t>
  </si>
  <si>
    <t>Истина</t>
  </si>
  <si>
    <t>Активы нетто</t>
  </si>
  <si>
    <t>Уровень просроченной задолженности по кредитному портфелю</t>
  </si>
  <si>
    <t>Банк справочник</t>
  </si>
  <si>
    <t>Рейтинги, из 10</t>
  </si>
  <si>
    <t>ruAAA</t>
  </si>
  <si>
    <t>ruAA</t>
  </si>
  <si>
    <t>ruA</t>
  </si>
  <si>
    <t>ruBBB</t>
  </si>
  <si>
    <t>ruBB</t>
  </si>
  <si>
    <t>ruB</t>
  </si>
  <si>
    <t>ruAA+</t>
  </si>
  <si>
    <t>ruAA-</t>
  </si>
  <si>
    <t>ruA+</t>
  </si>
  <si>
    <t>ruA-</t>
  </si>
  <si>
    <t>ruBBB+</t>
  </si>
  <si>
    <t>ruBBB-</t>
  </si>
  <si>
    <t>ruBB+</t>
  </si>
  <si>
    <t>ruBB-</t>
  </si>
  <si>
    <t>ruB+</t>
  </si>
  <si>
    <t>ruB-</t>
  </si>
  <si>
    <t>Число</t>
  </si>
  <si>
    <t>-</t>
  </si>
  <si>
    <t>Снят</t>
  </si>
  <si>
    <t>Кредитные рейтинги</t>
  </si>
  <si>
    <t>Итог</t>
  </si>
  <si>
    <t>Стандартизация</t>
  </si>
  <si>
    <t>от 0 до 1</t>
  </si>
  <si>
    <t>От 0 до 1</t>
  </si>
  <si>
    <t>Пр. Задолж</t>
  </si>
  <si>
    <t>Кр рейтинг</t>
  </si>
  <si>
    <t>SDN-лист</t>
  </si>
  <si>
    <t>доля</t>
  </si>
  <si>
    <t>теперь</t>
  </si>
  <si>
    <t>Индустриальный сберегательный банк</t>
  </si>
  <si>
    <t>Черноморский банк развития</t>
  </si>
  <si>
    <t>Промышленный сберегательный банк</t>
  </si>
  <si>
    <t>Московский кредитный банк</t>
  </si>
  <si>
    <t>Банк Приморье</t>
  </si>
  <si>
    <t>Коммерческий банк Юнистрим</t>
  </si>
  <si>
    <t>Русский стандарт</t>
  </si>
  <si>
    <t>Всероссийский банк развития регионов (ВБРР)</t>
  </si>
  <si>
    <t>East West United Bank (базируется в Люксембурге, но принадлежит российской АФК Система)</t>
  </si>
  <si>
    <t>Банк для предпринимателей Бланк</t>
  </si>
  <si>
    <t>Национальная система платежных карт Мир</t>
  </si>
  <si>
    <t>Ростфинанс</t>
  </si>
  <si>
    <t>Быстробанк</t>
  </si>
  <si>
    <t>Словарь</t>
  </si>
  <si>
    <t>East West United Bank</t>
  </si>
  <si>
    <t>НСПК МИР</t>
  </si>
  <si>
    <t>ТОП-1</t>
  </si>
  <si>
    <t>Мин</t>
  </si>
  <si>
    <t>Персентили</t>
  </si>
  <si>
    <t>Значение</t>
  </si>
  <si>
    <t>Скор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</si>
</sst>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4">
    <numFmt numFmtId="41" formatCode="_-* #,##0_-;\-* #,##0_-;_-* &quot;-&quot;_-;_-@_-"/>
    <numFmt numFmtId="43" formatCode="_-* #,##0.00_-;\-* #,##0.00_-;_-* &quot;-&quot;??_-;_-@_-"/>
    <numFmt numFmtId="164" formatCode="_-* #,##0_р_._-;\-* #,##0_р_._-;_-* &quot;-&quot;_р_._-;_-@_-"/>
    <numFmt numFmtId="165" formatCode="_-* #,##0.00_р_._-;\-* #,##0.00_р_._-;_-* &quot;-&quot;??_р_._-;_-@_-"/>
    <numFmt numFmtId="166" formatCode="0.0%"/>
    <numFmt numFmtId="167" formatCode="#,##0.0"/>
    <numFmt numFmtId="168" formatCode="0.0"/>
    <numFmt numFmtId="169" formatCode="&quot;$&quot;#,##0_);[Red]\(&quot;$&quot;#,##0\)"/>
    <numFmt numFmtId="170" formatCode="&quot;$&quot;#,##0.00_);\(&quot;$&quot;#,##0.00\)"/>
    <numFmt numFmtId="171" formatCode="&quot;$&quot;#,##0.00_);[Red]\(&quot;$&quot;#,##0.00\)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_(* #,##0_);_(* \(#,##0\);_(* &quot;-&quot;??_);_(@_)"/>
    <numFmt numFmtId="175" formatCode="0.0000%"/>
    <numFmt numFmtId="176" formatCode="0.000000%"/>
    <numFmt numFmtId="177" formatCode="_(&quot;$&quot;#,##0_)&quot;millions&quot;;\(&quot;$&quot;#,##0\)&quot; millions&quot;"/>
    <numFmt numFmtId="178" formatCode="&quot;$&quot;#,##0.00_)\ \ \ ;\(&quot;$&quot;#,##0.00\)\ \ \ "/>
    <numFmt numFmtId="179" formatCode="&quot;$&quot;#,##0.00&quot;*&quot;\ \ ;\(&quot;$&quot;#,##0.00\)&quot;*&quot;\ \ "/>
    <numFmt numFmtId="180" formatCode="&quot;$&quot;#,##0.00\A_)\ ;\(&quot;$&quot;#,##0.00\A\)\ \ "/>
    <numFmt numFmtId="181" formatCode="_$&quot;$&quot;#,##0.00_);[Red]_$\(&quot;$&quot;#,##0.00\);_$&quot;$&quot;0.00_);_$@_)"/>
    <numFmt numFmtId="182" formatCode="#,##0.0_);\(#,##0.0\)"/>
    <numFmt numFmtId="183" formatCode="&quot;$&quot;#,##0.0_);\(&quot;$&quot;#,##0.0\)"/>
    <numFmt numFmtId="184" formatCode="&quot;$&quot;#,###.00_);\(&quot;$&quot;#,###.00\);;&quot;num required&quot;\)"/>
    <numFmt numFmtId="185" formatCode="0_);\(0\)"/>
    <numFmt numFmtId="186" formatCode="0.00_);\(0.00\)"/>
    <numFmt numFmtId="187" formatCode="0.000_);\(0.000\)"/>
    <numFmt numFmtId="188" formatCode="0.00_)"/>
    <numFmt numFmtId="189" formatCode="\ \ \ \ \ &quot;$&quot;* \ #,###.00;;;&quot;num required&quot;\)"/>
    <numFmt numFmtId="190" formatCode="&quot;$&quot;* #,##0_);&quot;$&quot;* \(#,##0\);;&quot;num required&quot;\)"/>
    <numFmt numFmtId="191" formatCode="#,##0_);\(#,##0\);\—_);@_)"/>
    <numFmt numFmtId="192" formatCode="#,##0.00_%_);\(#,##0.00\)_%;#,##0.00_%_);@_%_)"/>
    <numFmt numFmtId="193" formatCode="#,##0.00_);\(#,##0.00\);\-_)"/>
    <numFmt numFmtId="194" formatCode="#,##0__;\(#,##0\)__"/>
    <numFmt numFmtId="195" formatCode="#,##0____;\(#,##0\)____"/>
    <numFmt numFmtId="196" formatCode="0.00_);\(0.00\);0.00"/>
    <numFmt numFmtId="197" formatCode="\ \ \ \ &quot;$&quot;* #,##0.0_);[Red]\(\ \ \ &quot;$&quot;* #,##0.0\)"/>
    <numFmt numFmtId="198" formatCode="_-&quot;£&quot;* #,##0_);_-&quot;£&quot;* \(#,##0\);_-&quot;£&quot;* \—_);_-&quot;£&quot;* @_)"/>
    <numFmt numFmtId="199" formatCode="0\p"/>
    <numFmt numFmtId="200" formatCode="0.0000000000000%"/>
    <numFmt numFmtId="201" formatCode="0.00000000000%"/>
    <numFmt numFmtId="202" formatCode="&quot;$&quot;#,##0__;\(&quot;$&quot;#,##0\)__"/>
    <numFmt numFmtId="203" formatCode="&quot;$&quot;#,##0____;\(&quot;$&quot;#,##0\)____"/>
    <numFmt numFmtId="204" formatCode="\ &quot;$&quot;* #,##0.0_);\ &quot;$&quot;* \(#,##0.0\);;&quot;num required&quot;\)"/>
    <numFmt numFmtId="205" formatCode="mm/yyyy"/>
    <numFmt numFmtId="206" formatCode="0.0_);\(0.0\)"/>
    <numFmt numFmtId="207" formatCode="_(* #,##0.0_);_(* \(#,##0.0\);_(* &quot;-&quot;?_);_(@_)"/>
    <numFmt numFmtId="208" formatCode="@\ \ \ \ \ "/>
    <numFmt numFmtId="209" formatCode=";;;"/>
    <numFmt numFmtId="210" formatCode="&quot;$&quot;#,##0.00"/>
    <numFmt numFmtId="211" formatCode="&quot;$&quot;#,##0.000_);\(&quot;$&quot;#,##0.000\)"/>
    <numFmt numFmtId="212" formatCode="#,##0\ ;\(#,##0\)"/>
    <numFmt numFmtId="213" formatCode="d/mmm/yy"/>
    <numFmt numFmtId="214" formatCode="mm/dd/yy_)"/>
    <numFmt numFmtId="215" formatCode="m/d/yy_%_)"/>
    <numFmt numFmtId="216" formatCode="&quot;$&quot;* \ #,###.000_);\(&quot;$&quot;* \ #,###.000\);;&quot;num required&quot;\)"/>
    <numFmt numFmtId="217" formatCode="#,##0.000_);\(#,##0.000\)"/>
    <numFmt numFmtId="218" formatCode="0_%_);\(0\)_%;0_%_);@_%_)"/>
    <numFmt numFmtId="219" formatCode="&quot;$&quot;#,##0;\-&quot;$&quot;#,##0"/>
    <numFmt numFmtId="220" formatCode="&quot;$&quot;#,##0.00\A\ \ \ \ ;\(&quot;$&quot;#,##0.00\A\)\ \ \ \ "/>
    <numFmt numFmtId="221" formatCode="&quot;$&quot;#,##0.00&quot;E&quot;\ \ \ \ ;\(&quot;$&quot;#,##0.00&quot;E&quot;\)\ \ \ \ "/>
    <numFmt numFmtId="222" formatCode="#,##0.0000000_);[Red]\(#,##0.0000000\)"/>
    <numFmt numFmtId="223" formatCode="#,##0.00\A\ \ \ \ ;\(#,##0.00\A\)\ \ \ \ "/>
    <numFmt numFmtId="224" formatCode="#,##0.00&quot;E&quot;\ \ \ \ ;\(#,##0.00&quot;E&quot;\)\ \ \ \ "/>
    <numFmt numFmtId="225" formatCode="\ \ \ \ &quot;$&quot;* #,##0.0"/>
    <numFmt numFmtId="226" formatCode="\ \ &quot;$&quot;* #,##0.0_);&quot;$&quot;* \(#,##0.0\);;&quot;num required&quot;\)"/>
    <numFmt numFmtId="227" formatCode="&quot;$&quot;* #,##0.00"/>
    <numFmt numFmtId="228" formatCode="\ \ &quot;$&quot;* #,##0.00"/>
    <numFmt numFmtId="229" formatCode="\ \ &quot;$&quot;* #,###.000_);\(\ \ &quot;$&quot;* #,###.000\);;&quot;num required&quot;\)"/>
    <numFmt numFmtId="230" formatCode="#,###.0_);\(#,###.0\)"/>
    <numFmt numFmtId="231" formatCode="&quot;$&quot;* #,###.00;;;&quot;num required&quot;\)"/>
    <numFmt numFmtId="232" formatCode="_([$€]* #,##0.00_);_([$€]* \(#,##0.00\);_([$€]* &quot;-&quot;??_);_(@_)"/>
    <numFmt numFmtId="233" formatCode="_-* #,##0.0\ [$€-1]_-;\-* #,##0.0\ [$€-1]_-;_-* &quot;-&quot;?\ [$€-1]_-;_-@_-"/>
    <numFmt numFmtId="234" formatCode="_-* #,##0.00[$€-1]_-;\-* #,##0.00[$€-1]_-;_-* &quot;-&quot;??[$€-1]_-"/>
    <numFmt numFmtId="235" formatCode="_-* #,##0.00\ [$€-1]_-;\-* #,##0.00\ [$€-1]_-;_-* &quot;-&quot;??\ [$€-1]_-;_-@_-"/>
    <numFmt numFmtId="236" formatCode="\€#,##0_);\(\€#,##0\)"/>
    <numFmt numFmtId="237" formatCode="_-* #,##0.0000\ [$€-1]_-;\-* #,##0.0000\ [$€-1]_-;_-* &quot;-&quot;????\ [$€-1]_-;_-@_-"/>
    <numFmt numFmtId="238" formatCode="_-* #,##0\ [$€-1]_-;\-* #,##0\ [$€-1]_-;_-* &quot;-&quot;\ [$€-1]_-;_-@_-"/>
    <numFmt numFmtId="239" formatCode="&quot;$&quot;#,##0.00_)\ \ \ \ \ ;\(&quot;$&quot;#,##0.00\)\ \ \ \ \ "/>
    <numFmt numFmtId="240" formatCode="0%\ \ \ \ \ \ \ "/>
    <numFmt numFmtId="241" formatCode="0.0\%_);\(0.0\%\);0.0\%_);@_%_)"/>
    <numFmt numFmtId="242" formatCode="#,##0.0%_);\(#,##0.0%\)"/>
    <numFmt numFmtId="243" formatCode="#,##0.00;;;[White]General"/>
    <numFmt numFmtId="244" formatCode="_ * #,##0_ ;_ * \-#,##0_ ;_ * &quot;-&quot;_ ;_ @_ "/>
    <numFmt numFmtId="245" formatCode="&quot;$&quot;#,##0\ &quot;MM&quot;;\(&quot;$&quot;#,##0.00\ &quot;MM&quot;\)"/>
    <numFmt numFmtId="246" formatCode="_(&quot;$&quot;* #,##0_)\ &quot;millions&quot;;_(&quot;$&quot;* \(#,##0\)&quot; millions&quot;"/>
    <numFmt numFmtId="247" formatCode="0.00\ \ "/>
    <numFmt numFmtId="248" formatCode="#,##0.000000_);\(#,##0.000000\)"/>
    <numFmt numFmtId="249" formatCode="_-* #,##0.00\ _€_-;\-* #,##0.00\ _€_-;_-* &quot;-&quot;??\ _€_-;_-@_-"/>
    <numFmt numFmtId="250" formatCode="\€#,##0.0_);\(\€#,##0.0\)"/>
    <numFmt numFmtId="251" formatCode="#,##0\x_);\(#,##0\x\)"/>
    <numFmt numFmtId="252" formatCode="#,##0%_);\(#,##0%\)"/>
    <numFmt numFmtId="253" formatCode="\£#,##0.0_);\(\£#,##0.0\)"/>
    <numFmt numFmtId="254" formatCode="\¥#,##0.0_);\(\¥#,##0.0\)"/>
    <numFmt numFmtId="255" formatCode="0.0000000"/>
    <numFmt numFmtId="256" formatCode="_-* #,##0.00\ &quot;€&quot;_-;\-* #,##0.00\ &quot;€&quot;_-;_-* &quot;-&quot;??\ &quot;€&quot;_-;_-@_-"/>
    <numFmt numFmtId="257" formatCode="000\-000000"/>
    <numFmt numFmtId="258" formatCode="_(* #,##0.000_);_(* \(#,##0.000\);_(* &quot;-&quot;??_);_(@_)"/>
    <numFmt numFmtId="259" formatCode="\(0\);;\(@\)"/>
    <numFmt numFmtId="260" formatCode="_ * #,##0_ ;_ * \-#,##0_ ;;_ @_ "/>
    <numFmt numFmtId="261" formatCode="0.0000000000%"/>
    <numFmt numFmtId="262" formatCode="0.00000000000000000%"/>
    <numFmt numFmtId="263" formatCode="0.000000000000000000%"/>
    <numFmt numFmtId="264" formatCode="_ * #,##0_ ;_ * \(#,##0\)\ ;_ * &quot;-&quot;_ ;_ @_ "/>
    <numFmt numFmtId="265" formatCode="#,##0.000_);[Red]\(#,##0.000\)"/>
    <numFmt numFmtId="266" formatCode="0.0\ "/>
    <numFmt numFmtId="267" formatCode="0.0%\ \ \ \ \ "/>
    <numFmt numFmtId="268" formatCode="0.000000"/>
    <numFmt numFmtId="269" formatCode="0.0000000000000000000%"/>
    <numFmt numFmtId="270" formatCode="0.00\%;\-0.00\%;0.00\%"/>
    <numFmt numFmtId="271" formatCode="0.00\ \ \ \ "/>
    <numFmt numFmtId="272" formatCode="&quot;$&quot;#,##0.000_);[Red]\(&quot;$&quot;#,##0.000\)"/>
    <numFmt numFmtId="273" formatCode="@\ "/>
    <numFmt numFmtId="274" formatCode="&quot;$&quot;@"/>
    <numFmt numFmtId="275" formatCode="#,##0.00\x"/>
    <numFmt numFmtId="276" formatCode="0.00\x;\-0.00\x;0.00\x"/>
    <numFmt numFmtId="277" formatCode="mm/dd/yy"/>
    <numFmt numFmtId="278" formatCode="&quot;p.&quot;#,##0.00;[Red]\-&quot;p.&quot;#,##0.00"/>
    <numFmt numFmtId="279" formatCode="##0.00000"/>
    <numFmt numFmtId="280" formatCode="_(&quot;CHF&quot;* #,##0.0_);_(&quot;CHF&quot;* \(#,##0.0\);_(&quot;CHF&quot;* &quot;-&quot;??_);_(@_)"/>
    <numFmt numFmtId="281" formatCode="General;;"/>
    <numFmt numFmtId="282" formatCode="&quot;$&quot;* #,##0.0_);&quot;$&quot;* \(#,##0.0\);;&quot;num required&quot;\)"/>
    <numFmt numFmtId="283" formatCode="_-&quot;L.&quot;\ * #,##0_-;\-&quot;L.&quot;\ * #,##0_-;_-&quot;L.&quot;\ * &quot;-&quot;_-;_-@_-"/>
    <numFmt numFmtId="284" formatCode="_-&quot;L.&quot;\ * #,##0.00_-;\-&quot;L.&quot;\ * #,##0.00_-;_-&quot;L.&quot;\ * &quot;-&quot;??_-;_-@_-"/>
    <numFmt numFmtId="285" formatCode="0_);;@_)"/>
    <numFmt numFmtId="286" formatCode="[$-419]mmm\ yy;@"/>
    <numFmt numFmtId="287" formatCode="0.0_)\%;\(0.0\)\%;0.0_)\%;@_)_%"/>
    <numFmt numFmtId="288" formatCode="#,##0.0_)_%;\(#,##0.0\)_%;0.0_)_%;@_)_%"/>
    <numFmt numFmtId="289" formatCode="#,##0.0_);\(#,##0.0\);#,##0.0_);@_)"/>
    <numFmt numFmtId="290" formatCode="&quot;£&quot;_(#,##0.00_);&quot;£&quot;\(#,##0.00\);&quot;£&quot;_(0.00_);@_)"/>
    <numFmt numFmtId="291" formatCode="&quot;€&quot;_(#,##0.00_);&quot;€&quot;\(#,##0.00\);&quot;€&quot;_(0.00_);@_)"/>
    <numFmt numFmtId="292" formatCode="&quot;£&quot;_(#,##0.00_);&quot;£&quot;\(#,##0.00\)"/>
    <numFmt numFmtId="293" formatCode="#,##0.00_);\(#,##0.00\);0.00_);@_)"/>
    <numFmt numFmtId="294" formatCode="\€_(#,##0.00_);\€\(#,##0.00\);\€_(0.00_);@_)"/>
    <numFmt numFmtId="295" formatCode="#,##0_)\x;\(#,##0\)\x;0_)\x;@_)_x"/>
    <numFmt numFmtId="296" formatCode="#,##0.0_)\x;\(#,##0.0\)\x"/>
    <numFmt numFmtId="297" formatCode="#,##0_)_x;\(#,##0\)_x;0_)_x;@_)_x"/>
    <numFmt numFmtId="298" formatCode="#,##0.0_)_x;\(#,##0.0\)_x"/>
    <numFmt numFmtId="299" formatCode="0.0_)\%;\(0.0\)\%"/>
    <numFmt numFmtId="300" formatCode="#,##0.0_)_%;\(#,##0.0\)_%"/>
    <numFmt numFmtId="301" formatCode="&quot;$&quot;#,##0_);\(&quot;$&quot;#,##0\)"/>
    <numFmt numFmtId="302" formatCode="&quot;$&quot;\ ########"/>
    <numFmt numFmtId="303" formatCode="_-* #,##0.00\ _h_u_f_-;\-* #,##0.00\ _h_u_f_-;_-* &quot;-&quot;??\ _h_u_f_-;_-@_-"/>
    <numFmt numFmtId="304" formatCode="_-* #,##0.00\ _₽_-;\-* #,##0.00\ _₽_-;_-* &quot;-&quot;??\ _₽_-;_-@_-"/>
    <numFmt numFmtId="305" formatCode="0.000"/>
  </numFmts>
  <fonts count="18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ahoma"/>
      <family val="2"/>
      <charset val="204"/>
    </font>
    <font>
      <sz val="8"/>
      <name val="Arial Cyr"/>
      <charset val="204"/>
    </font>
    <font>
      <b/>
      <sz val="12"/>
      <name val="Arial Cyr"/>
      <charset val="204"/>
    </font>
    <font>
      <u/>
      <sz val="10"/>
      <color indexed="12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u/>
      <sz val="11"/>
      <color theme="1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10"/>
      <color indexed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9"/>
      <name val="Arial"/>
      <family val="2"/>
      <charset val="204"/>
    </font>
    <font>
      <sz val="10"/>
      <name val="GillSans"/>
      <family val="2"/>
    </font>
    <font>
      <sz val="10"/>
      <name val="Baskerville MT"/>
    </font>
    <font>
      <sz val="10"/>
      <color indexed="8"/>
      <name val="MS Sans Serif"/>
      <family val="2"/>
      <charset val="204"/>
    </font>
    <font>
      <sz val="10"/>
      <name val="Times New Roman"/>
      <family val="1"/>
    </font>
    <font>
      <sz val="11"/>
      <name val="Arial Cyr"/>
      <charset val="204"/>
    </font>
    <font>
      <sz val="10"/>
      <name val="Helv"/>
      <charset val="204"/>
    </font>
    <font>
      <sz val="10"/>
      <color indexed="0"/>
      <name val="Helv"/>
    </font>
    <font>
      <i/>
      <sz val="9"/>
      <color indexed="8"/>
      <name val="Arial"/>
      <family val="2"/>
    </font>
    <font>
      <sz val="10"/>
      <name val="Book Antiqua"/>
      <family val="1"/>
      <charset val="204"/>
    </font>
    <font>
      <sz val="8"/>
      <name val="Arial Cyr"/>
      <family val="2"/>
      <charset val="204"/>
    </font>
    <font>
      <sz val="10"/>
      <name val="Arial"/>
      <family val="2"/>
    </font>
    <font>
      <b/>
      <sz val="12"/>
      <name val="Tms Rmn"/>
    </font>
    <font>
      <sz val="8"/>
      <name val="Arial"/>
      <family val="2"/>
    </font>
    <font>
      <sz val="8"/>
      <color indexed="12"/>
      <name val="Tms Rmn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9"/>
      <name val="Palatino"/>
      <family val="1"/>
    </font>
    <font>
      <sz val="9"/>
      <name val="Times New Roman"/>
      <family val="1"/>
      <charset val="204"/>
    </font>
    <font>
      <sz val="10"/>
      <name val="Arial Narrow"/>
      <family val="2"/>
    </font>
    <font>
      <sz val="10"/>
      <name val="Courier"/>
      <family val="3"/>
    </font>
    <font>
      <sz val="10"/>
      <name val="Times New Roman"/>
      <family val="1"/>
      <charset val="204"/>
    </font>
    <font>
      <b/>
      <i/>
      <sz val="8"/>
      <name val="Arial"/>
      <family val="2"/>
    </font>
    <font>
      <b/>
      <sz val="8"/>
      <name val="Book Antiqua"/>
      <family val="1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b/>
      <u/>
      <sz val="8"/>
      <name val="Arial"/>
      <family val="2"/>
    </font>
    <font>
      <b/>
      <sz val="9"/>
      <name val="Palatino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name val="Helv"/>
    </font>
    <font>
      <sz val="12"/>
      <name val="Times New Roman"/>
      <family val="1"/>
      <charset val="204"/>
    </font>
    <font>
      <sz val="24"/>
      <name val="Arial"/>
      <family val="2"/>
      <charset val="204"/>
    </font>
    <font>
      <b/>
      <sz val="14"/>
      <name val="Book Antiqua"/>
      <family val="1"/>
      <charset val="204"/>
    </font>
    <font>
      <b/>
      <sz val="18"/>
      <name val="Palatino"/>
      <family val="1"/>
    </font>
    <font>
      <sz val="8"/>
      <color indexed="8"/>
      <name val="Times New Roman"/>
      <family val="1"/>
    </font>
    <font>
      <sz val="10"/>
      <name val="Book Antiqua"/>
      <family val="1"/>
    </font>
    <font>
      <sz val="7"/>
      <name val="Arial MT"/>
    </font>
    <font>
      <sz val="10"/>
      <name val="Century Schoolbook"/>
      <family val="1"/>
      <charset val="204"/>
    </font>
    <font>
      <sz val="10"/>
      <name val="Palatino"/>
      <family val="1"/>
    </font>
    <font>
      <sz val="8"/>
      <name val="Book Antiqua"/>
      <family val="1"/>
      <charset val="204"/>
    </font>
    <font>
      <sz val="11"/>
      <name val="Times New Roman"/>
      <family val="1"/>
      <charset val="204"/>
    </font>
    <font>
      <sz val="8"/>
      <color indexed="14"/>
      <name val="Times New Roman"/>
      <family val="1"/>
    </font>
    <font>
      <sz val="9"/>
      <name val="Arial"/>
      <family val="2"/>
    </font>
    <font>
      <i/>
      <sz val="9"/>
      <name val="Palatino"/>
      <family val="1"/>
    </font>
    <font>
      <b/>
      <sz val="12"/>
      <name val="Arial"/>
      <family val="2"/>
    </font>
    <font>
      <b/>
      <sz val="8"/>
      <name val="Palatino"/>
      <family val="1"/>
    </font>
    <font>
      <b/>
      <sz val="10"/>
      <color indexed="9"/>
      <name val="Arial Narrow"/>
      <family val="2"/>
    </font>
    <font>
      <b/>
      <sz val="10"/>
      <color indexed="16"/>
      <name val="Arial Narrow"/>
      <family val="2"/>
    </font>
    <font>
      <i/>
      <sz val="14"/>
      <name val="Palatino"/>
      <family val="1"/>
    </font>
    <font>
      <b/>
      <sz val="6"/>
      <name val="Palatino"/>
      <family val="1"/>
    </font>
    <font>
      <b/>
      <sz val="7"/>
      <color indexed="8"/>
      <name val="Tms Rmn"/>
    </font>
    <font>
      <sz val="7"/>
      <color indexed="8"/>
      <name val="Tms Rmn"/>
    </font>
    <font>
      <sz val="8"/>
      <color indexed="12"/>
      <name val="Book Antiqua"/>
      <family val="1"/>
      <charset val="204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b/>
      <sz val="8"/>
      <name val="Arial"/>
      <family val="2"/>
      <charset val="204"/>
    </font>
    <font>
      <b/>
      <sz val="10"/>
      <name val="Palatino"/>
      <family val="1"/>
    </font>
    <font>
      <i/>
      <sz val="7"/>
      <name val="Book Antiqua"/>
      <family val="1"/>
      <charset val="204"/>
    </font>
    <font>
      <b/>
      <sz val="14"/>
      <color indexed="24"/>
      <name val="Book Antiqua"/>
      <family val="1"/>
    </font>
    <font>
      <sz val="8"/>
      <name val="Times New Roman"/>
      <family val="1"/>
    </font>
    <font>
      <sz val="10"/>
      <name val="Times"/>
      <family val="1"/>
    </font>
    <font>
      <sz val="10"/>
      <name val="Geneva"/>
      <family val="2"/>
    </font>
    <font>
      <sz val="10"/>
      <name val="Helv Cyrillic"/>
      <charset val="204"/>
    </font>
    <font>
      <i/>
      <sz val="10"/>
      <name val="Helv"/>
    </font>
    <font>
      <sz val="10"/>
      <color indexed="10"/>
      <name val="Arial"/>
      <family val="2"/>
    </font>
    <font>
      <sz val="8"/>
      <name val="Book Antiqua"/>
      <family val="1"/>
    </font>
    <font>
      <sz val="11"/>
      <color indexed="12"/>
      <name val="Univers"/>
      <family val="2"/>
    </font>
    <font>
      <sz val="8"/>
      <color indexed="72"/>
      <name val="Arial"/>
      <family val="2"/>
    </font>
    <font>
      <b/>
      <sz val="26"/>
      <name val="Times New Roman"/>
      <family val="1"/>
    </font>
    <font>
      <sz val="10"/>
      <color indexed="16"/>
      <name val="Helvetica-Black"/>
    </font>
    <font>
      <i/>
      <sz val="14"/>
      <name val="Times New Roman"/>
      <family val="1"/>
    </font>
    <font>
      <b/>
      <sz val="22"/>
      <name val="Book Antiqua"/>
      <family val="1"/>
    </font>
    <font>
      <sz val="10"/>
      <color indexed="8"/>
      <name val="Arial Narrow"/>
      <family val="2"/>
    </font>
    <font>
      <sz val="10"/>
      <name val="MS Sans Serif"/>
      <family val="2"/>
      <charset val="204"/>
    </font>
    <font>
      <sz val="9"/>
      <name val="MS Sans Serif"/>
      <family val="2"/>
      <charset val="204"/>
    </font>
    <font>
      <b/>
      <sz val="10"/>
      <name val="MS Sans Serif"/>
      <family val="2"/>
      <charset val="204"/>
    </font>
    <font>
      <u/>
      <sz val="10"/>
      <name val="GillSans"/>
      <family val="2"/>
    </font>
    <font>
      <sz val="7"/>
      <color indexed="12"/>
      <name val="Arial"/>
      <family val="2"/>
    </font>
    <font>
      <sz val="8"/>
      <name val="Helv"/>
      <charset val="162"/>
    </font>
    <font>
      <b/>
      <sz val="8"/>
      <name val="Arial"/>
      <family val="2"/>
    </font>
    <font>
      <sz val="8"/>
      <color indexed="8"/>
      <name val="Akzidenz Grotesk Light"/>
    </font>
    <font>
      <b/>
      <i/>
      <sz val="10"/>
      <name val="Arial"/>
      <family val="2"/>
    </font>
    <font>
      <sz val="10"/>
      <color indexed="23"/>
      <name val="MS Sans Serif"/>
      <family val="2"/>
      <charset val="204"/>
    </font>
    <font>
      <b/>
      <sz val="12"/>
      <name val="Arial"/>
      <family val="2"/>
      <charset val="204"/>
    </font>
    <font>
      <vertAlign val="superscript"/>
      <sz val="8"/>
      <color indexed="8"/>
      <name val="Akzidenz Grotesk Light"/>
      <family val="1"/>
    </font>
    <font>
      <b/>
      <sz val="12"/>
      <name val="Times New Roman"/>
      <family val="1"/>
      <charset val="204"/>
    </font>
    <font>
      <sz val="10"/>
      <name val="Tms Rmn"/>
    </font>
    <font>
      <sz val="9"/>
      <color indexed="21"/>
      <name val="Helvetica-Black"/>
    </font>
    <font>
      <sz val="9"/>
      <name val="Helvetica-Black"/>
    </font>
    <font>
      <sz val="7"/>
      <name val="Palatino"/>
      <family val="1"/>
    </font>
    <font>
      <b/>
      <sz val="10"/>
      <name val="Times New Roman"/>
      <family val="1"/>
    </font>
    <font>
      <b/>
      <sz val="12"/>
      <name val="GillSans"/>
      <family val="2"/>
    </font>
    <font>
      <b/>
      <sz val="14"/>
      <name val="Palatino"/>
      <family val="1"/>
    </font>
    <font>
      <b/>
      <sz val="7"/>
      <name val="Arial"/>
      <family val="2"/>
      <charset val="204"/>
    </font>
    <font>
      <u/>
      <sz val="11"/>
      <name val="GillSans"/>
      <family val="2"/>
    </font>
    <font>
      <i/>
      <sz val="10"/>
      <name val="Times New Roman"/>
      <family val="1"/>
    </font>
    <font>
      <b/>
      <sz val="10"/>
      <color indexed="8"/>
      <name val="Arial Narrow"/>
      <family val="2"/>
    </font>
    <font>
      <b/>
      <sz val="7"/>
      <color indexed="12"/>
      <name val="Arial"/>
      <family val="2"/>
      <charset val="204"/>
    </font>
    <font>
      <u val="double"/>
      <sz val="8"/>
      <color indexed="8"/>
      <name val="Arial"/>
      <family val="2"/>
    </font>
    <font>
      <sz val="14"/>
      <color indexed="12"/>
      <name val="Arial"/>
      <family val="2"/>
    </font>
    <font>
      <sz val="10"/>
      <color indexed="56"/>
      <name val="Times New Roman"/>
      <family val="1"/>
    </font>
    <font>
      <sz val="12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color indexed="24"/>
      <name val="System"/>
      <family val="2"/>
      <charset val="204"/>
    </font>
    <font>
      <sz val="11"/>
      <color indexed="6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Times New Roman"/>
      <family val="2"/>
      <charset val="204"/>
    </font>
    <font>
      <sz val="10"/>
      <name val="Arial"/>
      <family val="2"/>
      <charset val="238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0"/>
      <color indexed="8"/>
      <name val="Helv"/>
    </font>
    <font>
      <sz val="10"/>
      <color indexed="8"/>
      <name val="Helv"/>
      <charset val="204"/>
    </font>
    <font>
      <sz val="10"/>
      <name val="Arial CYR"/>
    </font>
    <font>
      <sz val="11"/>
      <name val="Arial"/>
      <family val="2"/>
      <charset val="204"/>
    </font>
    <font>
      <b/>
      <sz val="22"/>
      <color indexed="18"/>
      <name val="Arial"/>
      <family val="2"/>
      <charset val="204"/>
    </font>
    <font>
      <b/>
      <sz val="14"/>
      <color indexed="1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u val="singleAccounting"/>
      <sz val="10"/>
      <color indexed="18"/>
      <name val="Arial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i/>
      <sz val="8"/>
      <color indexed="10"/>
      <name val="Arial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53"/>
      <name val="Calibri"/>
      <family val="2"/>
      <charset val="204"/>
    </font>
    <font>
      <sz val="12"/>
      <name val="Arial MT"/>
    </font>
    <font>
      <sz val="12"/>
      <name val="Times New Roman Cyr"/>
      <charset val="204"/>
    </font>
    <font>
      <sz val="10"/>
      <name val="Times New Roman Cyr"/>
      <charset val="204"/>
    </font>
    <font>
      <b/>
      <i/>
      <sz val="8"/>
      <color indexed="18"/>
      <name val="Arial"/>
      <family val="2"/>
    </font>
    <font>
      <u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8"/>
      <color indexed="62"/>
      <name val="Cambria"/>
      <family val="2"/>
      <charset val="204"/>
    </font>
    <font>
      <b/>
      <sz val="10"/>
      <color indexed="10"/>
      <name val="Arial"/>
      <family val="2"/>
    </font>
    <font>
      <sz val="10"/>
      <color indexed="0"/>
      <name val="Helv"/>
      <charset val="204"/>
    </font>
    <font>
      <b/>
      <i/>
      <sz val="8"/>
      <color indexed="57"/>
      <name val="Arial"/>
      <family val="2"/>
    </font>
    <font>
      <sz val="10"/>
      <color rgb="FF162136"/>
      <name val="Arial"/>
      <family val="2"/>
      <charset val="204"/>
    </font>
    <font>
      <sz val="7"/>
      <color rgb="FF59595C"/>
      <name val="Arial"/>
      <family val="2"/>
      <charset val="204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10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lightGray">
        <fgColor indexed="13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lightGray">
        <fgColor indexed="22"/>
        <bgColor indexed="9"/>
      </patternFill>
    </fill>
    <fill>
      <patternFill patternType="lightGray">
        <fgColor indexed="9"/>
        <bgColor indexed="9"/>
      </patternFill>
    </fill>
    <fill>
      <patternFill patternType="mediumGray">
        <fgColor indexed="9"/>
        <bgColor indexed="44"/>
      </patternFill>
    </fill>
    <fill>
      <patternFill patternType="darkGray">
        <fgColor indexed="9"/>
        <bgColor indexed="29"/>
      </patternFill>
    </fill>
    <fill>
      <patternFill patternType="lightGray">
        <fgColor indexed="43"/>
        <bgColor indexed="9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1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3"/>
      </bottom>
      <diagonal/>
    </border>
    <border>
      <left style="thick">
        <color indexed="9"/>
      </left>
      <right style="thick">
        <color indexed="9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rgb="FFD2D2D2"/>
      </bottom>
      <diagonal/>
    </border>
    <border>
      <left/>
      <right/>
      <top style="medium">
        <color rgb="FFADB2BB"/>
      </top>
      <bottom style="medium">
        <color rgb="FFD2D2D2"/>
      </bottom>
      <diagonal/>
    </border>
    <border>
      <left/>
      <right style="medium">
        <color rgb="FFADB2BB"/>
      </right>
      <top style="medium">
        <color rgb="FFADB2BB"/>
      </top>
      <bottom style="medium">
        <color rgb="FFD2D2D2"/>
      </bottom>
      <diagonal/>
    </border>
    <border>
      <left/>
      <right style="medium">
        <color rgb="FFADB2BB"/>
      </right>
      <top/>
      <bottom style="medium">
        <color rgb="FFD2D2D2"/>
      </bottom>
      <diagonal/>
    </border>
    <border>
      <left/>
      <right/>
      <top/>
      <bottom style="medium">
        <color rgb="FFADB2BB"/>
      </bottom>
      <diagonal/>
    </border>
    <border>
      <left/>
      <right style="medium">
        <color rgb="FFADB2BB"/>
      </right>
      <top/>
      <bottom style="medium">
        <color rgb="FFADB2B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39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3" fontId="20" fillId="39" borderId="0" applyNumberFormat="0" applyFont="0" applyBorder="0" applyAlignment="0" applyProtection="0">
      <alignment vertical="top"/>
    </xf>
    <xf numFmtId="168" fontId="17" fillId="40" borderId="0" applyNumberFormat="0" applyFont="0" applyBorder="0" applyAlignment="0" applyProtection="0">
      <alignment vertical="top"/>
    </xf>
    <xf numFmtId="168" fontId="17" fillId="41" borderId="0" applyNumberFormat="0" applyFont="0" applyBorder="0" applyAlignment="0" applyProtection="0">
      <alignment vertical="top"/>
    </xf>
    <xf numFmtId="168" fontId="19" fillId="0" borderId="0" applyNumberFormat="0" applyFont="0" applyBorder="0" applyAlignment="0" applyProtection="0">
      <alignment vertical="top"/>
    </xf>
    <xf numFmtId="165" fontId="17" fillId="0" borderId="0" applyFon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44" fillId="0" borderId="0"/>
    <xf numFmtId="0" fontId="44" fillId="0" borderId="0"/>
    <xf numFmtId="286" fontId="44" fillId="0" borderId="0"/>
    <xf numFmtId="177" fontId="44" fillId="0" borderId="0">
      <alignment horizontal="right"/>
    </xf>
    <xf numFmtId="178" fontId="44" fillId="33" borderId="0"/>
    <xf numFmtId="179" fontId="44" fillId="33" borderId="0"/>
    <xf numFmtId="0" fontId="45" fillId="33" borderId="0"/>
    <xf numFmtId="180" fontId="44" fillId="33" borderId="0"/>
    <xf numFmtId="0" fontId="44" fillId="33" borderId="0">
      <alignment horizontal="right"/>
    </xf>
    <xf numFmtId="0" fontId="44" fillId="33" borderId="0">
      <alignment horizontal="right"/>
    </xf>
    <xf numFmtId="286" fontId="44" fillId="33" borderId="0">
      <alignment horizontal="right"/>
    </xf>
    <xf numFmtId="0" fontId="46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/>
    <xf numFmtId="0" fontId="47" fillId="0" borderId="0" applyFont="0" applyFill="0" applyBorder="0" applyAlignment="0"/>
    <xf numFmtId="0" fontId="47" fillId="0" borderId="0" applyFont="0" applyFill="0" applyBorder="0" applyAlignment="0"/>
    <xf numFmtId="286" fontId="47" fillId="0" borderId="0" applyFont="0" applyFill="0" applyBorder="0" applyAlignment="0"/>
    <xf numFmtId="0" fontId="23" fillId="0" borderId="0"/>
    <xf numFmtId="0" fontId="48" fillId="0" borderId="0"/>
    <xf numFmtId="0" fontId="48" fillId="0" borderId="0"/>
    <xf numFmtId="286" fontId="48" fillId="0" borderId="0"/>
    <xf numFmtId="0" fontId="23" fillId="0" borderId="0"/>
    <xf numFmtId="0" fontId="17" fillId="0" borderId="0"/>
    <xf numFmtId="0" fontId="23" fillId="0" borderId="0"/>
    <xf numFmtId="0" fontId="49" fillId="0" borderId="0"/>
    <xf numFmtId="0" fontId="49" fillId="0" borderId="0"/>
    <xf numFmtId="286" fontId="49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50" fillId="0" borderId="0"/>
    <xf numFmtId="0" fontId="50" fillId="0" borderId="0"/>
    <xf numFmtId="286" fontId="50" fillId="0" borderId="0"/>
    <xf numFmtId="0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286" fontId="49" fillId="0" borderId="0"/>
    <xf numFmtId="0" fontId="50" fillId="0" borderId="0"/>
    <xf numFmtId="0" fontId="50" fillId="0" borderId="0"/>
    <xf numFmtId="286" fontId="50" fillId="0" borderId="0"/>
    <xf numFmtId="0" fontId="49" fillId="0" borderId="0"/>
    <xf numFmtId="0" fontId="49" fillId="0" borderId="0"/>
    <xf numFmtId="286" fontId="49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286" fontId="49" fillId="0" borderId="0"/>
    <xf numFmtId="0" fontId="49" fillId="0" borderId="0"/>
    <xf numFmtId="0" fontId="49" fillId="0" borderId="0"/>
    <xf numFmtId="286" fontId="49" fillId="0" borderId="0"/>
    <xf numFmtId="0" fontId="24" fillId="0" borderId="0"/>
    <xf numFmtId="0" fontId="24" fillId="0" borderId="0"/>
    <xf numFmtId="286" fontId="24" fillId="0" borderId="0"/>
    <xf numFmtId="286" fontId="49" fillId="0" borderId="0"/>
    <xf numFmtId="286" fontId="49" fillId="0" borderId="0"/>
    <xf numFmtId="0" fontId="51" fillId="0" borderId="0"/>
    <xf numFmtId="0" fontId="51" fillId="0" borderId="0"/>
    <xf numFmtId="286" fontId="51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286" fontId="49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286" fontId="4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24" fillId="0" borderId="0"/>
    <xf numFmtId="0" fontId="24" fillId="0" borderId="0"/>
    <xf numFmtId="286" fontId="24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286" fontId="49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23" fillId="0" borderId="0"/>
    <xf numFmtId="0" fontId="23" fillId="0" borderId="0"/>
    <xf numFmtId="286" fontId="23" fillId="0" borderId="0"/>
    <xf numFmtId="41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286" fontId="52" fillId="0" borderId="0" applyFont="0" applyFill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54" fillId="0" borderId="0"/>
    <xf numFmtId="0" fontId="54" fillId="0" borderId="0"/>
    <xf numFmtId="286" fontId="54" fillId="0" borderId="0"/>
    <xf numFmtId="167" fontId="55" fillId="0" borderId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38" fillId="43" borderId="0" applyNumberFormat="0" applyBorder="0" applyAlignment="0" applyProtection="0"/>
    <xf numFmtId="0" fontId="57" fillId="0" borderId="0" applyNumberFormat="0" applyFill="0" applyBorder="0" applyAlignment="0" applyProtection="0"/>
    <xf numFmtId="181" fontId="47" fillId="0" borderId="0"/>
    <xf numFmtId="0" fontId="58" fillId="0" borderId="12" applyNumberFormat="0" applyFill="0" applyAlignment="0" applyProtection="0"/>
    <xf numFmtId="0" fontId="59" fillId="0" borderId="14" applyFill="0" applyProtection="0">
      <alignment horizontal="right"/>
    </xf>
    <xf numFmtId="182" fontId="60" fillId="0" borderId="15" applyBorder="0"/>
    <xf numFmtId="183" fontId="5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184" fontId="61" fillId="0" borderId="16" applyFont="0" applyFill="0" applyBorder="0" applyAlignment="0" applyProtection="0"/>
    <xf numFmtId="185" fontId="62" fillId="60" borderId="0"/>
    <xf numFmtId="186" fontId="62" fillId="60" borderId="0"/>
    <xf numFmtId="187" fontId="62" fillId="60" borderId="0"/>
    <xf numFmtId="0" fontId="33" fillId="61" borderId="17" applyNumberFormat="0" applyAlignment="0" applyProtection="0"/>
    <xf numFmtId="188" fontId="26" fillId="62" borderId="0" applyNumberFormat="0" applyFont="0" applyBorder="0" applyAlignment="0">
      <protection locked="0"/>
    </xf>
    <xf numFmtId="171" fontId="23" fillId="0" borderId="18" applyFont="0" applyFill="0" applyBorder="0" applyProtection="0">
      <alignment horizontal="right"/>
    </xf>
    <xf numFmtId="189" fontId="63" fillId="0" borderId="0"/>
    <xf numFmtId="190" fontId="64" fillId="0" borderId="0"/>
    <xf numFmtId="0" fontId="35" fillId="63" borderId="19" applyNumberFormat="0" applyAlignment="0" applyProtection="0"/>
    <xf numFmtId="0" fontId="2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6" fillId="0" borderId="12" applyNumberFormat="0" applyFill="0" applyBorder="0" applyAlignment="0" applyProtection="0">
      <alignment horizontal="center"/>
    </xf>
    <xf numFmtId="0" fontId="23" fillId="0" borderId="0">
      <alignment horizontal="center" wrapText="1"/>
      <protection hidden="1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Protection="0">
      <alignment horizontal="right"/>
    </xf>
    <xf numFmtId="182" fontId="70" fillId="0" borderId="12" applyBorder="0">
      <alignment horizontal="center"/>
    </xf>
    <xf numFmtId="0" fontId="71" fillId="0" borderId="0" applyFont="0" applyFill="0" applyBorder="0" applyAlignment="0" applyProtection="0"/>
    <xf numFmtId="191" fontId="52" fillId="0" borderId="0" applyFont="0" applyFill="0" applyBorder="0" applyProtection="0">
      <alignment horizontal="right"/>
    </xf>
    <xf numFmtId="192" fontId="72" fillId="0" borderId="0" applyFont="0" applyFill="0" applyBorder="0" applyAlignment="0" applyProtection="0">
      <alignment horizontal="right"/>
    </xf>
    <xf numFmtId="40" fontId="23" fillId="0" borderId="0" applyFont="0" applyFill="0" applyBorder="0" applyProtection="0">
      <alignment horizontal="right"/>
    </xf>
    <xf numFmtId="168" fontId="23" fillId="0" borderId="0" applyFont="0" applyFill="0" applyBorder="0" applyAlignment="0" applyProtection="0"/>
    <xf numFmtId="0" fontId="23" fillId="0" borderId="0"/>
    <xf numFmtId="0" fontId="24" fillId="0" borderId="0"/>
    <xf numFmtId="0" fontId="73" fillId="0" borderId="0"/>
    <xf numFmtId="193" fontId="64" fillId="0" borderId="0" applyFont="0" applyFill="0" applyBorder="0" applyAlignment="0" applyProtection="0"/>
    <xf numFmtId="0" fontId="23" fillId="0" borderId="0"/>
    <xf numFmtId="0" fontId="24" fillId="0" borderId="0"/>
    <xf numFmtId="194" fontId="74" fillId="0" borderId="0"/>
    <xf numFmtId="195" fontId="74" fillId="0" borderId="0"/>
    <xf numFmtId="0" fontId="75" fillId="64" borderId="0">
      <alignment horizontal="center" vertical="center" wrapText="1"/>
    </xf>
    <xf numFmtId="38" fontId="76" fillId="0" borderId="0" applyNumberFormat="0" applyFill="0" applyBorder="0">
      <alignment vertical="center"/>
    </xf>
    <xf numFmtId="182" fontId="77" fillId="0" borderId="20">
      <alignment horizontal="left"/>
    </xf>
    <xf numFmtId="196" fontId="23" fillId="0" borderId="0" applyFill="0" applyBorder="0">
      <alignment horizontal="right"/>
      <protection locked="0"/>
    </xf>
    <xf numFmtId="197" fontId="64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9" fillId="0" borderId="0" applyBorder="0"/>
    <xf numFmtId="198" fontId="52" fillId="0" borderId="0" applyFont="0" applyFill="0" applyBorder="0" applyProtection="0">
      <alignment horizontal="right"/>
    </xf>
    <xf numFmtId="0" fontId="72" fillId="0" borderId="0" applyFont="0" applyFill="0" applyBorder="0" applyAlignment="0" applyProtection="0">
      <alignment horizontal="right"/>
    </xf>
    <xf numFmtId="199" fontId="23" fillId="0" borderId="0">
      <protection locked="0"/>
    </xf>
    <xf numFmtId="200" fontId="23" fillId="0" borderId="0" applyFill="0" applyBorder="0">
      <alignment horizontal="right"/>
    </xf>
    <xf numFmtId="201" fontId="23" fillId="0" borderId="12" applyFill="0" applyBorder="0">
      <alignment horizontal="right"/>
    </xf>
    <xf numFmtId="202" fontId="74" fillId="0" borderId="0"/>
    <xf numFmtId="203" fontId="74" fillId="0" borderId="0"/>
    <xf numFmtId="204" fontId="61" fillId="0" borderId="0" applyFont="0" applyFill="0" applyBorder="0" applyAlignment="0" applyProtection="0"/>
    <xf numFmtId="0" fontId="23" fillId="0" borderId="0" applyFont="0" applyFill="0" applyBorder="0" applyAlignment="0" applyProtection="0"/>
    <xf numFmtId="205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206" fontId="23" fillId="0" borderId="0" applyFont="0" applyFill="0" applyBorder="0" applyAlignment="0" applyProtection="0"/>
    <xf numFmtId="39" fontId="23" fillId="0" borderId="0" applyFont="0" applyFill="0" applyBorder="0" applyAlignment="0" applyProtection="0"/>
    <xf numFmtId="1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49" fontId="23" fillId="0" borderId="0" applyFont="0" applyFill="0" applyBorder="0" applyAlignment="0" applyProtection="0"/>
    <xf numFmtId="37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80" fillId="0" borderId="0"/>
    <xf numFmtId="207" fontId="23" fillId="0" borderId="0" applyFont="0" applyFill="0" applyBorder="0" applyAlignment="0" applyProtection="0"/>
    <xf numFmtId="15" fontId="23" fillId="0" borderId="0" applyFont="0" applyFill="0" applyBorder="0" applyAlignment="0" applyProtection="0"/>
    <xf numFmtId="208" fontId="44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8" fontId="44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11" fontId="52" fillId="0" borderId="0" applyFont="0" applyFill="0" applyBorder="0" applyAlignment="0" applyProtection="0"/>
    <xf numFmtId="212" fontId="72" fillId="0" borderId="0" applyNumberFormat="0">
      <alignment horizontal="right"/>
    </xf>
    <xf numFmtId="213" fontId="54" fillId="0" borderId="0" applyFont="0" applyFill="0" applyBorder="0" applyAlignment="0" applyProtection="0">
      <alignment wrapText="1"/>
    </xf>
    <xf numFmtId="214" fontId="83" fillId="0" borderId="0" applyFill="0" applyBorder="0">
      <alignment vertical="center"/>
    </xf>
    <xf numFmtId="0" fontId="73" fillId="0" borderId="0"/>
    <xf numFmtId="215" fontId="72" fillId="0" borderId="0" applyFont="0" applyFill="0" applyBorder="0" applyAlignment="0" applyProtection="0"/>
    <xf numFmtId="175" fontId="64" fillId="0" borderId="0" applyFill="0" applyBorder="0">
      <alignment vertical="center"/>
    </xf>
    <xf numFmtId="0" fontId="23" fillId="0" borderId="0">
      <protection locked="0"/>
    </xf>
    <xf numFmtId="216" fontId="64" fillId="0" borderId="22" applyFont="0" applyFill="0" applyBorder="0" applyAlignment="0" applyProtection="0"/>
    <xf numFmtId="217" fontId="84" fillId="0" borderId="0" applyFill="0" applyBorder="0" applyAlignment="0" applyProtection="0"/>
    <xf numFmtId="0" fontId="85" fillId="0" borderId="0" applyFont="0" applyFill="0" applyBorder="0" applyAlignment="0" applyProtection="0"/>
    <xf numFmtId="218" fontId="72" fillId="0" borderId="23" applyNumberFormat="0" applyFont="0" applyFill="0" applyAlignment="0" applyProtection="0"/>
    <xf numFmtId="0" fontId="23" fillId="0" borderId="0">
      <protection locked="0"/>
    </xf>
    <xf numFmtId="0" fontId="23" fillId="0" borderId="0">
      <protection locked="0"/>
    </xf>
    <xf numFmtId="39" fontId="44" fillId="65" borderId="0"/>
    <xf numFmtId="219" fontId="23" fillId="0" borderId="0" applyFill="0" applyBorder="0" applyProtection="0">
      <alignment horizontal="right"/>
    </xf>
    <xf numFmtId="170" fontId="44" fillId="65" borderId="0" applyBorder="0"/>
    <xf numFmtId="220" fontId="44" fillId="0" borderId="0"/>
    <xf numFmtId="221" fontId="44" fillId="0" borderId="0"/>
    <xf numFmtId="222" fontId="23" fillId="0" borderId="24" applyFont="0" applyFill="0" applyBorder="0" applyProtection="0">
      <alignment horizontal="right"/>
    </xf>
    <xf numFmtId="223" fontId="44" fillId="0" borderId="0"/>
    <xf numFmtId="224" fontId="44" fillId="0" borderId="0"/>
    <xf numFmtId="225" fontId="64" fillId="0" borderId="0" applyFont="0" applyFill="0" applyBorder="0" applyAlignment="0" applyProtection="0"/>
    <xf numFmtId="226" fontId="64" fillId="0" borderId="0" applyFont="0" applyFill="0" applyBorder="0" applyAlignment="0" applyProtection="0"/>
    <xf numFmtId="227" fontId="64" fillId="0" borderId="0"/>
    <xf numFmtId="226" fontId="64" fillId="0" borderId="0" applyFont="0" applyFill="0" applyBorder="0" applyAlignment="0" applyProtection="0"/>
    <xf numFmtId="228" fontId="64" fillId="0" borderId="0" applyFont="0" applyFill="0" applyBorder="0" applyAlignment="0" applyProtection="0"/>
    <xf numFmtId="229" fontId="74" fillId="0" borderId="22" applyFont="0" applyFill="0" applyBorder="0" applyAlignment="0" applyProtection="0"/>
    <xf numFmtId="182" fontId="61" fillId="0" borderId="0" applyFill="0" applyAlignment="0" applyProtection="0"/>
    <xf numFmtId="230" fontId="64" fillId="0" borderId="0" applyFont="0" applyFill="0" applyBorder="0" applyAlignment="0" applyProtection="0"/>
    <xf numFmtId="229" fontId="63" fillId="0" borderId="0"/>
    <xf numFmtId="231" fontId="63" fillId="0" borderId="0"/>
    <xf numFmtId="232" fontId="23" fillId="0" borderId="0" applyFont="0" applyFill="0" applyBorder="0" applyAlignment="0" applyProtection="0"/>
    <xf numFmtId="233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4" fontId="17" fillId="0" borderId="0" applyFont="0" applyFill="0" applyBorder="0" applyAlignment="0" applyProtection="0"/>
    <xf numFmtId="235" fontId="23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6" fontId="86" fillId="0" borderId="0"/>
    <xf numFmtId="236" fontId="86" fillId="0" borderId="0"/>
    <xf numFmtId="234" fontId="17" fillId="0" borderId="0" applyFont="0" applyFill="0" applyBorder="0" applyAlignment="0" applyProtection="0"/>
    <xf numFmtId="237" fontId="23" fillId="0" borderId="0" applyFont="0" applyFill="0" applyBorder="0" applyAlignment="0" applyProtection="0"/>
    <xf numFmtId="236" fontId="86" fillId="0" borderId="0"/>
    <xf numFmtId="236" fontId="86" fillId="0" borderId="0"/>
    <xf numFmtId="236" fontId="86" fillId="0" borderId="0"/>
    <xf numFmtId="236" fontId="86" fillId="0" borderId="0"/>
    <xf numFmtId="236" fontId="86" fillId="0" borderId="0"/>
    <xf numFmtId="236" fontId="86" fillId="0" borderId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6" fontId="86" fillId="0" borderId="0"/>
    <xf numFmtId="232" fontId="23" fillId="0" borderId="0" applyFont="0" applyFill="0" applyBorder="0" applyAlignment="0" applyProtection="0"/>
    <xf numFmtId="236" fontId="86" fillId="0" borderId="0"/>
    <xf numFmtId="236" fontId="86" fillId="0" borderId="0"/>
    <xf numFmtId="236" fontId="86" fillId="0" borderId="0"/>
    <xf numFmtId="236" fontId="86" fillId="0" borderId="0"/>
    <xf numFmtId="236" fontId="86" fillId="0" borderId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8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166" fontId="52" fillId="0" borderId="0" applyNumberFormat="0" applyFont="0" applyAlignment="0">
      <alignment vertical="center"/>
    </xf>
    <xf numFmtId="199" fontId="23" fillId="0" borderId="0">
      <protection locked="0"/>
    </xf>
    <xf numFmtId="0" fontId="23" fillId="0" borderId="0"/>
    <xf numFmtId="0" fontId="23" fillId="0" borderId="0" applyNumberFormat="0" applyFill="0" applyBorder="0" applyAlignment="0" applyProtection="0"/>
    <xf numFmtId="182" fontId="87" fillId="0" borderId="0"/>
    <xf numFmtId="176" fontId="64" fillId="0" borderId="21" applyNumberFormat="0" applyFill="0" applyBorder="0" applyAlignment="0" applyProtection="0"/>
    <xf numFmtId="239" fontId="44" fillId="0" borderId="10"/>
    <xf numFmtId="0" fontId="44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40" fontId="44" fillId="33" borderId="21">
      <alignment horizontal="right"/>
    </xf>
    <xf numFmtId="240" fontId="44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44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42" fillId="44" borderId="0" applyNumberFormat="0" applyBorder="0" applyAlignment="0" applyProtection="0"/>
    <xf numFmtId="38" fontId="56" fillId="33" borderId="0" applyNumberFormat="0" applyBorder="0" applyAlignment="0" applyProtection="0"/>
    <xf numFmtId="241" fontId="72" fillId="0" borderId="0" applyFont="0" applyFill="0" applyBorder="0" applyAlignment="0" applyProtection="0">
      <alignment horizontal="right"/>
    </xf>
    <xf numFmtId="0" fontId="23" fillId="0" borderId="0"/>
    <xf numFmtId="0" fontId="88" fillId="0" borderId="25" applyNumberFormat="0" applyAlignment="0" applyProtection="0">
      <alignment horizontal="left" vertical="center"/>
    </xf>
    <xf numFmtId="0" fontId="88" fillId="0" borderId="26">
      <alignment horizontal="left" vertical="center"/>
    </xf>
    <xf numFmtId="0" fontId="89" fillId="0" borderId="0">
      <alignment horizontal="center"/>
    </xf>
    <xf numFmtId="0" fontId="89" fillId="0" borderId="0">
      <alignment horizontal="center"/>
    </xf>
    <xf numFmtId="185" fontId="90" fillId="66" borderId="0"/>
    <xf numFmtId="185" fontId="91" fillId="33" borderId="0"/>
    <xf numFmtId="0" fontId="92" fillId="0" borderId="0" applyProtection="0">
      <alignment horizontal="left"/>
    </xf>
    <xf numFmtId="0" fontId="34" fillId="0" borderId="0" applyNumberFormat="0" applyFill="0" applyBorder="0" applyAlignment="0" applyProtection="0"/>
    <xf numFmtId="182" fontId="56" fillId="0" borderId="12">
      <alignment horizontal="right" vertical="center"/>
    </xf>
    <xf numFmtId="0" fontId="93" fillId="0" borderId="0">
      <alignment horizontal="left"/>
    </xf>
    <xf numFmtId="209" fontId="84" fillId="0" borderId="0" applyFont="0" applyAlignment="0">
      <protection locked="0"/>
    </xf>
    <xf numFmtId="0" fontId="94" fillId="0" borderId="0" applyNumberFormat="0" applyFill="0" applyBorder="0" applyAlignment="0" applyProtection="0">
      <alignment horizontal="center" vertical="top" wrapText="1"/>
    </xf>
    <xf numFmtId="0" fontId="95" fillId="0" borderId="0" applyNumberFormat="0" applyFill="0" applyBorder="0" applyAlignment="0" applyProtection="0"/>
    <xf numFmtId="1" fontId="28" fillId="0" borderId="0" applyNumberFormat="0" applyFill="0" applyBorder="0" applyAlignment="0" applyProtection="0"/>
    <xf numFmtId="10" fontId="57" fillId="0" borderId="0" applyNumberFormat="0" applyFill="0" applyBorder="0" applyAlignment="0" applyProtection="0">
      <alignment horizontal="right"/>
    </xf>
    <xf numFmtId="40" fontId="96" fillId="0" borderId="0" applyNumberFormat="0" applyFill="0" applyBorder="0" applyAlignment="0" applyProtection="0"/>
    <xf numFmtId="185" fontId="97" fillId="35" borderId="0"/>
    <xf numFmtId="206" fontId="97" fillId="35" borderId="0"/>
    <xf numFmtId="10" fontId="56" fillId="60" borderId="24" applyNumberFormat="0" applyBorder="0" applyAlignment="0" applyProtection="0"/>
    <xf numFmtId="242" fontId="23" fillId="67" borderId="24"/>
    <xf numFmtId="0" fontId="98" fillId="0" borderId="0" applyNumberFormat="0" applyFill="0" applyBorder="0" applyAlignment="0">
      <protection locked="0"/>
    </xf>
    <xf numFmtId="182" fontId="98" fillId="0" borderId="0" applyNumberFormat="0" applyBorder="0" applyAlignment="0" applyProtection="0"/>
    <xf numFmtId="9" fontId="97" fillId="35" borderId="0"/>
    <xf numFmtId="0" fontId="23" fillId="0" borderId="0" applyFill="0" applyBorder="0">
      <alignment horizontal="right"/>
      <protection locked="0"/>
    </xf>
    <xf numFmtId="186" fontId="23" fillId="0" borderId="0" applyFill="0" applyBorder="0">
      <alignment horizontal="right"/>
      <protection locked="0"/>
    </xf>
    <xf numFmtId="243" fontId="23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243" fontId="23" fillId="0" borderId="0" applyNumberFormat="0" applyFill="0" applyBorder="0" applyAlignment="0" applyProtection="0"/>
    <xf numFmtId="186" fontId="23" fillId="0" borderId="0" applyFill="0" applyBorder="0">
      <alignment horizontal="right"/>
      <protection locked="0"/>
    </xf>
    <xf numFmtId="0" fontId="27" fillId="37" borderId="27">
      <alignment horizontal="left" vertical="center" wrapText="1"/>
    </xf>
    <xf numFmtId="244" fontId="64" fillId="0" borderId="0" applyFont="0" applyFill="0" applyBorder="0" applyAlignment="0" applyProtection="0"/>
    <xf numFmtId="185" fontId="62" fillId="33" borderId="0" applyFont="0"/>
    <xf numFmtId="0" fontId="100" fillId="0" borderId="0"/>
    <xf numFmtId="0" fontId="40" fillId="0" borderId="28" applyNumberFormat="0" applyFill="0" applyAlignment="0" applyProtection="0"/>
    <xf numFmtId="182" fontId="54" fillId="0" borderId="0" applyNumberFormat="0" applyFont="0" applyFill="0" applyBorder="0" applyAlignment="0"/>
    <xf numFmtId="0" fontId="44" fillId="0" borderId="0">
      <alignment horizontal="right"/>
    </xf>
    <xf numFmtId="245" fontId="44" fillId="0" borderId="0">
      <alignment horizontal="right"/>
    </xf>
    <xf numFmtId="174" fontId="45" fillId="0" borderId="0">
      <alignment horizontal="right"/>
    </xf>
    <xf numFmtId="246" fontId="44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74" fontId="45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74" fontId="45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74" fontId="45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85" fontId="45" fillId="0" borderId="0">
      <alignment horizontal="right"/>
    </xf>
    <xf numFmtId="174" fontId="45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85" fontId="45" fillId="0" borderId="0">
      <alignment horizontal="right"/>
    </xf>
    <xf numFmtId="174" fontId="45" fillId="0" borderId="0">
      <alignment horizontal="right"/>
    </xf>
    <xf numFmtId="38" fontId="83" fillId="0" borderId="0" applyNumberFormat="0" applyFill="0" applyBorder="0">
      <alignment horizontal="left" vertical="center"/>
    </xf>
    <xf numFmtId="248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41" fontId="23" fillId="0" borderId="0" applyFont="0" applyFill="0" applyBorder="0" applyAlignment="0" applyProtection="0"/>
    <xf numFmtId="249" fontId="23" fillId="0" borderId="0" applyFont="0" applyFill="0" applyBorder="0" applyAlignment="0" applyProtection="0"/>
    <xf numFmtId="166" fontId="101" fillId="0" borderId="0" applyFill="0" applyBorder="0">
      <alignment vertical="center"/>
    </xf>
    <xf numFmtId="37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250" fontId="23" fillId="0" borderId="0" applyFont="0" applyFill="0" applyBorder="0" applyAlignment="0" applyProtection="0"/>
    <xf numFmtId="0" fontId="102" fillId="68" borderId="29">
      <alignment horizontal="left" vertical="top" indent="2"/>
    </xf>
    <xf numFmtId="251" fontId="23" fillId="0" borderId="0" applyFont="0" applyFill="0" applyBorder="0" applyAlignment="0" applyProtection="0"/>
    <xf numFmtId="252" fontId="23" fillId="0" borderId="0" applyFont="0" applyFill="0" applyBorder="0" applyAlignment="0" applyProtection="0"/>
    <xf numFmtId="253" fontId="23" fillId="0" borderId="0" applyFont="0" applyFill="0" applyBorder="0" applyAlignment="0" applyProtection="0"/>
    <xf numFmtId="254" fontId="23" fillId="0" borderId="0" applyFont="0" applyFill="0" applyBorder="0" applyAlignment="0" applyProtection="0"/>
    <xf numFmtId="0" fontId="44" fillId="33" borderId="21">
      <alignment horizontal="right"/>
    </xf>
    <xf numFmtId="0" fontId="64" fillId="0" borderId="0" applyFont="0" applyFill="0" applyBorder="0" applyAlignment="0" applyProtection="0"/>
    <xf numFmtId="255" fontId="64" fillId="0" borderId="0" applyFont="0" applyFill="0" applyBorder="0" applyAlignment="0" applyProtection="0"/>
    <xf numFmtId="172" fontId="23" fillId="0" borderId="0" applyFont="0" applyFill="0" applyBorder="0" applyAlignment="0" applyProtection="0"/>
    <xf numFmtId="256" fontId="64" fillId="0" borderId="0" applyFont="0" applyFill="0" applyBorder="0" applyAlignment="0" applyProtection="0"/>
    <xf numFmtId="0" fontId="23" fillId="0" borderId="0">
      <protection locked="0"/>
    </xf>
    <xf numFmtId="251" fontId="2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74" fillId="0" borderId="0" applyFont="0" applyFill="0" applyBorder="0" applyAlignment="0" applyProtection="0"/>
    <xf numFmtId="257" fontId="64" fillId="0" borderId="0" applyFont="0" applyFill="0" applyBorder="0" applyAlignment="0" applyProtection="0"/>
    <xf numFmtId="258" fontId="23" fillId="0" borderId="0" applyFont="0" applyFill="0" applyBorder="0" applyAlignment="0" applyProtection="0"/>
    <xf numFmtId="3" fontId="104" fillId="0" borderId="0">
      <alignment horizontal="right"/>
    </xf>
    <xf numFmtId="0" fontId="37" fillId="69" borderId="0" applyNumberFormat="0" applyBorder="0" applyAlignment="0" applyProtection="0"/>
    <xf numFmtId="37" fontId="23" fillId="0" borderId="0"/>
    <xf numFmtId="188" fontId="23" fillId="0" borderId="0"/>
    <xf numFmtId="0" fontId="105" fillId="0" borderId="0"/>
    <xf numFmtId="0" fontId="106" fillId="0" borderId="0"/>
    <xf numFmtId="0" fontId="49" fillId="0" borderId="0"/>
    <xf numFmtId="0" fontId="48" fillId="70" borderId="30" applyNumberFormat="0" applyFont="0" applyAlignment="0" applyProtection="0"/>
    <xf numFmtId="259" fontId="52" fillId="0" borderId="0" applyFont="0" applyFill="0" applyBorder="0" applyAlignment="0" applyProtection="0"/>
    <xf numFmtId="0" fontId="107" fillId="0" borderId="31"/>
    <xf numFmtId="37" fontId="64" fillId="0" borderId="0" applyFont="0" applyFill="0" applyBorder="0" applyProtection="0">
      <alignment vertical="top"/>
    </xf>
    <xf numFmtId="182" fontId="64" fillId="0" borderId="0" applyFont="0" applyFill="0" applyBorder="0" applyAlignment="0" applyProtection="0">
      <alignment vertical="top"/>
      <protection locked="0"/>
    </xf>
    <xf numFmtId="39" fontId="64" fillId="0" borderId="0" applyFont="0" applyFill="0" applyBorder="0" applyAlignment="0" applyProtection="0">
      <alignment vertical="top"/>
    </xf>
    <xf numFmtId="37" fontId="64" fillId="0" borderId="0" applyFont="0" applyFill="0" applyBorder="0" applyProtection="0">
      <alignment vertical="top"/>
    </xf>
    <xf numFmtId="260" fontId="6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108" fillId="0" borderId="0" applyFill="0" applyBorder="0" applyAlignment="0" applyProtection="0"/>
    <xf numFmtId="167" fontId="98" fillId="0" borderId="0" applyFill="0" applyBorder="0" applyAlignment="0" applyProtection="0"/>
    <xf numFmtId="4" fontId="23" fillId="0" borderId="0" applyFont="0" applyFill="0" applyBorder="0" applyAlignment="0" applyProtection="0"/>
    <xf numFmtId="3" fontId="54" fillId="0" borderId="0" applyFont="0" applyFill="0" applyBorder="0" applyAlignment="0" applyProtection="0">
      <alignment horizontal="right"/>
    </xf>
    <xf numFmtId="3" fontId="29" fillId="0" borderId="0" applyFill="0" applyBorder="0" applyAlignment="0" applyProtection="0"/>
    <xf numFmtId="3" fontId="28" fillId="0" borderId="0" applyFill="0" applyBorder="0" applyAlignment="0" applyProtection="0"/>
    <xf numFmtId="261" fontId="23" fillId="0" borderId="0" applyFill="0" applyBorder="0">
      <alignment horizontal="right"/>
    </xf>
    <xf numFmtId="262" fontId="23" fillId="0" borderId="0" applyFill="0" applyBorder="0">
      <alignment horizontal="right"/>
    </xf>
    <xf numFmtId="263" fontId="23" fillId="0" borderId="0" applyFill="0" applyBorder="0">
      <alignment horizontal="right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43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64" fontId="110" fillId="0" borderId="0" applyNumberFormat="0" applyBorder="0" applyAlignment="0">
      <protection locked="0"/>
    </xf>
    <xf numFmtId="0" fontId="111" fillId="0" borderId="0">
      <alignment horizontal="left" vertical="top"/>
      <protection locked="0"/>
    </xf>
    <xf numFmtId="0" fontId="32" fillId="61" borderId="32" applyNumberFormat="0" applyAlignment="0" applyProtection="0"/>
    <xf numFmtId="37" fontId="56" fillId="0" borderId="0" applyBorder="0">
      <protection locked="0"/>
    </xf>
    <xf numFmtId="265" fontId="23" fillId="0" borderId="0" applyFill="0">
      <alignment horizontal="center" vertical="center"/>
    </xf>
    <xf numFmtId="0" fontId="112" fillId="0" borderId="0" applyProtection="0">
      <alignment horizontal="left"/>
    </xf>
    <xf numFmtId="1" fontId="113" fillId="0" borderId="0" applyProtection="0">
      <alignment horizontal="right" vertical="center"/>
    </xf>
    <xf numFmtId="265" fontId="23" fillId="0" borderId="0" applyFill="0">
      <alignment horizontal="center" vertical="center"/>
    </xf>
    <xf numFmtId="0" fontId="114" fillId="0" borderId="0">
      <alignment vertical="center"/>
    </xf>
    <xf numFmtId="0" fontId="115" fillId="68" borderId="20"/>
    <xf numFmtId="0" fontId="82" fillId="0" borderId="0" applyNumberFormat="0" applyFill="0" applyBorder="0" applyAlignment="0" applyProtection="0"/>
    <xf numFmtId="266" fontId="44" fillId="65" borderId="0"/>
    <xf numFmtId="267" fontId="44" fillId="0" borderId="0"/>
    <xf numFmtId="166" fontId="54" fillId="0" borderId="0" applyFont="0" applyFill="0" applyBorder="0" applyAlignment="0" applyProtection="0">
      <alignment wrapText="1"/>
    </xf>
    <xf numFmtId="10" fontId="54" fillId="0" borderId="0" applyFont="0" applyFill="0" applyBorder="0" applyAlignment="0" applyProtection="0">
      <alignment wrapText="1"/>
    </xf>
    <xf numFmtId="9" fontId="54" fillId="0" borderId="0" applyFont="0" applyFill="0" applyBorder="0" applyAlignment="0" applyProtection="0">
      <alignment wrapText="1"/>
    </xf>
    <xf numFmtId="9" fontId="29" fillId="0" borderId="0" applyFill="0" applyBorder="0" applyAlignment="0" applyProtection="0"/>
    <xf numFmtId="0" fontId="73" fillId="0" borderId="0"/>
    <xf numFmtId="9" fontId="74" fillId="0" borderId="0" applyFont="0" applyFill="0" applyBorder="0" applyAlignment="0" applyProtection="0"/>
    <xf numFmtId="166" fontId="116" fillId="60" borderId="0"/>
    <xf numFmtId="10" fontId="23" fillId="0" borderId="0" applyFont="0" applyFill="0" applyBorder="0" applyAlignment="0" applyProtection="0"/>
    <xf numFmtId="0" fontId="54" fillId="0" borderId="0" applyFont="0" applyFill="0" applyBorder="0" applyProtection="0">
      <alignment horizontal="right"/>
    </xf>
    <xf numFmtId="268" fontId="23" fillId="0" borderId="0" applyFont="0" applyFill="0" applyBorder="0" applyAlignment="0" applyProtection="0"/>
    <xf numFmtId="166" fontId="24" fillId="0" borderId="0"/>
    <xf numFmtId="269" fontId="23" fillId="0" borderId="0"/>
    <xf numFmtId="10" fontId="74" fillId="0" borderId="0" applyFont="0" applyFill="0" applyBorder="0" applyAlignment="0" applyProtection="0"/>
    <xf numFmtId="0" fontId="52" fillId="0" borderId="0"/>
    <xf numFmtId="270" fontId="23" fillId="0" borderId="0" applyFill="0" applyBorder="0">
      <alignment horizontal="right"/>
      <protection locked="0"/>
    </xf>
    <xf numFmtId="182" fontId="23" fillId="0" borderId="0"/>
    <xf numFmtId="170" fontId="82" fillId="0" borderId="0" applyFont="0" applyFill="0" applyBorder="0" applyAlignment="0" applyProtection="0"/>
    <xf numFmtId="0" fontId="117" fillId="0" borderId="0" applyNumberFormat="0" applyFont="0" applyFill="0" applyBorder="0" applyAlignment="0" applyProtection="0">
      <alignment horizontal="left"/>
    </xf>
    <xf numFmtId="15" fontId="117" fillId="0" borderId="0" applyFont="0" applyFill="0" applyBorder="0" applyAlignment="0" applyProtection="0"/>
    <xf numFmtId="4" fontId="117" fillId="0" borderId="0" applyFont="0" applyFill="0" applyBorder="0" applyAlignment="0" applyProtection="0"/>
    <xf numFmtId="37" fontId="118" fillId="0" borderId="0" applyFont="0" applyBorder="0" applyAlignment="0"/>
    <xf numFmtId="0" fontId="119" fillId="0" borderId="20">
      <alignment horizontal="center"/>
    </xf>
    <xf numFmtId="3" fontId="117" fillId="0" borderId="0" applyFont="0" applyFill="0" applyBorder="0" applyAlignment="0" applyProtection="0"/>
    <xf numFmtId="0" fontId="117" fillId="71" borderId="0" applyNumberFormat="0" applyFont="0" applyBorder="0" applyAlignment="0" applyProtection="0"/>
    <xf numFmtId="167" fontId="23" fillId="0" borderId="0" applyFill="0" applyBorder="0" applyAlignment="0" applyProtection="0"/>
    <xf numFmtId="271" fontId="44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2" fillId="33" borderId="0"/>
    <xf numFmtId="272" fontId="82" fillId="33" borderId="0"/>
    <xf numFmtId="272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2" fillId="33" borderId="0"/>
    <xf numFmtId="272" fontId="82" fillId="33" borderId="0"/>
    <xf numFmtId="272" fontId="82" fillId="33" borderId="0"/>
    <xf numFmtId="0" fontId="120" fillId="0" borderId="0">
      <alignment horizontal="center"/>
    </xf>
    <xf numFmtId="0" fontId="44" fillId="0" borderId="12">
      <alignment horizontal="centerContinuous"/>
    </xf>
    <xf numFmtId="273" fontId="44" fillId="33" borderId="0">
      <alignment horizontal="right"/>
    </xf>
    <xf numFmtId="182" fontId="64" fillId="0" borderId="0">
      <alignment vertical="top"/>
    </xf>
    <xf numFmtId="182" fontId="64" fillId="0" borderId="0">
      <alignment vertical="top"/>
    </xf>
    <xf numFmtId="182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45" fillId="0" borderId="0">
      <alignment horizontal="center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182" fontId="64" fillId="0" borderId="0">
      <alignment vertical="top"/>
    </xf>
    <xf numFmtId="274" fontId="44" fillId="33" borderId="21">
      <alignment horizontal="right"/>
    </xf>
    <xf numFmtId="183" fontId="121" fillId="0" borderId="0"/>
    <xf numFmtId="0" fontId="23" fillId="0" borderId="0" applyFont="0" applyFill="0" applyBorder="0" applyProtection="0">
      <alignment horizontal="right"/>
    </xf>
    <xf numFmtId="0" fontId="54" fillId="0" borderId="0" applyFont="0" applyFill="0" applyBorder="0" applyProtection="0">
      <alignment horizontal="right"/>
    </xf>
    <xf numFmtId="275" fontId="23" fillId="0" borderId="0" applyFont="0" applyFill="0" applyBorder="0" applyProtection="0">
      <alignment horizontal="right"/>
    </xf>
    <xf numFmtId="276" fontId="23" fillId="0" borderId="0">
      <alignment horizontal="right"/>
      <protection locked="0"/>
    </xf>
    <xf numFmtId="277" fontId="122" fillId="0" borderId="0" applyNumberFormat="0" applyFill="0" applyBorder="0" applyAlignment="0" applyProtection="0">
      <alignment horizontal="left"/>
    </xf>
    <xf numFmtId="0" fontId="123" fillId="0" borderId="0" applyNumberFormat="0" applyFill="0" applyBorder="0"/>
    <xf numFmtId="0" fontId="124" fillId="0" borderId="33" applyNumberFormat="0" applyFill="0" applyAlignment="0" applyProtection="0"/>
    <xf numFmtId="0" fontId="125" fillId="0" borderId="0" applyNumberFormat="0" applyBorder="0"/>
    <xf numFmtId="278" fontId="17" fillId="0" borderId="24" applyNumberFormat="0">
      <alignment horizontal="center" vertical="top" wrapText="1"/>
    </xf>
    <xf numFmtId="279" fontId="126" fillId="0" borderId="0" applyFill="0" applyBorder="0">
      <alignment horizontal="right"/>
      <protection hidden="1"/>
    </xf>
    <xf numFmtId="0" fontId="88" fillId="0" borderId="0" applyFill="0" applyBorder="0" applyProtection="0">
      <alignment horizontal="left"/>
    </xf>
    <xf numFmtId="0" fontId="127" fillId="64" borderId="24">
      <alignment horizontal="center" vertical="center" wrapText="1"/>
      <protection hidden="1"/>
    </xf>
    <xf numFmtId="0" fontId="46" fillId="0" borderId="0"/>
    <xf numFmtId="12" fontId="54" fillId="0" borderId="0" applyFont="0" applyFill="0" applyBorder="0" applyProtection="0">
      <alignment horizontal="right"/>
    </xf>
    <xf numFmtId="0" fontId="54" fillId="65" borderId="0" applyFont="0" applyFill="0" applyBorder="0" applyProtection="0">
      <alignment horizontal="right"/>
    </xf>
    <xf numFmtId="0" fontId="17" fillId="0" borderId="0"/>
    <xf numFmtId="0" fontId="50" fillId="0" borderId="0"/>
    <xf numFmtId="0" fontId="54" fillId="0" borderId="0"/>
    <xf numFmtId="41" fontId="23" fillId="0" borderId="0" applyFont="0" applyFill="0" applyBorder="0" applyAlignment="0" applyProtection="0"/>
    <xf numFmtId="169" fontId="83" fillId="0" borderId="34" applyFill="0">
      <alignment vertical="center"/>
    </xf>
    <xf numFmtId="0" fontId="128" fillId="0" borderId="0" applyBorder="0" applyAlignment="0" applyProtection="0"/>
    <xf numFmtId="280" fontId="56" fillId="0" borderId="0"/>
    <xf numFmtId="0" fontId="129" fillId="0" borderId="12">
      <alignment horizontal="center"/>
    </xf>
    <xf numFmtId="0" fontId="129" fillId="0" borderId="12">
      <alignment horizontal="center"/>
    </xf>
    <xf numFmtId="0" fontId="130" fillId="0" borderId="0"/>
    <xf numFmtId="0" fontId="70" fillId="0" borderId="0" applyBorder="0" applyProtection="0">
      <alignment vertical="center"/>
    </xf>
    <xf numFmtId="218" fontId="70" fillId="0" borderId="12" applyBorder="0" applyProtection="0">
      <alignment horizontal="right" vertical="center"/>
    </xf>
    <xf numFmtId="0" fontId="131" fillId="72" borderId="0" applyBorder="0" applyProtection="0">
      <alignment horizontal="centerContinuous" vertical="center"/>
    </xf>
    <xf numFmtId="0" fontId="131" fillId="73" borderId="12" applyBorder="0" applyProtection="0">
      <alignment horizontal="centerContinuous" vertical="center"/>
    </xf>
    <xf numFmtId="0" fontId="123" fillId="0" borderId="0" applyBorder="0" applyProtection="0">
      <alignment horizontal="left"/>
    </xf>
    <xf numFmtId="0" fontId="132" fillId="0" borderId="0" applyFill="0" applyBorder="0" applyProtection="0">
      <alignment horizontal="left"/>
    </xf>
    <xf numFmtId="0" fontId="133" fillId="0" borderId="35" applyFill="0" applyBorder="0" applyProtection="0">
      <alignment horizontal="left" vertical="top"/>
    </xf>
    <xf numFmtId="0" fontId="134" fillId="0" borderId="0">
      <alignment horizontal="centerContinuous"/>
    </xf>
    <xf numFmtId="49" fontId="135" fillId="0" borderId="0"/>
    <xf numFmtId="0" fontId="56" fillId="0" borderId="0"/>
    <xf numFmtId="0" fontId="23" fillId="0" borderId="0"/>
    <xf numFmtId="0" fontId="23" fillId="0" borderId="0"/>
    <xf numFmtId="14" fontId="23" fillId="0" borderId="0" applyFill="0" applyBorder="0">
      <alignment vertical="center"/>
    </xf>
    <xf numFmtId="0" fontId="23" fillId="0" borderId="0">
      <alignment horizontal="center"/>
    </xf>
    <xf numFmtId="0" fontId="8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281" fontId="77" fillId="0" borderId="0">
      <alignment horizontal="center"/>
    </xf>
    <xf numFmtId="0" fontId="136" fillId="0" borderId="0">
      <alignment horizontal="center"/>
    </xf>
    <xf numFmtId="0" fontId="23" fillId="0" borderId="0" applyBorder="0"/>
    <xf numFmtId="0" fontId="137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Border="0"/>
    <xf numFmtId="0" fontId="138" fillId="0" borderId="0"/>
    <xf numFmtId="0" fontId="139" fillId="0" borderId="0" applyFill="0" applyBorder="0" applyAlignment="0" applyProtection="0"/>
    <xf numFmtId="199" fontId="23" fillId="0" borderId="36">
      <protection locked="0"/>
    </xf>
    <xf numFmtId="185" fontId="140" fillId="67" borderId="0"/>
    <xf numFmtId="206" fontId="140" fillId="67" borderId="0"/>
    <xf numFmtId="282" fontId="64" fillId="0" borderId="0" applyFill="0" applyAlignment="0" applyProtection="0"/>
    <xf numFmtId="199" fontId="23" fillId="0" borderId="36">
      <protection locked="0"/>
    </xf>
    <xf numFmtId="0" fontId="141" fillId="0" borderId="0">
      <alignment horizontal="left"/>
      <protection locked="0"/>
    </xf>
    <xf numFmtId="0" fontId="142" fillId="0" borderId="0">
      <alignment horizontal="fill"/>
    </xf>
    <xf numFmtId="37" fontId="143" fillId="0" borderId="0">
      <alignment horizontal="right"/>
      <protection locked="0"/>
    </xf>
    <xf numFmtId="283" fontId="23" fillId="0" borderId="0" applyFont="0" applyFill="0" applyBorder="0" applyAlignment="0" applyProtection="0"/>
    <xf numFmtId="284" fontId="23" fillId="0" borderId="0" applyFont="0" applyFill="0" applyBorder="0" applyAlignment="0" applyProtection="0"/>
    <xf numFmtId="0" fontId="144" fillId="0" borderId="0" applyNumberFormat="0" applyFill="0" applyBorder="0" applyAlignment="0">
      <protection locked="0"/>
    </xf>
    <xf numFmtId="172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41" fillId="0" borderId="0" applyNumberFormat="0" applyFill="0" applyBorder="0" applyAlignment="0" applyProtection="0"/>
    <xf numFmtId="285" fontId="52" fillId="0" borderId="0" applyFont="0" applyFill="0" applyBorder="0" applyAlignment="0" applyProtection="0"/>
    <xf numFmtId="210" fontId="23" fillId="0" borderId="0" applyFill="0" applyBorder="0">
      <alignment vertical="center"/>
    </xf>
    <xf numFmtId="0" fontId="83" fillId="74" borderId="37" applyNumberFormat="0" applyFont="0" applyBorder="0" applyAlignment="0" applyProtection="0">
      <alignment horizontal="right"/>
    </xf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149" fillId="47" borderId="17" applyNumberFormat="0" applyAlignment="0" applyProtection="0"/>
    <xf numFmtId="0" fontId="32" fillId="61" borderId="32" applyNumberFormat="0" applyAlignment="0" applyProtection="0"/>
    <xf numFmtId="0" fontId="32" fillId="61" borderId="32" applyNumberFormat="0" applyAlignment="0" applyProtection="0"/>
    <xf numFmtId="0" fontId="33" fillId="61" borderId="17" applyNumberFormat="0" applyAlignment="0" applyProtection="0"/>
    <xf numFmtId="0" fontId="33" fillId="61" borderId="17" applyNumberFormat="0" applyAlignment="0" applyProtection="0"/>
    <xf numFmtId="0" fontId="145" fillId="0" borderId="0" applyProtection="0"/>
    <xf numFmtId="0" fontId="150" fillId="0" borderId="38" applyNumberFormat="0" applyFill="0" applyAlignment="0" applyProtection="0"/>
    <xf numFmtId="0" fontId="151" fillId="0" borderId="39" applyNumberFormat="0" applyFill="0" applyAlignment="0" applyProtection="0"/>
    <xf numFmtId="0" fontId="34" fillId="0" borderId="40" applyNumberFormat="0" applyFill="0" applyAlignment="0" applyProtection="0"/>
    <xf numFmtId="0" fontId="34" fillId="0" borderId="40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6" fillId="0" borderId="0" applyProtection="0"/>
    <xf numFmtId="0" fontId="147" fillId="0" borderId="0" applyProtection="0"/>
    <xf numFmtId="0" fontId="152" fillId="0" borderId="41" applyNumberFormat="0" applyFill="0" applyAlignment="0" applyProtection="0"/>
    <xf numFmtId="0" fontId="145" fillId="0" borderId="42" applyProtection="0"/>
    <xf numFmtId="0" fontId="35" fillId="63" borderId="19" applyNumberFormat="0" applyAlignment="0" applyProtection="0"/>
    <xf numFmtId="0" fontId="35" fillId="63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69" borderId="0" applyNumberFormat="0" applyBorder="0" applyAlignment="0" applyProtection="0"/>
    <xf numFmtId="0" fontId="37" fillId="69" borderId="0" applyNumberFormat="0" applyBorder="0" applyAlignment="0" applyProtection="0"/>
    <xf numFmtId="0" fontId="23" fillId="0" borderId="0"/>
    <xf numFmtId="0" fontId="30" fillId="0" borderId="0"/>
    <xf numFmtId="0" fontId="153" fillId="0" borderId="0"/>
    <xf numFmtId="0" fontId="23" fillId="0" borderId="0"/>
    <xf numFmtId="0" fontId="153" fillId="0" borderId="0"/>
    <xf numFmtId="0" fontId="17" fillId="0" borderId="0"/>
    <xf numFmtId="0" fontId="153" fillId="0" borderId="0"/>
    <xf numFmtId="0" fontId="153" fillId="0" borderId="0"/>
    <xf numFmtId="0" fontId="17" fillId="0" borderId="0"/>
    <xf numFmtId="0" fontId="117" fillId="0" borderId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3" fillId="70" borderId="30" applyNumberFormat="0" applyFont="0" applyAlignment="0" applyProtection="0"/>
    <xf numFmtId="0" fontId="17" fillId="70" borderId="30" applyNumberFormat="0" applyFont="0" applyAlignment="0" applyProtection="0"/>
    <xf numFmtId="0" fontId="153" fillId="70" borderId="30" applyNumberFormat="0" applyFont="0" applyAlignment="0" applyProtection="0"/>
    <xf numFmtId="0" fontId="22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252" fontId="48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17" fillId="0" borderId="0"/>
    <xf numFmtId="0" fontId="50" fillId="0" borderId="0"/>
    <xf numFmtId="0" fontId="50" fillId="0" borderId="0"/>
    <xf numFmtId="0" fontId="54" fillId="0" borderId="0"/>
    <xf numFmtId="41" fontId="23" fillId="0" borderId="0" applyFont="0" applyFill="0" applyBorder="0" applyAlignment="0" applyProtection="0"/>
    <xf numFmtId="0" fontId="17" fillId="68" borderId="24" applyNumberFormat="0" applyAlignment="0">
      <alignment horizontal="left"/>
    </xf>
    <xf numFmtId="0" fontId="148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2" fontId="145" fillId="0" borderId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1" fillId="0" borderId="0"/>
    <xf numFmtId="0" fontId="154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74" fillId="0" borderId="0"/>
    <xf numFmtId="165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74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165" fontId="74" fillId="0" borderId="0" applyFont="0" applyFill="0" applyBorder="0" applyAlignment="0" applyProtection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55" fillId="0" borderId="0" applyNumberFormat="0" applyFill="0" applyBorder="0" applyAlignment="0" applyProtection="0"/>
    <xf numFmtId="0" fontId="156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43" fontId="1" fillId="0" borderId="0" applyFont="0" applyFill="0" applyBorder="0" applyAlignment="0" applyProtection="0"/>
    <xf numFmtId="0" fontId="23" fillId="0" borderId="0"/>
    <xf numFmtId="0" fontId="23" fillId="0" borderId="0"/>
    <xf numFmtId="0" fontId="23" fillId="70" borderId="30" applyNumberFormat="0" applyFont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53" fillId="0" borderId="0"/>
    <xf numFmtId="0" fontId="153" fillId="0" borderId="0"/>
    <xf numFmtId="0" fontId="153" fillId="70" borderId="30" applyNumberFormat="0" applyFont="0" applyAlignment="0" applyProtection="0"/>
    <xf numFmtId="9" fontId="30" fillId="0" borderId="0" applyFont="0" applyFill="0" applyBorder="0" applyAlignment="0" applyProtection="0"/>
    <xf numFmtId="0" fontId="44" fillId="0" borderId="0"/>
    <xf numFmtId="0" fontId="44" fillId="0" borderId="0"/>
    <xf numFmtId="286" fontId="44" fillId="0" borderId="0"/>
    <xf numFmtId="177" fontId="44" fillId="0" borderId="0">
      <alignment horizontal="right"/>
    </xf>
    <xf numFmtId="178" fontId="44" fillId="33" borderId="0"/>
    <xf numFmtId="179" fontId="44" fillId="33" borderId="0"/>
    <xf numFmtId="180" fontId="44" fillId="33" borderId="0"/>
    <xf numFmtId="0" fontId="44" fillId="33" borderId="0">
      <alignment horizontal="right"/>
    </xf>
    <xf numFmtId="0" fontId="44" fillId="33" borderId="0">
      <alignment horizontal="right"/>
    </xf>
    <xf numFmtId="0" fontId="31" fillId="81" borderId="0" applyNumberFormat="0" applyBorder="0" applyAlignment="0" applyProtection="0"/>
    <xf numFmtId="0" fontId="31" fillId="75" borderId="0" applyNumberFormat="0" applyBorder="0" applyAlignment="0" applyProtection="0"/>
    <xf numFmtId="0" fontId="152" fillId="0" borderId="48" applyNumberFormat="0" applyFill="0" applyAlignment="0" applyProtection="0"/>
    <xf numFmtId="0" fontId="31" fillId="81" borderId="0" applyNumberFormat="0" applyBorder="0" applyAlignment="0" applyProtection="0"/>
    <xf numFmtId="0" fontId="149" fillId="86" borderId="17" applyNumberFormat="0" applyAlignment="0" applyProtection="0"/>
    <xf numFmtId="0" fontId="152" fillId="0" borderId="48" applyNumberFormat="0" applyFill="0" applyAlignment="0" applyProtection="0"/>
    <xf numFmtId="0" fontId="31" fillId="75" borderId="0" applyNumberFormat="0" applyBorder="0" applyAlignment="0" applyProtection="0"/>
    <xf numFmtId="0" fontId="152" fillId="0" borderId="48" applyNumberFormat="0" applyFill="0" applyAlignment="0" applyProtection="0"/>
    <xf numFmtId="0" fontId="152" fillId="0" borderId="48" applyNumberFormat="0" applyFill="0" applyAlignment="0" applyProtection="0"/>
    <xf numFmtId="0" fontId="152" fillId="0" borderId="48" applyNumberFormat="0" applyFill="0" applyAlignment="0" applyProtection="0"/>
    <xf numFmtId="0" fontId="31" fillId="75" borderId="0" applyNumberFormat="0" applyBorder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31" fillId="78" borderId="0" applyNumberFormat="0" applyBorder="0" applyAlignment="0" applyProtection="0"/>
    <xf numFmtId="0" fontId="31" fillId="78" borderId="0" applyNumberFormat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8" borderId="0" applyNumberFormat="0" applyBorder="0" applyAlignment="0" applyProtection="0"/>
    <xf numFmtId="0" fontId="31" fillId="78" borderId="0" applyNumberFormat="0" applyBorder="0" applyAlignment="0" applyProtection="0"/>
    <xf numFmtId="0" fontId="31" fillId="81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75" borderId="0" applyNumberFormat="0" applyBorder="0" applyAlignment="0" applyProtection="0"/>
    <xf numFmtId="0" fontId="31" fillId="83" borderId="0" applyNumberFormat="0" applyBorder="0" applyAlignment="0" applyProtection="0"/>
    <xf numFmtId="0" fontId="31" fillId="81" borderId="0" applyNumberFormat="0" applyBorder="0" applyAlignment="0" applyProtection="0"/>
    <xf numFmtId="0" fontId="31" fillId="81" borderId="0" applyNumberFormat="0" applyBorder="0" applyAlignment="0" applyProtection="0"/>
    <xf numFmtId="0" fontId="31" fillId="78" borderId="0" applyNumberFormat="0" applyBorder="0" applyAlignment="0" applyProtection="0"/>
    <xf numFmtId="0" fontId="31" fillId="78" borderId="0" applyNumberFormat="0" applyBorder="0" applyAlignment="0" applyProtection="0"/>
    <xf numFmtId="0" fontId="31" fillId="75" borderId="0" applyNumberFormat="0" applyBorder="0" applyAlignment="0" applyProtection="0"/>
    <xf numFmtId="0" fontId="31" fillId="78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8" borderId="0" applyNumberFormat="0" applyBorder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31" fillId="75" borderId="0" applyNumberFormat="0" applyBorder="0" applyAlignment="0" applyProtection="0"/>
    <xf numFmtId="0" fontId="31" fillId="81" borderId="0" applyNumberFormat="0" applyBorder="0" applyAlignment="0" applyProtection="0"/>
    <xf numFmtId="0" fontId="31" fillId="78" borderId="0" applyNumberFormat="0" applyBorder="0" applyAlignment="0" applyProtection="0"/>
    <xf numFmtId="0" fontId="31" fillId="81" borderId="0" applyNumberFormat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152" fillId="0" borderId="48" applyNumberFormat="0" applyFill="0" applyAlignment="0" applyProtection="0"/>
    <xf numFmtId="0" fontId="152" fillId="0" borderId="48" applyNumberFormat="0" applyFill="0" applyAlignment="0" applyProtection="0"/>
    <xf numFmtId="0" fontId="31" fillId="75" borderId="0" applyNumberFormat="0" applyBorder="0" applyAlignment="0" applyProtection="0"/>
    <xf numFmtId="0" fontId="152" fillId="0" borderId="48" applyNumberFormat="0" applyFill="0" applyAlignment="0" applyProtection="0"/>
    <xf numFmtId="0" fontId="31" fillId="75" borderId="0" applyNumberFormat="0" applyBorder="0" applyAlignment="0" applyProtection="0"/>
    <xf numFmtId="0" fontId="31" fillId="81" borderId="0" applyNumberFormat="0" applyBorder="0" applyAlignment="0" applyProtection="0"/>
    <xf numFmtId="0" fontId="31" fillId="81" borderId="0" applyNumberFormat="0" applyBorder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8" borderId="0" applyNumberFormat="0" applyBorder="0" applyAlignment="0" applyProtection="0"/>
    <xf numFmtId="0" fontId="31" fillId="81" borderId="0" applyNumberFormat="0" applyBorder="0" applyAlignment="0" applyProtection="0"/>
    <xf numFmtId="0" fontId="31" fillId="83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3" borderId="0" applyNumberFormat="0" applyBorder="0" applyAlignment="0" applyProtection="0"/>
    <xf numFmtId="0" fontId="31" fillId="75" borderId="0" applyNumberFormat="0" applyBorder="0" applyAlignment="0" applyProtection="0"/>
    <xf numFmtId="0" fontId="31" fillId="81" borderId="0" applyNumberFormat="0" applyBorder="0" applyAlignment="0" applyProtection="0"/>
    <xf numFmtId="0" fontId="31" fillId="78" borderId="0" applyNumberFormat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149" fillId="86" borderId="17" applyNumberFormat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7" fillId="0" borderId="0" applyFont="0" applyFill="0" applyBorder="0" applyAlignment="0" applyProtection="0"/>
    <xf numFmtId="3" fontId="20" fillId="39" borderId="0" applyNumberFormat="0" applyFont="0" applyBorder="0" applyAlignment="0" applyProtection="0">
      <alignment vertical="top"/>
    </xf>
    <xf numFmtId="0" fontId="1" fillId="0" borderId="0"/>
    <xf numFmtId="0" fontId="1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3" fontId="182" fillId="0" borderId="0"/>
    <xf numFmtId="303" fontId="23" fillId="0" borderId="0" applyFont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9" fontId="159" fillId="0" borderId="0"/>
    <xf numFmtId="0" fontId="175" fillId="0" borderId="0"/>
    <xf numFmtId="0" fontId="175" fillId="0" borderId="0"/>
    <xf numFmtId="0" fontId="23" fillId="0" borderId="0"/>
    <xf numFmtId="0" fontId="17" fillId="0" borderId="0"/>
    <xf numFmtId="0" fontId="175" fillId="0" borderId="0"/>
    <xf numFmtId="0" fontId="175" fillId="0" borderId="0" applyNumberFormat="0" applyFill="0" applyBorder="0" applyAlignment="0" applyProtection="0"/>
    <xf numFmtId="0" fontId="181" fillId="0" borderId="0"/>
    <xf numFmtId="0" fontId="17" fillId="0" borderId="0"/>
    <xf numFmtId="0" fontId="17" fillId="0" borderId="0"/>
    <xf numFmtId="0" fontId="159" fillId="0" borderId="0"/>
    <xf numFmtId="0" fontId="49" fillId="0" borderId="0"/>
    <xf numFmtId="3" fontId="56" fillId="34" borderId="0"/>
    <xf numFmtId="10" fontId="56" fillId="0" borderId="0"/>
    <xf numFmtId="9" fontId="23" fillId="0" borderId="0" applyFont="0" applyFill="0" applyBorder="0" applyAlignment="0" applyProtection="0"/>
    <xf numFmtId="0" fontId="17" fillId="70" borderId="30" applyNumberFormat="0" applyFont="0" applyAlignment="0" applyProtection="0"/>
    <xf numFmtId="0" fontId="56" fillId="33" borderId="0"/>
    <xf numFmtId="3" fontId="56" fillId="99" borderId="0"/>
    <xf numFmtId="0" fontId="152" fillId="0" borderId="48" applyNumberFormat="0" applyFill="0" applyAlignment="0" applyProtection="0"/>
    <xf numFmtId="0" fontId="149" fillId="86" borderId="17" applyNumberFormat="0" applyAlignment="0" applyProtection="0"/>
    <xf numFmtId="3" fontId="26" fillId="36" borderId="0"/>
    <xf numFmtId="0" fontId="152" fillId="0" borderId="48" applyNumberFormat="0" applyFill="0" applyAlignment="0" applyProtection="0"/>
    <xf numFmtId="3" fontId="56" fillId="98" borderId="0" applyFont="0"/>
    <xf numFmtId="0" fontId="152" fillId="0" borderId="48" applyNumberFormat="0" applyFill="0" applyAlignment="0" applyProtection="0"/>
    <xf numFmtId="0" fontId="180" fillId="0" borderId="0">
      <alignment horizontal="center" vertical="top"/>
    </xf>
    <xf numFmtId="0" fontId="159" fillId="0" borderId="0"/>
    <xf numFmtId="0" fontId="179" fillId="0" borderId="0" applyNumberFormat="0" applyFill="0" applyBorder="0" applyAlignment="0" applyProtection="0"/>
    <xf numFmtId="40" fontId="159" fillId="97" borderId="27"/>
    <xf numFmtId="49" fontId="23" fillId="0" borderId="0">
      <alignment horizontal="right"/>
    </xf>
    <xf numFmtId="49" fontId="23" fillId="95" borderId="11">
      <alignment vertical="center"/>
    </xf>
    <xf numFmtId="49" fontId="177" fillId="95" borderId="11">
      <alignment vertical="center"/>
    </xf>
    <xf numFmtId="40" fontId="159" fillId="94" borderId="27"/>
    <xf numFmtId="40" fontId="159" fillId="93" borderId="27"/>
    <xf numFmtId="0" fontId="159" fillId="96" borderId="27"/>
    <xf numFmtId="49" fontId="178" fillId="0" borderId="0"/>
    <xf numFmtId="49" fontId="23" fillId="95" borderId="11">
      <alignment horizontal="center"/>
    </xf>
    <xf numFmtId="49" fontId="177" fillId="95" borderId="11">
      <alignment horizontal="center"/>
    </xf>
    <xf numFmtId="40" fontId="159" fillId="94" borderId="27"/>
    <xf numFmtId="40" fontId="159" fillId="93" borderId="27"/>
    <xf numFmtId="3" fontId="176" fillId="0" borderId="0"/>
    <xf numFmtId="10" fontId="26" fillId="0" borderId="0"/>
    <xf numFmtId="9" fontId="175" fillId="0" borderId="0" applyFont="0" applyFill="0" applyBorder="0" applyAlignment="0" applyProtection="0"/>
    <xf numFmtId="0" fontId="32" fillId="88" borderId="32" applyNumberFormat="0" applyAlignment="0" applyProtection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17" fillId="79" borderId="30" applyNumberFormat="0" applyFont="0" applyAlignment="0" applyProtection="0"/>
    <xf numFmtId="0" fontId="174" fillId="0" borderId="0"/>
    <xf numFmtId="0" fontId="173" fillId="0" borderId="0"/>
    <xf numFmtId="0" fontId="37" fillId="92" borderId="0" applyNumberFormat="0" applyBorder="0" applyAlignment="0" applyProtection="0"/>
    <xf numFmtId="0" fontId="172" fillId="0" borderId="28" applyNumberFormat="0" applyFill="0" applyAlignment="0" applyProtection="0"/>
    <xf numFmtId="0" fontId="149" fillId="86" borderId="17" applyNumberFormat="0" applyAlignment="0" applyProtection="0"/>
    <xf numFmtId="0" fontId="23" fillId="0" borderId="0"/>
    <xf numFmtId="0" fontId="171" fillId="0" borderId="0" applyNumberFormat="0" applyFill="0" applyBorder="0" applyAlignment="0" applyProtection="0"/>
    <xf numFmtId="0" fontId="171" fillId="0" borderId="47" applyNumberFormat="0" applyFill="0" applyAlignment="0" applyProtection="0"/>
    <xf numFmtId="234" fontId="64" fillId="0" borderId="0" applyFont="0" applyFill="0" applyBorder="0" applyAlignment="0" applyProtection="0"/>
    <xf numFmtId="0" fontId="152" fillId="91" borderId="0" applyNumberFormat="0" applyBorder="0" applyAlignment="0" applyProtection="0"/>
    <xf numFmtId="0" fontId="152" fillId="90" borderId="0" applyNumberFormat="0" applyBorder="0" applyAlignment="0" applyProtection="0"/>
    <xf numFmtId="0" fontId="170" fillId="0" borderId="39" applyNumberFormat="0" applyFill="0" applyAlignment="0" applyProtection="0"/>
    <xf numFmtId="0" fontId="169" fillId="0" borderId="46" applyNumberFormat="0" applyFill="0" applyAlignment="0" applyProtection="0"/>
    <xf numFmtId="0" fontId="42" fillId="82" borderId="0" applyNumberFormat="0" applyBorder="0" applyAlignment="0" applyProtection="0"/>
    <xf numFmtId="0" fontId="152" fillId="89" borderId="0" applyNumberFormat="0" applyBorder="0" applyAlignment="0" applyProtection="0"/>
    <xf numFmtId="302" fontId="63" fillId="0" borderId="24" applyFill="0" applyBorder="0" applyAlignment="0" applyProtection="0">
      <alignment horizontal="right"/>
    </xf>
    <xf numFmtId="40" fontId="105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35" fillId="81" borderId="19" applyNumberFormat="0" applyAlignment="0" applyProtection="0"/>
    <xf numFmtId="3" fontId="168" fillId="0" borderId="0">
      <alignment horizontal="center"/>
    </xf>
    <xf numFmtId="0" fontId="167" fillId="88" borderId="17" applyNumberFormat="0" applyAlignment="0" applyProtection="0"/>
    <xf numFmtId="301" fontId="119" fillId="0" borderId="43" applyAlignment="0" applyProtection="0"/>
    <xf numFmtId="0" fontId="166" fillId="87" borderId="0" applyNumberFormat="0" applyBorder="0" applyAlignment="0" applyProtection="0"/>
    <xf numFmtId="3" fontId="56" fillId="37" borderId="0"/>
    <xf numFmtId="0" fontId="31" fillId="77" borderId="0" applyNumberFormat="0" applyBorder="0" applyAlignment="0" applyProtection="0"/>
    <xf numFmtId="173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31" fillId="86" borderId="0" applyNumberFormat="0" applyBorder="0" applyAlignment="0" applyProtection="0"/>
    <xf numFmtId="0" fontId="30" fillId="76" borderId="0" applyNumberFormat="0" applyBorder="0" applyAlignment="0" applyProtection="0"/>
    <xf numFmtId="0" fontId="30" fillId="84" borderId="0" applyNumberFormat="0" applyBorder="0" applyAlignment="0" applyProtection="0"/>
    <xf numFmtId="0" fontId="31" fillId="83" borderId="0" applyNumberFormat="0" applyBorder="0" applyAlignment="0" applyProtection="0"/>
    <xf numFmtId="0" fontId="30" fillId="86" borderId="0" applyNumberFormat="0" applyBorder="0" applyAlignment="0" applyProtection="0"/>
    <xf numFmtId="0" fontId="30" fillId="79" borderId="0" applyNumberFormat="0" applyBorder="0" applyAlignment="0" applyProtection="0"/>
    <xf numFmtId="0" fontId="31" fillId="85" borderId="0" applyNumberFormat="0" applyBorder="0" applyAlignment="0" applyProtection="0"/>
    <xf numFmtId="0" fontId="31" fillId="80" borderId="0" applyNumberFormat="0" applyBorder="0" applyAlignment="0" applyProtection="0"/>
    <xf numFmtId="0" fontId="31" fillId="80" borderId="0" applyNumberFormat="0" applyBorder="0" applyAlignment="0" applyProtection="0"/>
    <xf numFmtId="0" fontId="30" fillId="80" borderId="0" applyNumberFormat="0" applyBorder="0" applyAlignment="0" applyProtection="0"/>
    <xf numFmtId="0" fontId="30" fillId="76" borderId="0" applyNumberFormat="0" applyBorder="0" applyAlignment="0" applyProtection="0"/>
    <xf numFmtId="0" fontId="31" fillId="75" borderId="0" applyNumberFormat="0" applyBorder="0" applyAlignment="0" applyProtection="0"/>
    <xf numFmtId="0" fontId="31" fillId="77" borderId="0" applyNumberFormat="0" applyBorder="0" applyAlignment="0" applyProtection="0"/>
    <xf numFmtId="0" fontId="30" fillId="82" borderId="0" applyNumberFormat="0" applyBorder="0" applyAlignment="0" applyProtection="0"/>
    <xf numFmtId="0" fontId="30" fillId="79" borderId="0" applyNumberFormat="0" applyBorder="0" applyAlignment="0" applyProtection="0"/>
    <xf numFmtId="0" fontId="31" fillId="81" borderId="0" applyNumberFormat="0" applyBorder="0" applyAlignment="0" applyProtection="0"/>
    <xf numFmtId="0" fontId="31" fillId="81" borderId="0" applyNumberFormat="0" applyBorder="0" applyAlignment="0" applyProtection="0"/>
    <xf numFmtId="0" fontId="30" fillId="80" borderId="0" applyNumberFormat="0" applyBorder="0" applyAlignment="0" applyProtection="0"/>
    <xf numFmtId="0" fontId="30" fillId="79" borderId="0" applyNumberFormat="0" applyBorder="0" applyAlignment="0" applyProtection="0"/>
    <xf numFmtId="0" fontId="31" fillId="78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1" fillId="75" borderId="0" applyNumberFormat="0" applyBorder="0" applyAlignment="0" applyProtection="0"/>
    <xf numFmtId="0" fontId="159" fillId="0" borderId="0"/>
    <xf numFmtId="0" fontId="49" fillId="0" borderId="0"/>
    <xf numFmtId="0" fontId="17" fillId="0" borderId="0"/>
    <xf numFmtId="0" fontId="159" fillId="0" borderId="0"/>
    <xf numFmtId="0" fontId="159" fillId="0" borderId="0"/>
    <xf numFmtId="0" fontId="49" fillId="0" borderId="0"/>
    <xf numFmtId="0" fontId="159" fillId="0" borderId="0"/>
    <xf numFmtId="0" fontId="159" fillId="0" borderId="0"/>
    <xf numFmtId="0" fontId="159" fillId="0" borderId="0"/>
    <xf numFmtId="0" fontId="159" fillId="0" borderId="0"/>
    <xf numFmtId="0" fontId="17" fillId="0" borderId="0"/>
    <xf numFmtId="0" fontId="15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9" fillId="0" borderId="0"/>
    <xf numFmtId="0" fontId="159" fillId="0" borderId="0"/>
    <xf numFmtId="0" fontId="15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9" fillId="0" borderId="0"/>
    <xf numFmtId="0" fontId="17" fillId="0" borderId="0"/>
    <xf numFmtId="0" fontId="49" fillId="0" borderId="0"/>
    <xf numFmtId="0" fontId="17" fillId="0" borderId="0"/>
    <xf numFmtId="0" fontId="159" fillId="0" borderId="0"/>
    <xf numFmtId="0" fontId="159" fillId="0" borderId="0"/>
    <xf numFmtId="0" fontId="17" fillId="0" borderId="0"/>
    <xf numFmtId="0" fontId="162" fillId="0" borderId="0" applyNumberFormat="0" applyFill="0" applyBorder="0" applyProtection="0">
      <alignment vertical="top"/>
    </xf>
    <xf numFmtId="0" fontId="49" fillId="0" borderId="0"/>
    <xf numFmtId="0" fontId="159" fillId="0" borderId="0"/>
    <xf numFmtId="0" fontId="159" fillId="0" borderId="0"/>
    <xf numFmtId="0" fontId="165" fillId="0" borderId="0" applyNumberFormat="0" applyFill="0" applyBorder="0" applyProtection="0">
      <alignment horizontal="centerContinuous"/>
    </xf>
    <xf numFmtId="0" fontId="164" fillId="0" borderId="0" applyNumberFormat="0" applyFill="0" applyBorder="0" applyProtection="0">
      <alignment horizontal="left"/>
    </xf>
    <xf numFmtId="0" fontId="164" fillId="0" borderId="45" applyNumberFormat="0" applyFill="0" applyProtection="0">
      <alignment horizontal="center"/>
    </xf>
    <xf numFmtId="0" fontId="163" fillId="0" borderId="44" applyNumberFormat="0" applyFill="0" applyAlignment="0" applyProtection="0"/>
    <xf numFmtId="0" fontId="49" fillId="0" borderId="0"/>
    <xf numFmtId="0" fontId="49" fillId="0" borderId="0"/>
    <xf numFmtId="300" fontId="23" fillId="0" borderId="0" applyFont="0" applyFill="0" applyBorder="0" applyAlignment="0" applyProtection="0"/>
    <xf numFmtId="299" fontId="23" fillId="0" borderId="0" applyFont="0" applyFill="0" applyBorder="0" applyAlignment="0" applyProtection="0"/>
    <xf numFmtId="298" fontId="23" fillId="0" borderId="0" applyFont="0" applyFill="0" applyBorder="0" applyAlignment="0" applyProtection="0"/>
    <xf numFmtId="297" fontId="23" fillId="0" borderId="0" applyFont="0" applyFill="0" applyBorder="0" applyProtection="0">
      <alignment horizontal="right"/>
    </xf>
    <xf numFmtId="296" fontId="23" fillId="0" borderId="0" applyFont="0" applyFill="0" applyBorder="0" applyAlignment="0" applyProtection="0"/>
    <xf numFmtId="295" fontId="23" fillId="0" borderId="0" applyFont="0" applyFill="0" applyBorder="0" applyAlignment="0" applyProtection="0"/>
    <xf numFmtId="293" fontId="23" fillId="0" borderId="0" applyFont="0" applyFill="0" applyBorder="0" applyAlignment="0" applyProtection="0"/>
    <xf numFmtId="292" fontId="23" fillId="0" borderId="0" applyFont="0" applyFill="0" applyBorder="0" applyAlignment="0" applyProtection="0"/>
    <xf numFmtId="0" fontId="23" fillId="69" borderId="0" applyNumberFormat="0" applyFont="0" applyAlignment="0" applyProtection="0"/>
    <xf numFmtId="0" fontId="161" fillId="0" borderId="0" applyNumberFormat="0" applyFill="0" applyBorder="0" applyAlignment="0" applyProtection="0"/>
    <xf numFmtId="0" fontId="159" fillId="0" borderId="0"/>
    <xf numFmtId="294" fontId="23" fillId="0" borderId="0" applyFont="0" applyFill="0" applyBorder="0" applyAlignment="0" applyProtection="0"/>
    <xf numFmtId="0" fontId="49" fillId="0" borderId="0"/>
    <xf numFmtId="39" fontId="23" fillId="0" borderId="0" applyFont="0" applyFill="0" applyBorder="0" applyAlignment="0" applyProtection="0"/>
    <xf numFmtId="39" fontId="44" fillId="65" borderId="0"/>
    <xf numFmtId="0" fontId="158" fillId="0" borderId="0"/>
    <xf numFmtId="291" fontId="160" fillId="0" borderId="0" applyFont="0" applyFill="0" applyBorder="0" applyAlignment="0" applyProtection="0"/>
    <xf numFmtId="29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289" fontId="23" fillId="0" borderId="0" applyFont="0" applyFill="0" applyBorder="0" applyAlignment="0" applyProtection="0"/>
    <xf numFmtId="0" fontId="159" fillId="0" borderId="0"/>
    <xf numFmtId="288" fontId="23" fillId="0" borderId="0" applyFont="0" applyFill="0" applyBorder="0" applyAlignment="0" applyProtection="0"/>
    <xf numFmtId="287" fontId="23" fillId="0" borderId="0" applyFont="0" applyFill="0" applyBorder="0" applyAlignment="0" applyProtection="0"/>
    <xf numFmtId="0" fontId="157" fillId="0" borderId="0"/>
    <xf numFmtId="0" fontId="157" fillId="0" borderId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5" fontId="64" fillId="0" borderId="0" applyFont="0" applyFill="0" applyBorder="0" applyAlignment="0" applyProtection="0"/>
    <xf numFmtId="0" fontId="64" fillId="0" borderId="0"/>
    <xf numFmtId="0" fontId="17" fillId="0" borderId="0"/>
    <xf numFmtId="0" fontId="1" fillId="8" borderId="8" applyNumberFormat="0" applyFont="0" applyAlignment="0" applyProtection="0"/>
    <xf numFmtId="0" fontId="1" fillId="0" borderId="0"/>
    <xf numFmtId="0" fontId="152" fillId="0" borderId="48" applyNumberFormat="0" applyFill="0" applyAlignment="0" applyProtection="0"/>
    <xf numFmtId="9" fontId="2" fillId="0" borderId="0" applyFont="0" applyFill="0" applyBorder="0" applyAlignment="0" applyProtection="0"/>
    <xf numFmtId="0" fontId="31" fillId="75" borderId="0" applyNumberFormat="0" applyBorder="0" applyAlignment="0" applyProtection="0"/>
    <xf numFmtId="208" fontId="44" fillId="33" borderId="21">
      <alignment horizontal="right"/>
    </xf>
    <xf numFmtId="208" fontId="44" fillId="33" borderId="21">
      <alignment horizontal="right"/>
    </xf>
    <xf numFmtId="39" fontId="44" fillId="65" borderId="0"/>
    <xf numFmtId="39" fontId="44" fillId="65" borderId="0"/>
    <xf numFmtId="170" fontId="44" fillId="65" borderId="0" applyBorder="0"/>
    <xf numFmtId="220" fontId="44" fillId="0" borderId="0"/>
    <xf numFmtId="221" fontId="44" fillId="0" borderId="0"/>
    <xf numFmtId="223" fontId="44" fillId="0" borderId="0"/>
    <xf numFmtId="224" fontId="44" fillId="0" borderId="0"/>
    <xf numFmtId="0" fontId="44" fillId="33" borderId="21">
      <alignment horizontal="right"/>
    </xf>
    <xf numFmtId="240" fontId="44" fillId="33" borderId="21">
      <alignment horizontal="right"/>
    </xf>
    <xf numFmtId="240" fontId="44" fillId="33" borderId="21">
      <alignment horizontal="right"/>
    </xf>
    <xf numFmtId="0" fontId="44" fillId="33" borderId="21">
      <alignment horizontal="right"/>
    </xf>
    <xf numFmtId="0" fontId="44" fillId="0" borderId="0">
      <alignment horizontal="right"/>
    </xf>
    <xf numFmtId="245" fontId="44" fillId="0" borderId="0">
      <alignment horizontal="right"/>
    </xf>
    <xf numFmtId="246" fontId="44" fillId="0" borderId="0">
      <alignment horizontal="right"/>
    </xf>
    <xf numFmtId="0" fontId="44" fillId="33" borderId="21">
      <alignment horizontal="right"/>
    </xf>
    <xf numFmtId="266" fontId="44" fillId="65" borderId="0"/>
    <xf numFmtId="267" fontId="44" fillId="0" borderId="0"/>
    <xf numFmtId="271" fontId="44" fillId="33" borderId="0"/>
    <xf numFmtId="0" fontId="44" fillId="0" borderId="12">
      <alignment horizontal="centerContinuous"/>
    </xf>
    <xf numFmtId="273" fontId="44" fillId="33" borderId="0">
      <alignment horizontal="right"/>
    </xf>
    <xf numFmtId="274" fontId="44" fillId="33" borderId="21">
      <alignment horizontal="right"/>
    </xf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85" borderId="0" applyNumberFormat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85" borderId="0" applyNumberFormat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44" fillId="0" borderId="0"/>
    <xf numFmtId="0" fontId="44" fillId="0" borderId="0"/>
    <xf numFmtId="286" fontId="44" fillId="0" borderId="0"/>
    <xf numFmtId="177" fontId="44" fillId="0" borderId="0">
      <alignment horizontal="right"/>
    </xf>
    <xf numFmtId="178" fontId="44" fillId="33" borderId="0"/>
    <xf numFmtId="179" fontId="44" fillId="33" borderId="0"/>
    <xf numFmtId="180" fontId="44" fillId="33" borderId="0"/>
    <xf numFmtId="0" fontId="44" fillId="33" borderId="0">
      <alignment horizontal="right"/>
    </xf>
    <xf numFmtId="0" fontId="44" fillId="33" borderId="0">
      <alignment horizontal="right"/>
    </xf>
    <xf numFmtId="39" fontId="44" fillId="65" borderId="0"/>
    <xf numFmtId="208" fontId="44" fillId="33" borderId="21">
      <alignment horizontal="right"/>
    </xf>
    <xf numFmtId="208" fontId="44" fillId="33" borderId="21">
      <alignment horizontal="right"/>
    </xf>
    <xf numFmtId="39" fontId="44" fillId="65" borderId="0"/>
    <xf numFmtId="39" fontId="44" fillId="65" borderId="0"/>
    <xf numFmtId="170" fontId="44" fillId="65" borderId="0" applyBorder="0"/>
    <xf numFmtId="220" fontId="44" fillId="0" borderId="0"/>
    <xf numFmtId="221" fontId="44" fillId="0" borderId="0"/>
    <xf numFmtId="223" fontId="44" fillId="0" borderId="0"/>
    <xf numFmtId="224" fontId="44" fillId="0" borderId="0"/>
    <xf numFmtId="0" fontId="44" fillId="33" borderId="21">
      <alignment horizontal="right"/>
    </xf>
    <xf numFmtId="240" fontId="44" fillId="33" borderId="21">
      <alignment horizontal="right"/>
    </xf>
    <xf numFmtId="240" fontId="44" fillId="33" borderId="21">
      <alignment horizontal="right"/>
    </xf>
    <xf numFmtId="0" fontId="44" fillId="33" borderId="21">
      <alignment horizontal="right"/>
    </xf>
    <xf numFmtId="0" fontId="44" fillId="0" borderId="0">
      <alignment horizontal="right"/>
    </xf>
    <xf numFmtId="245" fontId="44" fillId="0" borderId="0">
      <alignment horizontal="right"/>
    </xf>
    <xf numFmtId="246" fontId="44" fillId="0" borderId="0">
      <alignment horizontal="right"/>
    </xf>
    <xf numFmtId="0" fontId="44" fillId="33" borderId="21">
      <alignment horizontal="right"/>
    </xf>
    <xf numFmtId="266" fontId="44" fillId="65" borderId="0"/>
    <xf numFmtId="267" fontId="44" fillId="0" borderId="0"/>
    <xf numFmtId="271" fontId="44" fillId="33" borderId="0"/>
    <xf numFmtId="0" fontId="44" fillId="0" borderId="12">
      <alignment horizontal="centerContinuous"/>
    </xf>
    <xf numFmtId="273" fontId="44" fillId="33" borderId="0">
      <alignment horizontal="right"/>
    </xf>
    <xf numFmtId="274" fontId="44" fillId="33" borderId="21">
      <alignment horizontal="right"/>
    </xf>
    <xf numFmtId="0" fontId="1" fillId="0" borderId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56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6" fillId="24" borderId="0" applyNumberFormat="0" applyBorder="0" applyAlignment="0" applyProtection="0"/>
    <xf numFmtId="0" fontId="16" fillId="12" borderId="0" applyNumberFormat="0" applyBorder="0" applyAlignment="0" applyProtection="0"/>
    <xf numFmtId="0" fontId="1" fillId="23" borderId="0" applyNumberFormat="0" applyBorder="0" applyAlignment="0" applyProtection="0"/>
    <xf numFmtId="0" fontId="16" fillId="20" borderId="0" applyNumberFormat="0" applyBorder="0" applyAlignment="0" applyProtection="0"/>
    <xf numFmtId="0" fontId="16" fillId="32" borderId="0" applyNumberFormat="0" applyBorder="0" applyAlignment="0" applyProtection="0"/>
    <xf numFmtId="0" fontId="1" fillId="27" borderId="0" applyNumberFormat="0" applyBorder="0" applyAlignment="0" applyProtection="0"/>
    <xf numFmtId="0" fontId="16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6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6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6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6" fillId="16" borderId="0" applyNumberFormat="0" applyBorder="0" applyAlignment="0" applyProtection="0"/>
    <xf numFmtId="0" fontId="1" fillId="27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" fillId="11" borderId="0" applyNumberFormat="0" applyBorder="0" applyAlignment="0" applyProtection="0"/>
    <xf numFmtId="0" fontId="16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" fillId="27" borderId="0" applyNumberFormat="0" applyBorder="0" applyAlignment="0" applyProtection="0"/>
    <xf numFmtId="0" fontId="16" fillId="2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6" fillId="20" borderId="0" applyNumberFormat="0" applyBorder="0" applyAlignment="0" applyProtection="0"/>
    <xf numFmtId="0" fontId="1" fillId="31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0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0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52" fillId="0" borderId="0" applyFont="0" applyFill="0" applyBorder="0" applyAlignment="0" applyProtection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86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184" fillId="38" borderId="49" xfId="0" applyFont="1" applyFill="1" applyBorder="1" applyAlignment="1">
      <alignment horizontal="center" vertical="center" wrapText="1"/>
    </xf>
    <xf numFmtId="14" fontId="184" fillId="38" borderId="49" xfId="0" applyNumberFormat="1" applyFont="1" applyFill="1" applyBorder="1" applyAlignment="1">
      <alignment horizontal="center" vertical="center" wrapText="1"/>
    </xf>
    <xf numFmtId="0" fontId="183" fillId="0" borderId="0" xfId="0" applyFont="1"/>
    <xf numFmtId="0" fontId="184" fillId="38" borderId="50" xfId="0" applyFont="1" applyFill="1" applyBorder="1" applyAlignment="1">
      <alignment horizontal="center" vertical="center" wrapText="1"/>
    </xf>
    <xf numFmtId="0" fontId="184" fillId="38" borderId="53" xfId="0" applyFont="1" applyFill="1" applyBorder="1" applyAlignment="1">
      <alignment horizontal="center" vertical="center" wrapText="1"/>
    </xf>
    <xf numFmtId="14" fontId="184" fillId="38" borderId="50" xfId="0" applyNumberFormat="1" applyFont="1" applyFill="1" applyBorder="1" applyAlignment="1">
      <alignment horizontal="center" vertical="center" wrapText="1"/>
    </xf>
    <xf numFmtId="14" fontId="184" fillId="38" borderId="53" xfId="0" applyNumberFormat="1" applyFont="1" applyFill="1" applyBorder="1" applyAlignment="1">
      <alignment horizontal="center" vertical="center" wrapText="1"/>
    </xf>
    <xf numFmtId="0" fontId="184" fillId="38" borderId="52" xfId="0" applyFont="1" applyFill="1" applyBorder="1" applyAlignment="1">
      <alignment horizontal="center" vertical="center" wrapText="1"/>
    </xf>
    <xf numFmtId="0" fontId="185" fillId="0" borderId="0" xfId="0" applyFont="1"/>
    <xf numFmtId="0" fontId="184" fillId="38" borderId="54" xfId="0" applyFont="1" applyFill="1" applyBorder="1" applyAlignment="1">
      <alignment horizontal="center" vertical="center" wrapText="1"/>
    </xf>
    <xf numFmtId="0" fontId="184" fillId="38" borderId="51" xfId="0" applyFont="1" applyFill="1" applyBorder="1" applyAlignment="1">
      <alignment horizontal="center" vertical="center" wrapText="1"/>
    </xf>
    <xf numFmtId="0" fontId="185" fillId="0" borderId="0" xfId="0" applyFont="1" applyAlignment="1">
      <alignment horizontal="left" vertical="top"/>
    </xf>
    <xf numFmtId="0" fontId="184" fillId="38" borderId="0" xfId="0" applyFont="1" applyFill="1" applyAlignment="1">
      <alignment horizontal="left" vertical="top" wrapText="1"/>
    </xf>
    <xf numFmtId="0" fontId="0" fillId="0" borderId="58" xfId="0" applyBorder="1"/>
    <xf numFmtId="0" fontId="0" fillId="0" borderId="20" xfId="0" applyBorder="1"/>
    <xf numFmtId="0" fontId="0" fillId="0" borderId="59" xfId="0" applyBorder="1"/>
    <xf numFmtId="15" fontId="0" fillId="0" borderId="0" xfId="0" applyNumberFormat="1"/>
    <xf numFmtId="0" fontId="186" fillId="0" borderId="0" xfId="5390"/>
    <xf numFmtId="0" fontId="187" fillId="0" borderId="0" xfId="0" applyFont="1" applyAlignment="1">
      <alignment vertical="center" wrapText="1"/>
    </xf>
    <xf numFmtId="0" fontId="0" fillId="0" borderId="56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88" fillId="0" borderId="62" xfId="0" applyFont="1" applyBorder="1" applyAlignment="1">
      <alignment horizontal="center" vertical="top"/>
    </xf>
    <xf numFmtId="3" fontId="188" fillId="0" borderId="62" xfId="0" applyNumberFormat="1" applyFont="1" applyBorder="1" applyAlignment="1">
      <alignment horizontal="center" vertical="top"/>
    </xf>
    <xf numFmtId="3" fontId="0" fillId="0" borderId="0" xfId="0" applyNumberFormat="1"/>
    <xf numFmtId="0" fontId="0" fillId="0" borderId="67" xfId="0" applyBorder="1"/>
    <xf numFmtId="0" fontId="0" fillId="0" borderId="25" xfId="0" applyBorder="1"/>
    <xf numFmtId="0" fontId="0" fillId="0" borderId="68" xfId="0" applyBorder="1"/>
    <xf numFmtId="0" fontId="0" fillId="0" borderId="63" xfId="0" applyBorder="1"/>
    <xf numFmtId="0" fontId="0" fillId="0" borderId="69" xfId="0" applyBorder="1"/>
    <xf numFmtId="0" fontId="0" fillId="0" borderId="70" xfId="0" applyBorder="1"/>
    <xf numFmtId="2" fontId="0" fillId="0" borderId="0" xfId="0" applyNumberFormat="1"/>
    <xf numFmtId="3" fontId="0" fillId="0" borderId="55" xfId="0" applyNumberFormat="1" applyBorder="1"/>
    <xf numFmtId="3" fontId="0" fillId="0" borderId="58" xfId="0" applyNumberFormat="1" applyBorder="1"/>
    <xf numFmtId="9" fontId="0" fillId="0" borderId="25" xfId="0" applyNumberFormat="1" applyBorder="1"/>
    <xf numFmtId="0" fontId="15" fillId="0" borderId="60" xfId="0" applyFont="1" applyBorder="1"/>
    <xf numFmtId="9" fontId="0" fillId="0" borderId="63" xfId="0" applyNumberFormat="1" applyBorder="1"/>
    <xf numFmtId="168" fontId="0" fillId="0" borderId="60" xfId="0" applyNumberFormat="1" applyBorder="1"/>
    <xf numFmtId="168" fontId="0" fillId="0" borderId="71" xfId="0" applyNumberFormat="1" applyBorder="1"/>
    <xf numFmtId="168" fontId="0" fillId="0" borderId="61" xfId="0" applyNumberFormat="1" applyBorder="1"/>
    <xf numFmtId="9" fontId="15" fillId="0" borderId="63" xfId="0" applyNumberFormat="1" applyFont="1" applyBorder="1"/>
    <xf numFmtId="9" fontId="0" fillId="0" borderId="67" xfId="5391" applyFont="1" applyBorder="1"/>
    <xf numFmtId="9" fontId="0" fillId="0" borderId="25" xfId="5391" applyFont="1" applyBorder="1"/>
    <xf numFmtId="9" fontId="0" fillId="0" borderId="68" xfId="5391" applyFont="1" applyBorder="1"/>
    <xf numFmtId="168" fontId="0" fillId="0" borderId="0" xfId="0" applyNumberFormat="1"/>
    <xf numFmtId="305" fontId="0" fillId="0" borderId="0" xfId="0" applyNumberFormat="1"/>
    <xf numFmtId="0" fontId="15" fillId="0" borderId="0" xfId="0" applyFont="1"/>
    <xf numFmtId="9" fontId="0" fillId="0" borderId="0" xfId="5391" applyFont="1"/>
    <xf numFmtId="168" fontId="0" fillId="100" borderId="0" xfId="0" applyNumberFormat="1" applyFill="1"/>
    <xf numFmtId="168" fontId="0" fillId="101" borderId="0" xfId="0" applyNumberFormat="1" applyFill="1"/>
    <xf numFmtId="0" fontId="0" fillId="101" borderId="0" xfId="0" applyFill="1"/>
    <xf numFmtId="0" fontId="0" fillId="102" borderId="0" xfId="0" applyFill="1"/>
    <xf numFmtId="168" fontId="0" fillId="102" borderId="0" xfId="0" applyNumberFormat="1" applyFill="1"/>
    <xf numFmtId="0" fontId="0" fillId="100" borderId="0" xfId="0" applyFill="1"/>
    <xf numFmtId="2" fontId="15" fillId="0" borderId="0" xfId="0" applyNumberFormat="1" applyFont="1"/>
    <xf numFmtId="0" fontId="0" fillId="103" borderId="0" xfId="0" applyFill="1"/>
    <xf numFmtId="168" fontId="0" fillId="103" borderId="0" xfId="0" applyNumberFormat="1" applyFill="1"/>
    <xf numFmtId="0" fontId="0" fillId="104" borderId="0" xfId="0" applyFill="1"/>
    <xf numFmtId="168" fontId="0" fillId="104" borderId="0" xfId="0" applyNumberFormat="1" applyFill="1"/>
    <xf numFmtId="0" fontId="0" fillId="105" borderId="0" xfId="0" applyFill="1"/>
    <xf numFmtId="168" fontId="0" fillId="105" borderId="0" xfId="0" applyNumberFormat="1" applyFill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</cellXfs>
  <cellStyles count="5392">
    <cellStyle name="$" xfId="52" xr:uid="{5B794328-D754-4B58-B8EA-3A293A94CAF3}"/>
    <cellStyle name="$ 2" xfId="53" xr:uid="{DC7115BD-861A-4A39-8A9A-F7D406D07226}"/>
    <cellStyle name="$ 2 2" xfId="3664" xr:uid="{FC3C686C-CF50-4236-BE17-C46A0BD999E6}"/>
    <cellStyle name="$ 2 2 2" xfId="3996" xr:uid="{ACC5F45C-2472-4B13-8DD7-3588E10CA8D5}"/>
    <cellStyle name="$ 3" xfId="3663" xr:uid="{2775AB7A-9223-489A-9361-39BD8822E581}"/>
    <cellStyle name="$ 3 2" xfId="3995" xr:uid="{B05CD312-5C4D-4B31-A8B2-B033394C21D6}"/>
    <cellStyle name="$_Вып.планов VOF (2)" xfId="54" xr:uid="{77CC7704-EF8C-46CC-8963-833C4F0F442C}"/>
    <cellStyle name="$_Вып.планов VOF (2) 2" xfId="3665" xr:uid="{9FA28679-4EEB-4768-A26D-AF83625895B2}"/>
    <cellStyle name="$_Вып.планов VOF (2) 2 2" xfId="3997" xr:uid="{6F543288-4818-4D32-8E76-D95D5EFBC427}"/>
    <cellStyle name="$m" xfId="55" xr:uid="{18DE27F6-F943-4E87-88BE-703590C6B7EB}"/>
    <cellStyle name="$m 2" xfId="3666" xr:uid="{4A33F014-2A0C-4E68-96D0-A7B4D359CBC4}"/>
    <cellStyle name="$m 2 2" xfId="3998" xr:uid="{13FBEEB7-9254-447B-B13F-70117D2F502D}"/>
    <cellStyle name="$q" xfId="56" xr:uid="{C36FF438-3791-412E-BA6E-3D22434B45D2}"/>
    <cellStyle name="$q 2" xfId="3667" xr:uid="{43D248D7-757B-445C-B08E-9A50F2972E45}"/>
    <cellStyle name="$q 2 2" xfId="3999" xr:uid="{08401B01-4337-4FBB-978B-392362427FE5}"/>
    <cellStyle name="$q*" xfId="57" xr:uid="{045D7E53-3CDE-41D1-8CE6-40037BA53ABE}"/>
    <cellStyle name="$q* 2" xfId="3668" xr:uid="{CEBD0091-2759-467D-A6F2-089BFF9DD3A1}"/>
    <cellStyle name="$q* 2 2" xfId="4000" xr:uid="{27B31937-5EFD-4CE5-B98A-86202863AA8E}"/>
    <cellStyle name="$q_ANF_model_good_w_dcf_wacc" xfId="58" xr:uid="{061AB20D-58FA-49BB-94D1-C5CB1356854F}"/>
    <cellStyle name="$qA" xfId="59" xr:uid="{39C04C63-B720-4E34-9A37-ED488DD17E50}"/>
    <cellStyle name="$qA 2" xfId="3669" xr:uid="{D9AC2268-BE51-4662-9C18-6380D20AD4CF}"/>
    <cellStyle name="$qA 2 2" xfId="4001" xr:uid="{84F9FED0-7A8F-467C-9DD6-DFDA78880E09}"/>
    <cellStyle name="$qRange" xfId="60" xr:uid="{3076E4FA-422A-43F9-9A12-FEA0C8DB6A09}"/>
    <cellStyle name="$qRange 2" xfId="61" xr:uid="{8AA93C12-64AC-41F3-BEBF-25ACE628FDB0}"/>
    <cellStyle name="$qRange 2 2" xfId="3671" xr:uid="{CA2FB079-AC76-40F2-A7B8-4FB097A9C9C0}"/>
    <cellStyle name="$qRange 2 2 2" xfId="4003" xr:uid="{3FA03DB2-B0E9-42ED-8466-B7985B2E071F}"/>
    <cellStyle name="$qRange 3" xfId="3670" xr:uid="{C87C7B13-B9FC-48C7-A097-3CC96DDADB49}"/>
    <cellStyle name="$qRange 3 2" xfId="4002" xr:uid="{CF48F051-9202-41CA-8340-CEFDF577647D}"/>
    <cellStyle name="$qRange_Вып.планов VOF (2)" xfId="62" xr:uid="{9B1D7806-4662-4E74-BADE-F6FCF076632B}"/>
    <cellStyle name="******************************************" xfId="63" xr:uid="{5AF5D43F-E863-45D1-B888-66F2489CD9B5}"/>
    <cellStyle name="****************************************** 2" xfId="64" xr:uid="{CAA30E09-1FD8-49B6-B9B8-BB2E7286E9FF}"/>
    <cellStyle name=";;;" xfId="65" xr:uid="{BC386304-1553-4996-B907-917019069BB2}"/>
    <cellStyle name=";;; 2" xfId="66" xr:uid="{033AFCBE-0665-4B75-B29A-8093AF50C88B}"/>
    <cellStyle name=";;;_Вып.планов VOF (2)" xfId="67" xr:uid="{16FEB22C-6D00-493C-8D8A-84379C31B1D0}"/>
    <cellStyle name="?_x0001__x0001_ ?§??_x0002_????_x000f__x0008_??f_x0006__x0010_?????yyyyyyyyyyyyyyy" xfId="3943" xr:uid="{44A81630-D2BD-40A5-A33C-12C64BEA269E}"/>
    <cellStyle name="?_x0001__x0001_ ?§??_x0002_????_x000f__x0008_??f_x0006__x0010_?????yyyyyyyyyyyyyyy 1" xfId="3942" xr:uid="{466F179B-B5C3-4DD1-BD90-461CBE1A84CA}"/>
    <cellStyle name="?_x0001__x0001_ ?§??_x0002_????_x000f__x0008_??f_x0006__x0010_?????yyyyyyyyyyyyyyy_msf2rju" xfId="3934" xr:uid="{73C5F33F-0591-494A-BF64-E4049F62780F}"/>
    <cellStyle name="]_x000d__x000a_Extension=conv.dll_x000d__x000a_MS-DOS Tools Extentions=C:\DOS\MSTOOLS.DLL_x000d__x000a__x000d__x000a_[Settings]_x000d__x000a_UNDELETE.DLL=C:\DOS\MSTOOLS.DLL_x000d__x000a_W" xfId="68" xr:uid="{35C3A692-BF94-4A9B-B0C8-0F51AA6054EE}"/>
    <cellStyle name="]_x000d__x000a_Extension=conv.dll_x000d__x000a_MS-DOS Tools Extentions=C:\DOS\MSTOOLS.DLL_x000d__x000a__x000d__x000a_[Settings]_x000d__x000a_UNDELETE.DLL=C:\DOS\MSTOOLS.DLL_x000d__x000a_W 2" xfId="69" xr:uid="{578F9359-E581-4482-A4A6-B1EBFD240A52}"/>
    <cellStyle name="]_x000d__x000a_Extension=conv.dll_x000d__x000a_MS-DOS Tools Extentions=C:\DOS\MSTOOLS.DLL_x000d__x000a__x000d__x000a_[Settings]_x000d__x000a_UNDELETE.DLL=C:\DOS\MSTOOLS.DLL_x000d__x000a_W 2 2" xfId="70" xr:uid="{0CF0B4E0-41F0-487C-A199-3C87250C97A5}"/>
    <cellStyle name="]_x000d__x000a_Extension=conv.dll_x000d__x000a_MS-DOS Tools Extentions=C:\DOS\MSTOOLS.DLL_x000d__x000a__x000d__x000a_[Settings]_x000d__x000a_UNDELETE.DLL=C:\DOS\MSTOOLS.DLL_x000d__x000a_W 2_Вып.планов VOF (2)" xfId="71" xr:uid="{45A35A57-A117-4EEA-901C-8DC58A9B5FA2}"/>
    <cellStyle name="]_x000d__x000a_Extension=conv.dll_x000d__x000a_MS-DOS Tools Extentions=C:\DOS\MSTOOLS.DLL_x000d__x000a__x000d__x000a_[Settings]_x000d__x000a_UNDELETE.DLL=C:\DOS\MSTOOLS.DLL_x000d__x000a_W 3" xfId="72" xr:uid="{88FD5EF0-B0AE-4634-8D77-C0DEB524E91C}"/>
    <cellStyle name="]_x000d__x000a_Extension=conv.dll_x000d__x000a_MS-DOS Tools Extentions=C:\DOS\MSTOOLS.DLL_x000d__x000a__x000d__x000a_[Settings]_x000d__x000a_UNDELETE.DLL=C:\DOS\MSTOOLS.DLL_x000d__x000a_W 3 2" xfId="73" xr:uid="{A88BEA00-8151-4F1E-A19E-12F8C10F6001}"/>
    <cellStyle name="]_x000d__x000a_Extension=conv.dll_x000d__x000a_MS-DOS Tools Extentions=C:\DOS\MSTOOLS.DLL_x000d__x000a__x000d__x000a_[Settings]_x000d__x000a_UNDELETE.DLL=C:\DOS\MSTOOLS.DLL_x000d__x000a_W_~3926103" xfId="74" xr:uid="{00BF15C2-55B2-4094-A5D4-C728F297F632}"/>
    <cellStyle name="_%(SignOnly)" xfId="3941" xr:uid="{BABD274F-7D82-4252-AC9F-D0DCE03B7A9E}"/>
    <cellStyle name="_%(SignSpaceOnly)" xfId="3940" xr:uid="{05B98BF7-56E5-43EE-9783-47B7ADE23278}"/>
    <cellStyle name="_~0550209" xfId="75" xr:uid="{6FB65CDB-F76D-43BA-B9E5-FE5AABD996FE}"/>
    <cellStyle name="_~0550209 2" xfId="76" xr:uid="{DD6125AA-8DC5-4509-A6A3-A2588CF8DC9F}"/>
    <cellStyle name="_~0550209_Вып.планов VOF (2)" xfId="77" xr:uid="{2B6FB988-B160-46E8-9A9E-C4BA23E76247}"/>
    <cellStyle name="_~1929470" xfId="78" xr:uid="{DA18B53C-9D96-4696-8908-1766282168A2}"/>
    <cellStyle name="_~1929470 2" xfId="79" xr:uid="{12CAABFC-FA79-4338-8102-AACFC51BD909}"/>
    <cellStyle name="_~1929470 2 2" xfId="80" xr:uid="{D786C5BA-FEB9-4443-AEBE-9265F23361D3}"/>
    <cellStyle name="_~1929470 3" xfId="81" xr:uid="{C23265EA-1FCE-4EC5-84DE-84EFDFFE08A7}"/>
    <cellStyle name="_~1929470 3 2" xfId="82" xr:uid="{22C0E2F4-3D1F-4C19-B6C4-7744D736124F}"/>
    <cellStyle name="_~1929470 4" xfId="83" xr:uid="{4FD211D8-EA56-4001-92C4-11C0E81F2400}"/>
    <cellStyle name="_~1929470 4 2" xfId="84" xr:uid="{77DF7C61-1306-44BA-8FCE-473829A9E274}"/>
    <cellStyle name="_~1929470 5" xfId="85" xr:uid="{39D29EB5-8BA9-41F7-A6C1-3A89D2284268}"/>
    <cellStyle name="_~1929470 5 2" xfId="86" xr:uid="{DFC19177-2E7F-4D77-A12D-797CFBEB7B19}"/>
    <cellStyle name="_~1929470 6" xfId="87" xr:uid="{086A6DAD-7C58-477C-A0F8-41AEDF5F8B70}"/>
    <cellStyle name="_~1929470 6 2" xfId="88" xr:uid="{3721B14F-2C13-4DD4-87DB-A9C35152BC7B}"/>
    <cellStyle name="_~1929470 7" xfId="89" xr:uid="{9A67C13D-66EF-4254-9BA1-65CEBCA4468A}"/>
    <cellStyle name="_~1929470 7 2" xfId="90" xr:uid="{E2D4B135-0338-4BB4-9112-36073AA37631}"/>
    <cellStyle name="_~1929470 8" xfId="91" xr:uid="{B3020403-6C32-4E8B-86CD-0E54BED750C9}"/>
    <cellStyle name="_~1929470 8 2" xfId="92" xr:uid="{5E85D324-1256-4A55-8DAD-D811726106D3}"/>
    <cellStyle name="_~1929470 9" xfId="93" xr:uid="{FD593C3D-4EAF-4593-B622-069820A4BA9A}"/>
    <cellStyle name="_~1929470_RAS_2009-2011 ver2 _3" xfId="94" xr:uid="{02062E47-25EA-4B17-ADAD-ABBC8ED8C5F3}"/>
    <cellStyle name="_~1929470_RAS_2009-2011 ver2 _3 2" xfId="95" xr:uid="{41B859A2-11D8-4E06-B726-669599292F3B}"/>
    <cellStyle name="_~1929470_Вып.планов VOF (2)" xfId="96" xr:uid="{08FBBBAC-839D-434F-BA02-29B182640F54}"/>
    <cellStyle name="_~3455718" xfId="97" xr:uid="{65FFE5FC-E861-4D37-A906-E95B50AF568E}"/>
    <cellStyle name="_~3455718 2" xfId="98" xr:uid="{A9A800BE-352A-4F95-B69B-55D4026FAA7D}"/>
    <cellStyle name="_~3455718 2 2" xfId="99" xr:uid="{79AAC5B3-DC81-4961-A7B2-A82FFAFA75B1}"/>
    <cellStyle name="_~3455718 3" xfId="100" xr:uid="{E4DF2098-A533-418F-B87D-CC8A4E830DB2}"/>
    <cellStyle name="_~3455718 3 2" xfId="101" xr:uid="{B2609ACF-95BF-4231-BE5D-EC28BCE718BB}"/>
    <cellStyle name="_~3455718 4" xfId="102" xr:uid="{969088DC-3E17-4870-A8AD-D7757FB9A3A6}"/>
    <cellStyle name="_~3455718 4 2" xfId="103" xr:uid="{6AF49357-E77F-4791-9BEB-4777DC0BBDAB}"/>
    <cellStyle name="_~3455718 5" xfId="104" xr:uid="{735B2DDE-BF1A-441B-A1E3-2E5605880D7A}"/>
    <cellStyle name="_~3455718 5 2" xfId="105" xr:uid="{0031123C-B36B-4302-B84B-E494C326FA43}"/>
    <cellStyle name="_~3455718 6" xfId="106" xr:uid="{38C12A00-97FA-4F1B-8662-D29BF15DA128}"/>
    <cellStyle name="_~3455718 6 2" xfId="107" xr:uid="{CEBF6BBF-532F-4015-B0EE-E265A4C98DED}"/>
    <cellStyle name="_~3455718 7" xfId="108" xr:uid="{D5C6A9B8-A772-4AD4-90C3-AE96F8E9372A}"/>
    <cellStyle name="_~3455718 7 2" xfId="109" xr:uid="{F6BA416F-4EC1-4D30-A450-46A2CF17C1DF}"/>
    <cellStyle name="_~3455718 8" xfId="110" xr:uid="{31436595-7FD0-4754-BC06-2754197927CD}"/>
    <cellStyle name="_~3455718 8 2" xfId="111" xr:uid="{6E01C4EF-C308-4EBD-A345-AF0C7BFD7A73}"/>
    <cellStyle name="_~3455718 9" xfId="112" xr:uid="{EF0F7BB2-FAD1-4269-B8DD-F238E296398B}"/>
    <cellStyle name="_~3455718_RAS_2009-2011 ver2 _3" xfId="113" xr:uid="{1FA6AF2F-A5E3-480E-9092-234DD873B985}"/>
    <cellStyle name="_~3455718_RAS_2009-2011 ver2 _3 2" xfId="114" xr:uid="{D9DFE1A2-A580-40B8-8F94-F38CF368AA9F}"/>
    <cellStyle name="_~3455718_Вып.планов VOF (2)" xfId="115" xr:uid="{43084F26-1CD1-47B6-9890-96B5D3CEC45E}"/>
    <cellStyle name="_~3902299" xfId="116" xr:uid="{E8EC8E51-502C-4841-89CF-F4838DC76250}"/>
    <cellStyle name="_~3902299 2" xfId="117" xr:uid="{7F568557-1EC4-433F-9656-BFB43E1CF2C3}"/>
    <cellStyle name="_~3902299 2 2" xfId="118" xr:uid="{01D229A7-A516-4B69-AF22-98A4CFC6BF17}"/>
    <cellStyle name="_~3902299 3" xfId="119" xr:uid="{B4525ED1-3F6C-4943-A0E2-E3854A99F19E}"/>
    <cellStyle name="_~3902299 3 2" xfId="120" xr:uid="{C3C8DC5D-D674-4DA6-A422-D3E9D2E40015}"/>
    <cellStyle name="_~3902299 4" xfId="121" xr:uid="{CFA28CB9-25C4-41A0-BA1A-4B9FCECB286F}"/>
    <cellStyle name="_~3902299 4 2" xfId="122" xr:uid="{936C99A7-3D9A-421A-B289-3CB8256C94C3}"/>
    <cellStyle name="_~3902299 5" xfId="123" xr:uid="{D527A00C-D6F9-4351-B8A9-2184DFC2A000}"/>
    <cellStyle name="_~3902299 5 2" xfId="124" xr:uid="{BA083C11-7A9B-41AC-96A8-4D09FDC2804C}"/>
    <cellStyle name="_~3902299 6" xfId="125" xr:uid="{321ACD1D-B32B-40B4-93EA-89F2B656FF14}"/>
    <cellStyle name="_~3902299 6 2" xfId="126" xr:uid="{F7FC2E03-9B59-4A15-8BD4-E40EDCD895C6}"/>
    <cellStyle name="_~3902299 7" xfId="127" xr:uid="{D3CCF938-03AE-4FEC-9257-4D098AC7569C}"/>
    <cellStyle name="_~3902299 7 2" xfId="128" xr:uid="{F4AA0A32-C4B3-459B-B712-93321BB4586E}"/>
    <cellStyle name="_~3902299 8" xfId="129" xr:uid="{666D6AAB-24C2-4B53-A835-63338D19C7E6}"/>
    <cellStyle name="_~3902299 8 2" xfId="130" xr:uid="{A66D18EE-C64B-445C-841C-3A1D13A6D66C}"/>
    <cellStyle name="_~3902299 9" xfId="131" xr:uid="{6E8D1C82-1E08-4F26-9E65-4672A0F336BD}"/>
    <cellStyle name="_~3902299_RAS_2009-2011 ver2 _3" xfId="132" xr:uid="{16B8F3B4-2106-42FD-BB67-95076D84C4DE}"/>
    <cellStyle name="_~3902299_RAS_2009-2011 ver2 _3 2" xfId="133" xr:uid="{082B8BB5-47D5-4E52-A7A7-615E33CA5ED6}"/>
    <cellStyle name="_~3902299_Вып.планов VOF (2)" xfId="134" xr:uid="{100CB1A4-3094-48A4-B0A7-C2696A8E0560}"/>
    <cellStyle name="_~7256802" xfId="135" xr:uid="{7D018158-5FF9-4D2F-904C-26C2350E2DD6}"/>
    <cellStyle name="_~7256802 2" xfId="136" xr:uid="{13AEB06B-F99A-4C6F-8CA9-B1C4ED3F4328}"/>
    <cellStyle name="_~7256802 2 2" xfId="137" xr:uid="{74A78CDA-1F8F-417F-8E31-AB3DB2D2C0DF}"/>
    <cellStyle name="_~7256802 3" xfId="138" xr:uid="{4FF4833F-4DEC-4368-A2D4-AD61B6EFB431}"/>
    <cellStyle name="_~7256802 3 2" xfId="139" xr:uid="{E39E27CB-AFBC-44CF-BCBF-EC6769AF373F}"/>
    <cellStyle name="_~7256802 4" xfId="140" xr:uid="{E2EE9F42-5CB2-4F59-9513-C1BBE3DFB8D8}"/>
    <cellStyle name="_~7256802 4 2" xfId="141" xr:uid="{952C2ED9-DE5D-42DE-A8B3-228086B8151D}"/>
    <cellStyle name="_~7256802 5" xfId="142" xr:uid="{2092A945-4503-441C-8CD2-FB5C0A37947E}"/>
    <cellStyle name="_~7256802 5 2" xfId="143" xr:uid="{CBAF5D74-5AF4-4E86-9D3C-B4DED5334A4E}"/>
    <cellStyle name="_~7256802 6" xfId="144" xr:uid="{7F4AAA38-DC26-4F58-91E5-29F255A03693}"/>
    <cellStyle name="_~7256802 6 2" xfId="145" xr:uid="{CEE00A2A-9D1A-499D-AD3B-20372C6B6335}"/>
    <cellStyle name="_~7256802 7" xfId="146" xr:uid="{C907637C-52F0-4BCA-B93A-1CD780EB92CA}"/>
    <cellStyle name="_~7256802 7 2" xfId="147" xr:uid="{44C1FF7F-7C9A-44AE-B93D-B8F84B5C88DD}"/>
    <cellStyle name="_~7256802 8" xfId="148" xr:uid="{A1089224-965B-48BF-846C-B854E3B4476B}"/>
    <cellStyle name="_~7256802 8 2" xfId="149" xr:uid="{EED4CF0B-7D4B-4E89-8127-7DFD0B6F453D}"/>
    <cellStyle name="_~7256802 9" xfId="150" xr:uid="{5C6A46A8-5EA0-487D-BC9D-2413E6AF4803}"/>
    <cellStyle name="_~7256802_RAS_2009-2011 ver2 _3" xfId="151" xr:uid="{E4DD3E62-2BA4-4BD3-8DD6-B2F9D02FDF19}"/>
    <cellStyle name="_~7256802_RAS_2009-2011 ver2 _3 2" xfId="152" xr:uid="{DCC6EA4B-5E75-471C-BE2A-F4F30C9E8E9B}"/>
    <cellStyle name="_~7256802_Вып.планов VOF (2)" xfId="153" xr:uid="{35E6DFA8-26FF-40C8-A165-C3E2E133624B}"/>
    <cellStyle name="_~7329945" xfId="154" xr:uid="{0AD73CBE-C70F-4340-8FC8-9263E7A3C367}"/>
    <cellStyle name="_~7329945 2" xfId="155" xr:uid="{CE4AE641-0D0F-4EEB-A7C8-259109333512}"/>
    <cellStyle name="_~7329945 2 2" xfId="156" xr:uid="{739826BA-F6B4-408D-935A-BB868967C2DF}"/>
    <cellStyle name="_~7329945 3" xfId="157" xr:uid="{024FE881-2A24-463A-9609-0AE1026F3A88}"/>
    <cellStyle name="_~7329945 3 2" xfId="158" xr:uid="{53B4EDC7-9D40-458D-B0C1-DC061466E92C}"/>
    <cellStyle name="_~7329945 4" xfId="159" xr:uid="{63DCED7B-065F-4D7E-A4D5-5C79AA6770CB}"/>
    <cellStyle name="_~7329945 4 2" xfId="160" xr:uid="{C0557803-BA9C-417E-9229-D48B95199D98}"/>
    <cellStyle name="_~7329945 5" xfId="161" xr:uid="{DB0068FB-B3A0-4F8A-B4BB-E402F2D8FC37}"/>
    <cellStyle name="_~7329945 5 2" xfId="162" xr:uid="{77F248F5-2446-40EA-8CCE-67167EB68B6F}"/>
    <cellStyle name="_~7329945 6" xfId="163" xr:uid="{BB0DBCF6-FEB1-4DDB-93D4-49366A44EC1E}"/>
    <cellStyle name="_~7329945 6 2" xfId="164" xr:uid="{6ECDEBB3-0DC8-4D73-AA0A-EB34EB0E2935}"/>
    <cellStyle name="_~7329945 7" xfId="165" xr:uid="{AD5E2777-CB81-41FD-9C7D-67E3AF9E57B6}"/>
    <cellStyle name="_~7329945 7 2" xfId="166" xr:uid="{BA959357-57B5-483A-9AE5-966DBE28CDF1}"/>
    <cellStyle name="_~7329945 8" xfId="167" xr:uid="{CB150166-7C75-4C2D-ACFA-D78AB8388EED}"/>
    <cellStyle name="_~7329945 8 2" xfId="168" xr:uid="{BF539667-D4B2-480C-9A56-D4916FA8D442}"/>
    <cellStyle name="_~7329945 9" xfId="169" xr:uid="{E65DC093-4292-41A8-9BCB-22F71CEE090C}"/>
    <cellStyle name="_~7329945_RAS_2009-2011 ver2 _3" xfId="170" xr:uid="{FA6AFC54-7993-4770-BFDB-8F600DF54063}"/>
    <cellStyle name="_~7329945_RAS_2009-2011 ver2 _3 2" xfId="171" xr:uid="{BD9C7B6B-DBA2-4B5A-B678-78E8DA4E204F}"/>
    <cellStyle name="_~7329945_Вып.планов VOF (2)" xfId="172" xr:uid="{45A29510-0718-45BD-8F26-B7402848DE52}"/>
    <cellStyle name="_~8736811" xfId="173" xr:uid="{0A496B0E-9D42-42C3-AB4F-522E8C3389A1}"/>
    <cellStyle name="_~8736811 2" xfId="174" xr:uid="{FFD2981F-290D-45E7-B142-D58546186767}"/>
    <cellStyle name="_~8736811 2 2" xfId="175" xr:uid="{EDE3C416-7A40-4C7A-8DD8-9CEB6DF78FD7}"/>
    <cellStyle name="_~8736811 3" xfId="176" xr:uid="{B1E7D6A2-E1D3-43BE-B951-F999F32E0B4C}"/>
    <cellStyle name="_~8736811 3 2" xfId="177" xr:uid="{B949BC12-7A54-4D1E-AD75-C98DF3BDDEB8}"/>
    <cellStyle name="_~8736811 4" xfId="178" xr:uid="{EBE5F4E8-5F4B-45B8-B400-95BBDCFFAFD0}"/>
    <cellStyle name="_~8736811 4 2" xfId="179" xr:uid="{FE0CBABD-B1F9-49D3-B251-A62EF6FC4660}"/>
    <cellStyle name="_~8736811 5" xfId="180" xr:uid="{C5C57F28-CD8E-4C3F-9E3D-C0929781DA37}"/>
    <cellStyle name="_~8736811 5 2" xfId="181" xr:uid="{4D465E5C-5E5F-4593-9609-567B084AB9DC}"/>
    <cellStyle name="_~8736811 6" xfId="182" xr:uid="{CCF230C1-686B-4A19-A2D7-3FCC8AD4D2F9}"/>
    <cellStyle name="_~8736811 6 2" xfId="183" xr:uid="{3E974E7A-BA45-4891-8136-100805EBE638}"/>
    <cellStyle name="_~8736811 7" xfId="184" xr:uid="{358E43D9-0235-404B-A9AC-AF033160E484}"/>
    <cellStyle name="_~8736811 7 2" xfId="185" xr:uid="{CD20EF5F-7331-4766-B632-29D1C766B6A9}"/>
    <cellStyle name="_~8736811 8" xfId="186" xr:uid="{056BF9E8-4763-430B-A3DF-E7DB51FBFDC4}"/>
    <cellStyle name="_~8736811 8 2" xfId="187" xr:uid="{A4CC7B96-EA11-481E-8C43-69C4D3E7D63E}"/>
    <cellStyle name="_~8736811 9" xfId="188" xr:uid="{58F79006-44D2-473B-BCB1-5783FF9FB002}"/>
    <cellStyle name="_~8736811_RAS_2009-2011 ver2 _3" xfId="189" xr:uid="{CE1DF616-5F27-4A8A-AD56-C4687D802C4C}"/>
    <cellStyle name="_~8736811_RAS_2009-2011 ver2 _3 2" xfId="190" xr:uid="{C297B726-C25C-49DD-997A-44BBCC297609}"/>
    <cellStyle name="_~8736811_Вып.планов VOF (2)" xfId="191" xr:uid="{D3C7139F-85C1-43CC-A487-859C818EE6B6}"/>
    <cellStyle name="_~9105585" xfId="192" xr:uid="{6890F742-FDC0-471C-8DFC-DB58AA49A83A}"/>
    <cellStyle name="_~9105585 2" xfId="193" xr:uid="{F9A16A10-C2B2-4E5F-8F65-8B45E8EEF5E0}"/>
    <cellStyle name="_~9105585_Вып.планов VOF (2)" xfId="194" xr:uid="{D44DBA69-B23B-4CC1-A2CD-ED8095D02A8A}"/>
    <cellStyle name="_~9868378" xfId="195" xr:uid="{EFACF876-3B94-4DE2-B33F-666AB2A16DD5}"/>
    <cellStyle name="_~9868378 2" xfId="196" xr:uid="{CAC1C29E-6C84-4E33-920C-F2E3AC2B5B82}"/>
    <cellStyle name="_~9868378 2 2" xfId="197" xr:uid="{F8CC2172-266D-451D-9C81-BBF71DCFB77A}"/>
    <cellStyle name="_~9868378 3" xfId="198" xr:uid="{369486E5-FB27-403F-A731-DC2ED8A72B48}"/>
    <cellStyle name="_~9868378 3 2" xfId="199" xr:uid="{3368DB1A-6487-415D-B07C-3A2C863D11E8}"/>
    <cellStyle name="_~9868378 4" xfId="200" xr:uid="{EA243866-0CBB-4552-A711-C331D79A8712}"/>
    <cellStyle name="_~9868378 4 2" xfId="201" xr:uid="{6073E44D-4563-4481-9723-F243D54F020A}"/>
    <cellStyle name="_~9868378 5" xfId="202" xr:uid="{AC547478-CEC9-479B-B86B-42766FE2BFF7}"/>
    <cellStyle name="_~9868378 5 2" xfId="203" xr:uid="{30FCFC10-F0AF-49E9-AE0D-D9C706257A74}"/>
    <cellStyle name="_~9868378 6" xfId="204" xr:uid="{12336CBD-108D-48DA-A3BA-FC8C7FFC2BEC}"/>
    <cellStyle name="_~9868378 6 2" xfId="205" xr:uid="{2523F22E-01DF-495E-8BB6-75DB37559A8A}"/>
    <cellStyle name="_~9868378 7" xfId="206" xr:uid="{18C78379-72C1-41D8-9B62-E4C8137F4025}"/>
    <cellStyle name="_~9868378 7 2" xfId="207" xr:uid="{6A84A2A5-267D-4A2D-ACB1-EA5C731CBC7B}"/>
    <cellStyle name="_~9868378 8" xfId="208" xr:uid="{2315EB1D-8E0B-4AE8-9C46-0F27D51872FC}"/>
    <cellStyle name="_~9868378 8 2" xfId="209" xr:uid="{2C8C6872-F40E-4734-97D9-86D6B476A9EC}"/>
    <cellStyle name="_~9868378 9" xfId="210" xr:uid="{26C7FA3F-C359-4EEC-8212-E63AFE11CBB4}"/>
    <cellStyle name="_~9868378_RAS_2009-2011 ver2 _3" xfId="211" xr:uid="{B9E7E768-6BB7-4B1C-92B9-DA1276F1F7DB}"/>
    <cellStyle name="_~9868378_RAS_2009-2011 ver2 _3 2" xfId="212" xr:uid="{933ED053-2691-4C73-A293-D95EC16397A3}"/>
    <cellStyle name="_~9868378_Вып.планов VOF (2)" xfId="213" xr:uid="{467241A2-B11C-4308-8A5F-B54F3B26917F}"/>
    <cellStyle name="_Analysis vs. official budget" xfId="214" xr:uid="{95219ED9-F615-4C09-9B87-90389B5E71A2}"/>
    <cellStyle name="_Analysis vs. official budget 2" xfId="215" xr:uid="{0CF4ACAF-06A6-48CB-AB71-82D89AF0B3FB}"/>
    <cellStyle name="_Analysis vs. official budget_Вып.планов VOF (2)" xfId="216" xr:uid="{E0D8D97B-ED73-42CE-AE12-EE1D4ED2CDF7}"/>
    <cellStyle name="_bud2007_zzzz_ТП" xfId="3939" xr:uid="{A39FC1DE-F750-4170-9B01-92CCE823D67C}"/>
    <cellStyle name="_CASH по тарифам" xfId="217" xr:uid="{79761289-DAB0-41A5-A8CE-4FBD8F8D1AB0}"/>
    <cellStyle name="_Comma" xfId="3938" xr:uid="{3354313D-C3A6-482C-B4F3-B8A680B1D265}"/>
    <cellStyle name="_Comma_02 int brewers pe performance DRG 01" xfId="3937" xr:uid="{D83B78C1-7107-43C7-844F-ACB5085441C9}"/>
    <cellStyle name="_corporate_loans_01.10.2006" xfId="218" xr:uid="{37B3CFC4-8205-409F-B4D6-D4256B5F1901}"/>
    <cellStyle name="_corporate_loans_01.10.2006 2" xfId="219" xr:uid="{B778AA34-CA8A-4322-A62E-D7776F5BB554}"/>
    <cellStyle name="_corporate_loans_01.10.2006 2 2" xfId="220" xr:uid="{F7019522-8AF1-400D-9FD2-54EE4AEBD492}"/>
    <cellStyle name="_corporate_loans_01.10.2006 3" xfId="221" xr:uid="{25B988E2-84B5-4E1E-AD4A-AF48B1B645D8}"/>
    <cellStyle name="_corporate_loans_01.10.2006 3 2" xfId="222" xr:uid="{F94D3D6E-34D4-4ABB-BEBF-628387B789EC}"/>
    <cellStyle name="_corporate_loans_01.10.2006 4" xfId="223" xr:uid="{F211098D-2D17-4769-A3B1-89B8D84FE667}"/>
    <cellStyle name="_corporate_loans_01.10.2006 4 2" xfId="224" xr:uid="{5997CA6E-82FD-44CE-A5E8-D6B738DBD6FD}"/>
    <cellStyle name="_corporate_loans_01.10.2006 5" xfId="225" xr:uid="{D6E60790-DFB9-4CD0-B1B3-9BF18B0D2969}"/>
    <cellStyle name="_corporate_loans_01.10.2006 5 2" xfId="226" xr:uid="{96475E1B-15A7-4EF5-A6BF-321CA4F56EC8}"/>
    <cellStyle name="_corporate_loans_01.10.2006 6" xfId="227" xr:uid="{5786A3DA-6235-4BA3-8DE3-1151CD7B4C7E}"/>
    <cellStyle name="_corporate_loans_01.10.2006 6 2" xfId="228" xr:uid="{D2EE4429-2CAB-4630-B2AB-9623A2042CEF}"/>
    <cellStyle name="_corporate_loans_01.10.2006 7" xfId="229" xr:uid="{094FC8D5-EA20-43F5-858C-8E3F99E96DD5}"/>
    <cellStyle name="_corporate_loans_01.10.2006 7 2" xfId="230" xr:uid="{74BC031F-2F16-4DCC-8EF5-D4CBB7CBBF8E}"/>
    <cellStyle name="_corporate_loans_01.10.2006 8" xfId="231" xr:uid="{2F6572DA-6A76-4288-85FB-02CAD201D2CA}"/>
    <cellStyle name="_corporate_loans_01.10.2006 8 2" xfId="232" xr:uid="{A4044359-080B-49F5-BEA4-AE0F7D45C128}"/>
    <cellStyle name="_corporate_loans_01.10.2006 9" xfId="233" xr:uid="{1A558957-A22C-44AF-AE9A-886EDB4A6D96}"/>
    <cellStyle name="_corporate_loans_01.10.2006_RAS_2009-2011 ver2 _3" xfId="234" xr:uid="{305F71FD-E550-4875-A862-BF92C117BA26}"/>
    <cellStyle name="_corporate_loans_01.10.2006_RAS_2009-2011 ver2 _3 2" xfId="235" xr:uid="{B371F251-ACA0-484E-97B8-6222A758F01D}"/>
    <cellStyle name="_corporate_loans_01.10.2006_Вып.планов VOF (2)" xfId="236" xr:uid="{752E804F-602E-476F-B2F0-3D39AF13D2A8}"/>
    <cellStyle name="_Currency" xfId="3936" xr:uid="{652E7F3F-7A09-4BFE-814D-0E066C329C1C}"/>
    <cellStyle name="_Currency_01 Market Share Analysis by Country" xfId="3935" xr:uid="{ED0B6484-71F9-4944-A96B-B21AD1850FE0}"/>
    <cellStyle name="_Currency_02 int brewers pe performance DRG 01" xfId="3926" xr:uid="{48F2270B-7B5F-4633-AFAB-1FC9ECAF2BEE}"/>
    <cellStyle name="_CurrencySpace" xfId="3925" xr:uid="{E9674620-F896-4F6A-A316-ECD8E9BA1CF9}"/>
    <cellStyle name="_CurrencySpace_02 int brewers pe performance DRG 01" xfId="3932" xr:uid="{DF32EC75-454E-42C2-BFC1-668BE93A3684}"/>
    <cellStyle name="_DB_CORR" xfId="3931" xr:uid="{8C1B0C19-6C37-40AB-90B9-EFB0C49EA7DD}"/>
    <cellStyle name="_Disclosures_draft_010707" xfId="237" xr:uid="{FD7800E3-51B4-40F3-9186-36CA72621406}"/>
    <cellStyle name="_Disclosures_draft_010707 2" xfId="238" xr:uid="{93F51106-77B2-432A-9965-8568A90BB273}"/>
    <cellStyle name="_Disclosures_draft_010707_Вып.планов VOF (2)" xfId="239" xr:uid="{0BED2FAA-0E6C-4B52-AEE7-6E63EB334A64}"/>
    <cellStyle name="_Euro" xfId="3930" xr:uid="{71DC9966-658A-4F88-88D1-B38DE8E48A29}"/>
    <cellStyle name="_FM-newform" xfId="3929" xr:uid="{C00A52EB-642F-4135-8362-28F908BBE6D7}"/>
    <cellStyle name="_Graphs_TRUST" xfId="240" xr:uid="{35C534D8-CA4A-4C44-AF9E-6837D6679432}"/>
    <cellStyle name="_Graphs_TRUST 2" xfId="241" xr:uid="{2B2CFA39-40C2-41D1-86C3-C27FB5514A2A}"/>
    <cellStyle name="_Graphs_TRUST_Вып.планов VOF (2)" xfId="242" xr:uid="{494414C0-C87F-48B2-8C9E-8FEB1BD530FF}"/>
    <cellStyle name="_Heading" xfId="3928" xr:uid="{2F8EE734-AE72-43B9-B225-31840A459587}"/>
    <cellStyle name="_Highlight" xfId="3927" xr:uid="{FF9E0BF7-7CF7-4F56-887E-B8B925DF9A8A}"/>
    <cellStyle name="_IAS_Group 30.09.2005" xfId="3918" xr:uid="{BB5A8177-D443-4547-A5AC-C65776E3E03D}"/>
    <cellStyle name="_IFRS 9 m" xfId="243" xr:uid="{5FC972C8-5456-4DEC-B810-5CA711036879}"/>
    <cellStyle name="_IFRS 9 m 2" xfId="244" xr:uid="{FC492D78-05EC-4BEC-930F-D86763B4AB92}"/>
    <cellStyle name="_IFRS 9 m_Вып.планов VOF (2)" xfId="245" xr:uid="{B05D6AE9-3315-4B6F-9705-2394107C5E0E}"/>
    <cellStyle name="_IFRS_Jan_YTD_270207" xfId="246" xr:uid="{3B48806D-C8F4-4FFF-8D8B-9F6311800E12}"/>
    <cellStyle name="_IFRS_Jan_YTD_270207 2" xfId="247" xr:uid="{209F5465-BA7B-40FC-8F2F-340198D1A826}"/>
    <cellStyle name="_IFRS_Jan_YTD_270207 2 2" xfId="248" xr:uid="{4A8D5ACA-C407-4429-A7B9-3E6A7A044ECC}"/>
    <cellStyle name="_IFRS_Jan_YTD_270207 3" xfId="249" xr:uid="{E7B5DE41-B78B-4140-8A3E-EE35AF0386EC}"/>
    <cellStyle name="_IFRS_Jan_YTD_270207 3 2" xfId="250" xr:uid="{C1EDE44D-BC4A-4967-B2FB-907FC5E600DD}"/>
    <cellStyle name="_IFRS_Jan_YTD_270207 4" xfId="251" xr:uid="{947F7D12-8FC8-4329-9DFD-3AE9B5B024C3}"/>
    <cellStyle name="_IFRS_Jan_YTD_270207 4 2" xfId="252" xr:uid="{174585A4-4D9C-4510-81D8-282E5287238A}"/>
    <cellStyle name="_IFRS_Jan_YTD_270207 5" xfId="253" xr:uid="{8CDEA34C-6A1C-4442-B92F-76C1C24E5C38}"/>
    <cellStyle name="_IFRS_Jan_YTD_270207 5 2" xfId="254" xr:uid="{70F20EC2-67E3-4FE7-AA41-12ADFFE640EC}"/>
    <cellStyle name="_IFRS_Jan_YTD_270207 6" xfId="255" xr:uid="{2DC5BD9C-231F-4327-B06A-520FAFA7A46B}"/>
    <cellStyle name="_IFRS_Jan_YTD_270207 6 2" xfId="256" xr:uid="{BAA90348-6F48-4207-956F-340501F73482}"/>
    <cellStyle name="_IFRS_Jan_YTD_270207 7" xfId="257" xr:uid="{9F6AC47C-0190-4845-BD91-79FACFFB3FC3}"/>
    <cellStyle name="_IFRS_Jan_YTD_270207 7 2" xfId="258" xr:uid="{D7E0F72C-E2D6-49E0-B94F-374BACE492B8}"/>
    <cellStyle name="_IFRS_Jan_YTD_270207 8" xfId="259" xr:uid="{12B074AF-CD69-454E-A21E-C29CC8013A35}"/>
    <cellStyle name="_IFRS_Jan_YTD_270207 8 2" xfId="260" xr:uid="{638AE420-854A-4AEB-8F5E-9A0862820E99}"/>
    <cellStyle name="_IFRS_Jan_YTD_270207 9" xfId="261" xr:uid="{42947B38-F0D9-444B-804F-86B03DD4AFF0}"/>
    <cellStyle name="_IFRS_Jan_YTD_270207_RAS_2009-2011 ver2 _3" xfId="262" xr:uid="{AA56C35F-93B9-452D-849D-A448FAF14BFF}"/>
    <cellStyle name="_IFRS_Jan_YTD_270207_RAS_2009-2011 ver2 _3 2" xfId="263" xr:uid="{B11D1FCA-6673-4101-817F-F4C846C980FB}"/>
    <cellStyle name="_IFRS_Jan_YTD_270207_Вып.планов VOF (2)" xfId="264" xr:uid="{D768DB78-8D8E-4A9E-908D-8FA4D31B1102}"/>
    <cellStyle name="_Model Armenia (final) 1" xfId="3917" xr:uid="{6B0236CF-902D-4C82-8F79-403948E210A3}"/>
    <cellStyle name="_Multiple" xfId="3924" xr:uid="{DA2D439E-721F-45D0-9205-B6F54A4F0D6E}"/>
    <cellStyle name="_Multiple_02 int brewers pe performance DRG 01" xfId="3923" xr:uid="{33A3D91A-B3A1-405E-A3C4-D90C75A36434}"/>
    <cellStyle name="_MultipleSpace" xfId="3922" xr:uid="{7598AC0A-07FD-49CD-9DCF-1D7CDE6441AB}"/>
    <cellStyle name="_MultipleSpace_02 int brewers pe performance DRG 01" xfId="3921" xr:uid="{176C1EE8-E929-4C36-BD3F-654FED7D1E11}"/>
    <cellStyle name="_NBT model" xfId="265" xr:uid="{EC4AA0A6-4D5F-48FD-A14C-562606D88931}"/>
    <cellStyle name="_NBT model 2" xfId="266" xr:uid="{A79DB54E-9EA0-4E7C-BC43-999B72CD56BF}"/>
    <cellStyle name="_NBT model 2 2" xfId="267" xr:uid="{62C117FD-A02B-4078-8D85-FBB80EABF3E1}"/>
    <cellStyle name="_NBT model 3" xfId="268" xr:uid="{E46F4E87-748D-4295-B2D9-AF19E19C636C}"/>
    <cellStyle name="_NBT model 3 2" xfId="269" xr:uid="{E09281FA-15CC-4C3F-AC84-742A315AAF45}"/>
    <cellStyle name="_NBT model 4" xfId="270" xr:uid="{2D9BF7F8-B67F-4766-A863-353ADB1BA2AF}"/>
    <cellStyle name="_NBT model 4 2" xfId="271" xr:uid="{4C237AE8-BB08-49F2-9A17-528E46B281FB}"/>
    <cellStyle name="_NBT model 5" xfId="272" xr:uid="{A9B473FF-AFE0-4649-825F-C93A38331E3F}"/>
    <cellStyle name="_NBT model 5 2" xfId="273" xr:uid="{1E29B930-A85E-4FA2-9C65-FAFDE4C0D4E8}"/>
    <cellStyle name="_NBT model 6" xfId="274" xr:uid="{BC79D231-2265-4E81-8213-7C060DA03114}"/>
    <cellStyle name="_NBT model 6 2" xfId="275" xr:uid="{93956278-7E15-4560-98C0-AF55088AF442}"/>
    <cellStyle name="_NBT model 7" xfId="276" xr:uid="{FC6D7BF0-41DC-4EBB-8EEF-E5090DA1E3EC}"/>
    <cellStyle name="_NBT model 7 2" xfId="277" xr:uid="{2388821C-16F8-4B4F-84FB-D78229E725A1}"/>
    <cellStyle name="_NBT model 8" xfId="278" xr:uid="{D4F13993-B99A-424E-9F9D-B676A01974BD}"/>
    <cellStyle name="_NBT model 8 2" xfId="279" xr:uid="{81667BAE-8266-40A8-8F94-602740A8C626}"/>
    <cellStyle name="_NBT model 9" xfId="280" xr:uid="{00E24E34-5123-4B43-9897-67E0AE6A1747}"/>
    <cellStyle name="_NBT model_RAS_2009-2011 ver2 _3" xfId="281" xr:uid="{7BD6613A-CE6C-4E5E-9C26-4FE9BF150E55}"/>
    <cellStyle name="_NBT model_RAS_2009-2011 ver2 _3 2" xfId="282" xr:uid="{85E546DB-886C-43BE-BCFD-9BB44A923487}"/>
    <cellStyle name="_NBT model_Вып.планов VOF (2)" xfId="283" xr:uid="{FCC13249-32B8-41BC-8981-52A38C038FF3}"/>
    <cellStyle name="_Percent" xfId="3920" xr:uid="{9F9372DE-DBA0-4C18-B6B5-2258D6AB923D}"/>
    <cellStyle name="_PercentSpace" xfId="3919" xr:uid="{9521F476-FF56-4A15-879D-E482D26DA4E3}"/>
    <cellStyle name="_PERSONAL" xfId="284" xr:uid="{618BEF49-C5A5-49C2-9152-4759A1950529}"/>
    <cellStyle name="_PERSONAL 2" xfId="285" xr:uid="{255E2185-56DA-405F-8DBC-20D4A8CE657E}"/>
    <cellStyle name="_PERSONAL_PERSONAL" xfId="286" xr:uid="{AA868303-DCFB-45D3-9738-FD40A19FEABD}"/>
    <cellStyle name="_PERSONAL_PERSONAL 2" xfId="287" xr:uid="{0273B469-ECF3-4400-B615-C02FC8DBB182}"/>
    <cellStyle name="_PERSONAL_PERSONAL_1" xfId="288" xr:uid="{B5FA4DC7-39CC-4506-904A-D70767F38B0A}"/>
    <cellStyle name="_PERSONAL_PERSONAL_1 2" xfId="289" xr:uid="{51724720-162C-4DB0-AADC-1FD37EE6D105}"/>
    <cellStyle name="_PERSONAL_PERSONAL_1_Вып.планов VOF (2)" xfId="290" xr:uid="{07EA77DA-A50B-4EC8-91A0-AD2F8D071124}"/>
    <cellStyle name="_PERSONAL_PERSONAL_2" xfId="291" xr:uid="{7A969C4D-532E-42A3-B472-82289E65F387}"/>
    <cellStyle name="_PERSONAL_PERSONAL_2 2" xfId="292" xr:uid="{3C081628-A288-43D4-B982-86C356513B8C}"/>
    <cellStyle name="_PERSONAL_PERSONAL_2_Вып.планов VOF (2)" xfId="293" xr:uid="{B835B6C4-5AA2-4100-8565-A4A762B88DAE}"/>
    <cellStyle name="_PERSONAL_PERSONAL_3" xfId="294" xr:uid="{8D3630AD-B21B-4A87-AE7C-EC04FCC5AF28}"/>
    <cellStyle name="_PERSONAL_PERSONAL_3 2" xfId="295" xr:uid="{8C70821F-96AA-4901-AD15-D5E577CEAF01}"/>
    <cellStyle name="_PERSONAL_PERSONAL_3_Вып.планов VOF (2)" xfId="296" xr:uid="{B014260F-172C-4D8B-9B9D-955B92970B59}"/>
    <cellStyle name="_PERSONAL_PERSONAL_Вып.планов VOF (2)" xfId="297" xr:uid="{0946FEB5-2E8B-4C55-9071-FABDAF82691E}"/>
    <cellStyle name="_PERSONAL_Вып.планов VOF (2)" xfId="298" xr:uid="{7E1F71BE-28F0-4767-BF07-2E7B85A081EF}"/>
    <cellStyle name="_PotlatchLBO 06_20_03 v2" xfId="299" xr:uid="{E586A4C0-B5B0-4639-8010-1B42512ADBDA}"/>
    <cellStyle name="_PotlatchLBO 06_20_03 v2 2" xfId="300" xr:uid="{F88AAF86-562E-42CB-B304-4801DCED3830}"/>
    <cellStyle name="_PotlatchLBO 06_20_03 v2_Вып.планов VOF (2)" xfId="301" xr:uid="{CCA38A47-14ED-4C01-89C0-E52598D9ABC6}"/>
    <cellStyle name="_Presentatiom Slides" xfId="302" xr:uid="{FA462FC3-4809-4685-B7A8-BFE18E233A06}"/>
    <cellStyle name="_Presentatiom Slides 2" xfId="303" xr:uid="{68C34B67-6BAC-4C65-B8A7-5B439F2EE862}"/>
    <cellStyle name="_Presentatiom Slides_Вып.планов VOF (2)" xfId="304" xr:uid="{9E143A4B-F21D-4A66-B7D3-E57798CC1EDA}"/>
    <cellStyle name="_RAS_March_YTD" xfId="305" xr:uid="{53F47254-CD2E-4C55-B751-5EA81DC1B653}"/>
    <cellStyle name="_RAS_March_YTD 2" xfId="306" xr:uid="{7B603AB0-7DDD-4CFD-AEE5-0C3253B7272B}"/>
    <cellStyle name="_RAS_March_YTD 2 2" xfId="307" xr:uid="{C8AE7288-AD2C-4874-8D1E-B57703D18B80}"/>
    <cellStyle name="_RAS_March_YTD 3" xfId="308" xr:uid="{FF389B0A-6320-4EE4-AC9F-44311C3FE34D}"/>
    <cellStyle name="_RAS_March_YTD 3 2" xfId="309" xr:uid="{8E5244F6-9C6D-4936-BEC0-EF6E1699BEA7}"/>
    <cellStyle name="_RAS_March_YTD 4" xfId="310" xr:uid="{A1007246-7BEA-462A-B17E-97AEB32B65D6}"/>
    <cellStyle name="_RAS_March_YTD 4 2" xfId="311" xr:uid="{B7495F07-CA2B-44AD-B375-11CECB0400E9}"/>
    <cellStyle name="_RAS_March_YTD 5" xfId="312" xr:uid="{222926F8-7930-48A7-A2DC-1622AC64D562}"/>
    <cellStyle name="_RAS_March_YTD 5 2" xfId="313" xr:uid="{856EF650-BF35-4F91-AAB3-33DA80F979F8}"/>
    <cellStyle name="_RAS_March_YTD 6" xfId="314" xr:uid="{DC713ABF-4B7C-419A-BB12-14D3FFB9E1C8}"/>
    <cellStyle name="_RAS_March_YTD 6 2" xfId="315" xr:uid="{233D66FB-D648-4F63-9CE0-A7C1EE327E02}"/>
    <cellStyle name="_RAS_March_YTD 7" xfId="316" xr:uid="{4F7731B1-C8D3-4DE2-A71E-06EE0D6182BB}"/>
    <cellStyle name="_RAS_March_YTD 7 2" xfId="317" xr:uid="{56F09A7B-A7C9-44E2-B39C-D3963BC19430}"/>
    <cellStyle name="_RAS_March_YTD 8" xfId="318" xr:uid="{65832DAC-8559-4224-A61E-CBD102F51941}"/>
    <cellStyle name="_RAS_March_YTD 8 2" xfId="319" xr:uid="{AC1230ED-802C-4D25-B891-2064F42D8183}"/>
    <cellStyle name="_RAS_March_YTD 9" xfId="320" xr:uid="{BD1E7296-0D68-4126-8833-0B44212B4B9E}"/>
    <cellStyle name="_RAS_March_YTD_RAS_2009-2011 ver2 _3" xfId="321" xr:uid="{0C1AC572-2D7D-48E4-8DE2-B0645C09D19F}"/>
    <cellStyle name="_RAS_March_YTD_RAS_2009-2011 ver2 _3 2" xfId="322" xr:uid="{647E5449-3570-4C75-BB90-28CE967927DB}"/>
    <cellStyle name="_RAS_March_YTD_Вып.планов VOF (2)" xfId="323" xr:uid="{0F1CDDBE-3E8F-42FF-871F-784256B4ED31}"/>
    <cellStyle name="_RATE_MARCH 07" xfId="324" xr:uid="{250740A2-340B-47F1-8AB0-6EB7F07B375B}"/>
    <cellStyle name="_RATE_MARCH 07 2" xfId="325" xr:uid="{742C047E-800E-4297-905C-F954E0F50E67}"/>
    <cellStyle name="_RATE_MARCH 07_Вып.планов VOF (2)" xfId="326" xr:uid="{B802202F-50DE-426B-9B8B-8E90A08EBC7D}"/>
    <cellStyle name="_retail loans on 01.01.2007" xfId="327" xr:uid="{221253C7-D735-4036-8D45-F621701E2160}"/>
    <cellStyle name="_retail loans on 01.01.2007 2" xfId="328" xr:uid="{D854F358-1F97-4BF9-9CA7-03730D8D7130}"/>
    <cellStyle name="_retail loans on 01.01.2007 2 2" xfId="329" xr:uid="{29AB4819-E8F3-4004-BE15-0184806B29B4}"/>
    <cellStyle name="_retail loans on 01.01.2007 3" xfId="330" xr:uid="{5B1200A0-7FB6-4903-87F5-7A1CFE931A4C}"/>
    <cellStyle name="_retail loans on 01.01.2007 3 2" xfId="331" xr:uid="{77915D3D-5766-4AEF-B8E3-81265402FAC4}"/>
    <cellStyle name="_retail loans on 01.01.2007 4" xfId="332" xr:uid="{2BA303FD-3D29-47E5-99D3-EC0FDB62AB8A}"/>
    <cellStyle name="_retail loans on 01.01.2007 4 2" xfId="333" xr:uid="{A9D061D4-EE32-45F4-B948-147BAAE57E62}"/>
    <cellStyle name="_retail loans on 01.01.2007 5" xfId="334" xr:uid="{8163AC9A-0900-4F77-BF5A-6866A785E0C9}"/>
    <cellStyle name="_retail loans on 01.01.2007 5 2" xfId="335" xr:uid="{6E5EEE51-210F-4C38-901F-F0637487EF1B}"/>
    <cellStyle name="_retail loans on 01.01.2007 6" xfId="336" xr:uid="{3A553952-ADC1-4346-AEEA-0613A42511AE}"/>
    <cellStyle name="_retail loans on 01.01.2007 6 2" xfId="337" xr:uid="{A14CB063-E3F4-47A9-871F-474AEDBCE151}"/>
    <cellStyle name="_retail loans on 01.01.2007 7" xfId="338" xr:uid="{37FDFD5B-B284-4643-9EEC-7865A4070289}"/>
    <cellStyle name="_retail loans on 01.01.2007 7 2" xfId="339" xr:uid="{56AD9EB5-4B5C-4A4E-8E1E-3DFFAB1F1B27}"/>
    <cellStyle name="_retail loans on 01.01.2007 8" xfId="340" xr:uid="{509A6FA5-EA5C-483A-AF40-F7E9EA186FCC}"/>
    <cellStyle name="_retail loans on 01.01.2007 8 2" xfId="341" xr:uid="{204B1477-9B21-4050-907E-50DF6AD8A848}"/>
    <cellStyle name="_retail loans on 01.01.2007 9" xfId="342" xr:uid="{EA2E7538-37C4-4BB4-9CF4-B7FF00830B9F}"/>
    <cellStyle name="_retail loans on 01.01.2007_RAS_2009-2011 ver2 _3" xfId="343" xr:uid="{DD43B020-EC45-495D-B046-21E6310A6100}"/>
    <cellStyle name="_retail loans on 01.01.2007_RAS_2009-2011 ver2 _3 2" xfId="344" xr:uid="{B628BF90-3777-483F-9E28-CA1FE64C1C0B}"/>
    <cellStyle name="_retail loans on 01.01.2007_Вып.планов VOF (2)" xfId="345" xr:uid="{7B48CD66-091E-4792-AB78-BC9FBD25746A}"/>
    <cellStyle name="_SubHeading" xfId="3909" xr:uid="{F2804D53-3B54-4252-8853-628B8A01269A}"/>
    <cellStyle name="_Table" xfId="3916" xr:uid="{DCC4C7A7-2548-4B27-9582-B866A893DD5F}"/>
    <cellStyle name="_TableHead" xfId="3915" xr:uid="{C0BFCAF0-7613-46DF-9C6B-0467F4E940B3}"/>
    <cellStyle name="_TableRowHead" xfId="3914" xr:uid="{609A85E1-69F5-44B2-ADE3-AE0B51CF5D94}"/>
    <cellStyle name="_TableSuperHead" xfId="3913" xr:uid="{9C6EAF0A-E8F4-4A63-8691-E730671E7799}"/>
    <cellStyle name="_TELEBANK_VIP_2009_06_30" xfId="3912" xr:uid="{A84E238A-921B-4887-95A3-4E26514CDEA3}"/>
    <cellStyle name="_TIB Disclosures" xfId="346" xr:uid="{76573FBA-767D-4F54-8751-CF1E144CC079}"/>
    <cellStyle name="_TIB Disclosures 2" xfId="347" xr:uid="{12128E6E-E168-49D1-AAAB-56D9CE36E592}"/>
    <cellStyle name="_TIB Disclosures_Вып.планов VOF (2)" xfId="348" xr:uid="{E7B9304D-FBFF-426F-95A1-18B14DE0240C}"/>
    <cellStyle name="_Trust Bank Valuation November 2006 v2" xfId="349" xr:uid="{A2D4B468-DD45-4894-B865-AAD83D2020B2}"/>
    <cellStyle name="_Trust Bank Valuation November 2006 v2 2" xfId="350" xr:uid="{B9965C46-C327-40F3-BB5F-A69206444120}"/>
    <cellStyle name="_Trust Bank Valuation November 2006 v2_~3926103" xfId="351" xr:uid="{FBFFA8BF-1A76-4AA6-B813-BD2C2B60CCA9}"/>
    <cellStyle name="_Trust Bank Valuation November 2006 v2_~9359773" xfId="352" xr:uid="{63E860D0-9EBF-45F9-8FA4-53082C4E175A}"/>
    <cellStyle name="_Trust Bank Valuation November 2006 v2_Модели (Розница)_свод_с декабря" xfId="353" xr:uid="{304DF5AE-DD30-4C25-AFED-CFEC3E612302}"/>
    <cellStyle name="_VIP_DEP_REP_NORM_PRO_NEW_2009_06_(с правками)" xfId="3911" xr:uid="{3C7C7375-FC25-474A-8679-E8E90A7F4D5D}"/>
    <cellStyle name="_VTB Europe (change cost assumptions)17Aug" xfId="3910" xr:uid="{9F311904-CC72-4977-B169-30F59572EAA2}"/>
    <cellStyle name="_АХР_PAGE" xfId="3902" xr:uid="{25A9F6E4-26C5-4CE3-8A6A-6E6FA1361C2B}"/>
    <cellStyle name="_База 2006-2010" xfId="3908" xr:uid="{62F76E1D-F85A-4F0E-944E-41617F50DDAC}"/>
    <cellStyle name="_Банки-агенты" xfId="354" xr:uid="{51D304DC-82FF-40B4-A5BF-56987DF81F8E}"/>
    <cellStyle name="_Белгород" xfId="355" xr:uid="{F4D685E9-FABA-4E6D-809A-6E69D9592357}"/>
    <cellStyle name="_Белгород 2" xfId="356" xr:uid="{A08DE07A-7F02-4DBB-9890-AF9D0DA179B1}"/>
    <cellStyle name="_Белгород 2 2" xfId="357" xr:uid="{FE79177A-D02F-441B-8A96-7A5D90056445}"/>
    <cellStyle name="_Белгород 3" xfId="358" xr:uid="{93BCDE82-7A1A-4757-9643-170B4C78C8A4}"/>
    <cellStyle name="_Белгород 3 2" xfId="359" xr:uid="{C6E49B6E-E6A5-4307-BE3F-170357365CA0}"/>
    <cellStyle name="_Белгород 4" xfId="360" xr:uid="{AF63C89C-1CB0-441C-B5CD-5759EA89229F}"/>
    <cellStyle name="_Белгород 4 2" xfId="361" xr:uid="{45B643F4-F174-4896-A2DA-2A601192C973}"/>
    <cellStyle name="_Белгород 5" xfId="362" xr:uid="{63C8C9EF-B078-455D-B777-645AA4F8FEF1}"/>
    <cellStyle name="_Белгород 5 2" xfId="363" xr:uid="{552FC552-4356-46E0-B71E-03AF6CCF0114}"/>
    <cellStyle name="_Белгород 6" xfId="364" xr:uid="{912779EB-E3AD-41F2-8504-17A2DB2EBB80}"/>
    <cellStyle name="_Белгород 6 2" xfId="365" xr:uid="{8C71292D-BD6D-41BA-96D8-83952914F6DC}"/>
    <cellStyle name="_Белгород 7" xfId="366" xr:uid="{C924BDBB-5118-4EF4-8F05-C81B43723DF9}"/>
    <cellStyle name="_Белгород 7 2" xfId="367" xr:uid="{4ACE139A-062E-48DF-979A-D2163A25A727}"/>
    <cellStyle name="_Белгород 8" xfId="368" xr:uid="{A0F59552-9219-48B4-A62F-0E108AB79EE7}"/>
    <cellStyle name="_Белгород 8 2" xfId="369" xr:uid="{9DB4FAA8-D196-4236-936E-7986A5E96E7E}"/>
    <cellStyle name="_Белгород 9" xfId="370" xr:uid="{2E4002DF-C265-4553-9200-C4D50F8F811C}"/>
    <cellStyle name="_Белгород_RAS_2009-2011 ver2 _3" xfId="371" xr:uid="{FFE17B51-15A9-435F-B24E-10D922787901}"/>
    <cellStyle name="_Белгород_RAS_2009-2011 ver2 _3 2" xfId="372" xr:uid="{7A9EEC4C-B34B-4C06-9BBA-32081DDD8681}"/>
    <cellStyle name="_Белгород_Вып.планов VOF (2)" xfId="373" xr:uid="{D022DD7C-706F-4EB5-9E95-2447DD3040EF}"/>
    <cellStyle name="_Бюджет_Курск" xfId="374" xr:uid="{780AA08A-6125-41DE-BAB9-9801AF1C17D3}"/>
    <cellStyle name="_Бюджет_Курск 2" xfId="375" xr:uid="{16C31593-0573-4FFA-B000-1BB961A65CCB}"/>
    <cellStyle name="_Бюджет_Курск_Вып.планов VOF (2)" xfId="376" xr:uid="{53E83921-A736-46B5-B6C6-BE20BD5CB9D7}"/>
    <cellStyle name="_Жигалина - ШР Москва розница 2005" xfId="377" xr:uid="{6ECF6EE6-3346-4341-98AE-2563C6CC60A7}"/>
    <cellStyle name="_Жигалина - ШР Москва розница 2005 2" xfId="378" xr:uid="{70C8542C-C769-4C1E-9A31-3169D71BCCC5}"/>
    <cellStyle name="_Жигалина - ШР Москва розница 2005_Вып.планов VOF (2)" xfId="379" xr:uid="{BB101F1A-CDE1-48D8-9E82-2332A019AE39}"/>
    <cellStyle name="_Изменение по дебетовым 2006-02-21" xfId="3907" xr:uid="{E581B73E-51B7-4338-88A9-E8FA879F12A1}"/>
    <cellStyle name="_Книга4 (3)" xfId="3906" xr:uid="{B0B1AF53-6000-45D4-BD33-3F96B028E788}"/>
    <cellStyle name="_Книга42" xfId="3905" xr:uid="{1FF7213C-0196-41E7-9E09-A178B80FA2AC}"/>
    <cellStyle name="_Кред_карты_выход" xfId="3897" xr:uid="{6F82F0FF-6179-421F-ADD3-E3BA088545DE}"/>
    <cellStyle name="_Курск" xfId="380" xr:uid="{5078C0E7-2299-4C9C-A04B-B5195B9734D8}"/>
    <cellStyle name="_Курск 2" xfId="381" xr:uid="{1BA72754-81F2-4AC3-9694-DFB3E70CF002}"/>
    <cellStyle name="_Курск 2 2" xfId="382" xr:uid="{08EB0A3E-D1D7-44ED-8131-3DCF69EFACFE}"/>
    <cellStyle name="_Курск 3" xfId="383" xr:uid="{A98B202A-560A-40F5-A4FD-38AEFDF3FA88}"/>
    <cellStyle name="_Курск 3 2" xfId="384" xr:uid="{14AE1B34-A33E-488F-B9F1-D6516CABD6C3}"/>
    <cellStyle name="_Курск 4" xfId="385" xr:uid="{DDE3B768-23EF-4EB7-878B-C2EE5BB9C924}"/>
    <cellStyle name="_Курск 4 2" xfId="386" xr:uid="{E2CB0B1C-E676-4DE2-A4F3-9C8DA6EC37EC}"/>
    <cellStyle name="_Курск 5" xfId="387" xr:uid="{D65FB17A-7334-4563-AD2E-6A578743B72A}"/>
    <cellStyle name="_Курск 5 2" xfId="388" xr:uid="{1F6B7F73-C2A8-4FF1-A32E-4D94ACFD3EDD}"/>
    <cellStyle name="_Курск 6" xfId="389" xr:uid="{6F9A8FEA-D48B-426A-85C5-5F373387AA3B}"/>
    <cellStyle name="_Курск 6 2" xfId="390" xr:uid="{B96D04A2-6E38-435F-B1D5-98DDD2041682}"/>
    <cellStyle name="_Курск 7" xfId="391" xr:uid="{A94C5F6B-4591-46E9-BD76-4670C91D911F}"/>
    <cellStyle name="_Курск 7 2" xfId="392" xr:uid="{94A481F3-1FC5-4551-8818-B201CBA70D1D}"/>
    <cellStyle name="_Курск 8" xfId="393" xr:uid="{01B3ED83-A087-4BC7-A386-DE1CBA65015B}"/>
    <cellStyle name="_Курск 8 2" xfId="394" xr:uid="{7CCD840F-9B52-411B-872F-7250A9D70486}"/>
    <cellStyle name="_Курск 9" xfId="395" xr:uid="{1EFBB0CD-CDA3-4A05-9953-0103D48DF148}"/>
    <cellStyle name="_Курск_RAS_2009-2011 ver2 _3" xfId="396" xr:uid="{CD8C1D33-D5B4-4931-BD27-16BC9AF03E10}"/>
    <cellStyle name="_Курск_RAS_2009-2011 ver2 _3 2" xfId="397" xr:uid="{FBD19270-A7D4-4A5F-8AD3-E0D449B34149}"/>
    <cellStyle name="_Курск_Вып.планов VOF (2)" xfId="398" xr:uid="{703D1464-18E3-49B6-BDE6-021EAF53E37B}"/>
    <cellStyle name="_Лист1" xfId="399" xr:uid="{14D01953-7696-47B4-B6FE-EDDBDDBC71E9}"/>
    <cellStyle name="_Лист1 2" xfId="400" xr:uid="{EF820DD8-06A8-4CC2-AFEF-6EF4A59B9EE1}"/>
    <cellStyle name="_Лист1_Вып.планов VOF (2)" xfId="401" xr:uid="{57B82645-C754-4420-B8E3-878312603C4B}"/>
    <cellStyle name="_МБК 1 сентября_1" xfId="3904" xr:uid="{7B3B4293-133D-4A5C-8DC8-A923D2F2FA24}"/>
    <cellStyle name="_мобильные_продажи" xfId="3903" xr:uid="{63826E7A-797C-498B-B3E5-8CE0149C15BD}"/>
    <cellStyle name="_мобильные_продажи_ТФР" xfId="3894" xr:uid="{308DE8F5-D26C-46BA-B146-4BDB1C05641C}"/>
    <cellStyle name="_мобильные_продажи_ТФР_Финрез 2008_new (v2.-просрочка)" xfId="3901" xr:uid="{D4A5B0B1-1F41-482F-A49E-DBEF7A0BA09C}"/>
    <cellStyle name="_мобильные_продажи_ТФР_Финрез 2008_new (v2.-просрочка) (3)" xfId="3900" xr:uid="{E8308BD0-779A-4700-A498-7241989852A7}"/>
    <cellStyle name="_мобильные_продажи_ТФР_Финрез 2009" xfId="3899" xr:uid="{1F4C9AD8-D0CB-44BE-B6E9-C7FAA76664B7}"/>
    <cellStyle name="_модель_портфеля_2006-2007целиком" xfId="3898" xr:uid="{20E443D7-2D13-405D-8B72-78A650605606}"/>
    <cellStyle name="_НБТ_ежемесячная оперативная бух отчетность 2007" xfId="402" xr:uid="{344CD6DA-425A-432F-9A5C-CC923A2E7C03}"/>
    <cellStyle name="_НБТ_ежемесячная оперативная бух отчетность 2007 2" xfId="403" xr:uid="{8351C084-856A-4110-B5B8-1FAE8821552E}"/>
    <cellStyle name="_НБТ_ежемесячная оперативная бух отчетность 2007 2 2" xfId="404" xr:uid="{741F761A-8905-47E0-8CDD-FA017CDACBC9}"/>
    <cellStyle name="_НБТ_ежемесячная оперативная бух отчетность 2007 3" xfId="405" xr:uid="{7661278E-4446-4C86-B709-6094FA3849AF}"/>
    <cellStyle name="_НБТ_ежемесячная оперативная бух отчетность 2007 3 2" xfId="406" xr:uid="{BE980932-2DA7-437E-A692-F652662CAC78}"/>
    <cellStyle name="_НБТ_ежемесячная оперативная бух отчетность 2007 4" xfId="407" xr:uid="{2C597855-5BE4-48A2-B6D0-6C2C9DA86D6A}"/>
    <cellStyle name="_НБТ_ежемесячная оперативная бух отчетность 2007 4 2" xfId="408" xr:uid="{C0F58A74-CBBA-42E7-9330-31D56F6932AE}"/>
    <cellStyle name="_НБТ_ежемесячная оперативная бух отчетность 2007 5" xfId="409" xr:uid="{1E279F90-CEC5-4850-B086-43964FBB5CA0}"/>
    <cellStyle name="_НБТ_ежемесячная оперативная бух отчетность 2007 5 2" xfId="410" xr:uid="{182415B7-6CDB-46FF-B0BE-CB68A3A7D9EF}"/>
    <cellStyle name="_НБТ_ежемесячная оперативная бух отчетность 2007 6" xfId="411" xr:uid="{99E59653-BC3D-471A-974C-D45E3FFC8E9A}"/>
    <cellStyle name="_НБТ_ежемесячная оперативная бух отчетность 2007 6 2" xfId="412" xr:uid="{E0EF8CB3-0EBD-4589-8337-D8E06070E5DC}"/>
    <cellStyle name="_НБТ_ежемесячная оперативная бух отчетность 2007 7" xfId="413" xr:uid="{5AEFE940-4B83-4B8B-A42D-B002E65598C0}"/>
    <cellStyle name="_НБТ_ежемесячная оперативная бух отчетность 2007 7 2" xfId="414" xr:uid="{217CFF88-F474-4819-BF34-A68FD76E2C65}"/>
    <cellStyle name="_НБТ_ежемесячная оперативная бух отчетность 2007 8" xfId="415" xr:uid="{F8FAE729-446C-405D-82CC-67A3B3BFD5FD}"/>
    <cellStyle name="_НБТ_ежемесячная оперативная бух отчетность 2007 8 2" xfId="416" xr:uid="{F6A6B5C6-B88F-4838-9201-05FE0BEBB650}"/>
    <cellStyle name="_НБТ_ежемесячная оперативная бух отчетность 2007 9" xfId="417" xr:uid="{59DF1FB1-5CA8-435A-B740-E5684ED1A9FB}"/>
    <cellStyle name="_НБТ_ежемесячная оперативная бух отчетность 2007_RAS_2009-2011 ver2 _3" xfId="418" xr:uid="{70789FD3-1669-4182-9BC1-C27A412F59D0}"/>
    <cellStyle name="_НБТ_ежемесячная оперативная бух отчетность 2007_RAS_2009-2011 ver2 _3 2" xfId="419" xr:uid="{685668D2-6F09-43B7-A42A-FCDA579B2716}"/>
    <cellStyle name="_НБТ_ежемесячная оперативная бух отчетность 2007_Вып.планов VOF (2)" xfId="420" xr:uid="{E506F804-BF49-4BAD-9485-56D0643A51AD}"/>
    <cellStyle name="_Обороты" xfId="421" xr:uid="{F4A449DD-684D-4523-8C57-DC069A9E8FA6}"/>
    <cellStyle name="_овердрафты_выход" xfId="3889" xr:uid="{034E6097-C2FB-46D8-8461-F51C1A8F3C09}"/>
    <cellStyle name="_Остатки_ср-в_ФЛ_план_2009 (13.01.09)" xfId="3896" xr:uid="{7F192205-A963-4045-B443-9AE410566CC5}"/>
    <cellStyle name="_Отчет_ КАДРЫ Армавир май" xfId="422" xr:uid="{73C6226B-5865-438C-B20E-555D60A7B2F6}"/>
    <cellStyle name="_Отчет_ КАДРЫ Армавир май 2" xfId="423" xr:uid="{844A4AEB-E3E0-431C-A107-8EDCB5AA0A94}"/>
    <cellStyle name="_Отчет_ КАДРЫ Армавир май 2 2" xfId="424" xr:uid="{98F77B67-E090-45E0-BA96-9DD11C6C8E0E}"/>
    <cellStyle name="_Отчет_ КАДРЫ Армавир май 3" xfId="425" xr:uid="{2B6075C7-EF51-4A0D-AD06-0489560A5631}"/>
    <cellStyle name="_Отчет_ КАДРЫ Армавир май 3 2" xfId="426" xr:uid="{726630C1-9F69-43AA-BCCA-226E55FF735A}"/>
    <cellStyle name="_Отчет_ КАДРЫ Армавир май 4" xfId="427" xr:uid="{6796C6D8-18C8-4DEC-B6C3-7FFF4C71A427}"/>
    <cellStyle name="_Отчет_ КАДРЫ Армавир май 4 2" xfId="428" xr:uid="{08385121-3356-46B5-BAA5-CBFD42034939}"/>
    <cellStyle name="_Отчет_ КАДРЫ Армавир май 5" xfId="429" xr:uid="{75E673A8-7F10-423E-B250-2592C1F4E79B}"/>
    <cellStyle name="_Отчет_ КАДРЫ Армавир май 5 2" xfId="430" xr:uid="{E7386280-9609-4BED-95ED-59161858E2AA}"/>
    <cellStyle name="_Отчет_ КАДРЫ Армавир май 6" xfId="431" xr:uid="{3544BD87-0BFE-4248-8712-7F58CBF39E0D}"/>
    <cellStyle name="_Отчет_ КАДРЫ Армавир май 6 2" xfId="432" xr:uid="{6D22A972-434B-4D95-A18D-E55E32CADB27}"/>
    <cellStyle name="_Отчет_ КАДРЫ Армавир май 7" xfId="433" xr:uid="{6E692019-8C1B-4A85-9234-D15E9701C500}"/>
    <cellStyle name="_Отчет_ КАДРЫ Армавир май 7 2" xfId="434" xr:uid="{0FD3A87C-8F08-4C38-9D35-9B71AC8942F1}"/>
    <cellStyle name="_Отчет_ КАДРЫ Армавир май 8" xfId="435" xr:uid="{30E4B9A7-3317-4A4B-8A5F-ACA024C842C4}"/>
    <cellStyle name="_Отчет_ КАДРЫ Армавир май 8 2" xfId="436" xr:uid="{E572B52F-6AA5-49A5-9809-DB82569BB40B}"/>
    <cellStyle name="_Отчет_ КАДРЫ Армавир май 9" xfId="437" xr:uid="{4C0FCAF8-3D04-4045-943D-0A74EC9E3DB8}"/>
    <cellStyle name="_Отчет_ КАДРЫ Армавир май_RAS_2009-2011 ver2 _3" xfId="438" xr:uid="{C6C2DEB0-EEEC-4E4A-B2FC-0B5372FF4E3A}"/>
    <cellStyle name="_Отчет_ КАДРЫ Армавир май_RAS_2009-2011 ver2 _3 2" xfId="439" xr:uid="{042B0F25-D7F0-44D6-BB0C-840EC0ACB69F}"/>
    <cellStyle name="_Отчет_ КАДРЫ Армавир май_Вып.планов VOF (2)" xfId="440" xr:uid="{09F58B26-6A53-4C6C-8F56-76494EBFE317}"/>
    <cellStyle name="_Отчет_кадры_Краснодар май" xfId="441" xr:uid="{228D6E69-DB61-45FD-BA9F-40F157C6692D}"/>
    <cellStyle name="_Отчет_кадры_Краснодар май 2" xfId="442" xr:uid="{543B8F91-D709-4692-839E-BB889CC19E95}"/>
    <cellStyle name="_Отчет_кадры_Краснодар май 2 2" xfId="443" xr:uid="{6EE58257-D913-480C-8AFF-B940D5136DF2}"/>
    <cellStyle name="_Отчет_кадры_Краснодар май 3" xfId="444" xr:uid="{F47904B9-9FCC-4921-86F6-4DDC35006C03}"/>
    <cellStyle name="_Отчет_кадры_Краснодар май 3 2" xfId="445" xr:uid="{DF411F83-26A8-45E0-9E2C-DD34D510AFF6}"/>
    <cellStyle name="_Отчет_кадры_Краснодар май 4" xfId="446" xr:uid="{CDBC5DB4-FC53-4481-B097-C17199D4B03A}"/>
    <cellStyle name="_Отчет_кадры_Краснодар май 4 2" xfId="447" xr:uid="{4BF140B7-5132-454D-9E6B-C5C079F652E4}"/>
    <cellStyle name="_Отчет_кадры_Краснодар май 5" xfId="448" xr:uid="{E5C08107-9081-41EB-81A7-06FA65CD940B}"/>
    <cellStyle name="_Отчет_кадры_Краснодар май 5 2" xfId="449" xr:uid="{43C59CFC-885B-4F21-9622-261B5B94B071}"/>
    <cellStyle name="_Отчет_кадры_Краснодар май 6" xfId="450" xr:uid="{F8295EEB-A977-4392-9B83-84AEA6316931}"/>
    <cellStyle name="_Отчет_кадры_Краснодар май 6 2" xfId="451" xr:uid="{6C2BEE39-1FB9-4074-A514-A24EF1B6108E}"/>
    <cellStyle name="_Отчет_кадры_Краснодар май 7" xfId="452" xr:uid="{0A6ACA5F-63C8-41FE-8100-409F764B6A8F}"/>
    <cellStyle name="_Отчет_кадры_Краснодар май 7 2" xfId="453" xr:uid="{32D27E8B-643D-4A4E-BE80-1B0EC1AC2D54}"/>
    <cellStyle name="_Отчет_кадры_Краснодар май 8" xfId="454" xr:uid="{12C41529-5A36-45D4-BE34-44F4797CA71B}"/>
    <cellStyle name="_Отчет_кадры_Краснодар май 8 2" xfId="455" xr:uid="{EEDC235F-FD8E-4699-BE73-0D1A52B8D610}"/>
    <cellStyle name="_Отчет_кадры_Краснодар май 9" xfId="456" xr:uid="{C826FEBF-ADB4-4A84-992C-990A4A21B097}"/>
    <cellStyle name="_Отчет_кадры_Краснодар май_RAS_2009-2011 ver2 _3" xfId="457" xr:uid="{8CE35F92-8157-4398-A0D4-91D17318C636}"/>
    <cellStyle name="_Отчет_кадры_Краснодар май_RAS_2009-2011 ver2 _3 2" xfId="458" xr:uid="{2E5C5ADA-B42F-46CE-AFA6-30926B6D8984}"/>
    <cellStyle name="_Отчет_кадры_Краснодар май_Вып.планов VOF (2)" xfId="459" xr:uid="{688A454F-D4A6-4999-BF9C-454D4179A43F}"/>
    <cellStyle name="_Отчет_кадры_Ростов 05 2007Шахты" xfId="460" xr:uid="{0ADCD75A-C097-4497-B44C-B796A4665D41}"/>
    <cellStyle name="_Отчет_кадры_Ростов 05 2007Шахты 2" xfId="461" xr:uid="{D5F7C094-2BC4-496E-B97E-99046F500FCF}"/>
    <cellStyle name="_Отчет_кадры_Ростов 05 2007Шахты 2 2" xfId="462" xr:uid="{68ABEB28-361C-4CF2-94C1-3819251D5849}"/>
    <cellStyle name="_Отчет_кадры_Ростов 05 2007Шахты 3" xfId="463" xr:uid="{E459564A-BF3E-47F6-89BE-470A73650C26}"/>
    <cellStyle name="_Отчет_кадры_Ростов 05 2007Шахты 3 2" xfId="464" xr:uid="{1E51CC7A-96C4-4A21-907D-59FC434FEA33}"/>
    <cellStyle name="_Отчет_кадры_Ростов 05 2007Шахты 4" xfId="465" xr:uid="{C7455068-9427-45C9-9FDA-89296C9AC894}"/>
    <cellStyle name="_Отчет_кадры_Ростов 05 2007Шахты 4 2" xfId="466" xr:uid="{59825E42-0988-4F32-93DE-AB686FC63C92}"/>
    <cellStyle name="_Отчет_кадры_Ростов 05 2007Шахты 5" xfId="467" xr:uid="{89C8F2D1-72B3-41B4-93FB-082375AD1FED}"/>
    <cellStyle name="_Отчет_кадры_Ростов 05 2007Шахты 5 2" xfId="468" xr:uid="{F1419830-3CAD-4B39-8F24-64EE11B51CC0}"/>
    <cellStyle name="_Отчет_кадры_Ростов 05 2007Шахты 6" xfId="469" xr:uid="{2D70F8D3-06D6-400C-89C3-0E18A30293B8}"/>
    <cellStyle name="_Отчет_кадры_Ростов 05 2007Шахты 6 2" xfId="470" xr:uid="{68BB057F-B663-40D9-9F4F-C23C69E17920}"/>
    <cellStyle name="_Отчет_кадры_Ростов 05 2007Шахты 7" xfId="471" xr:uid="{10EE7BEA-565C-4CF2-B268-1BFB4FFEA5BE}"/>
    <cellStyle name="_Отчет_кадры_Ростов 05 2007Шахты 7 2" xfId="472" xr:uid="{1D318695-E741-4225-9FB9-0BA7A8F8A3CE}"/>
    <cellStyle name="_Отчет_кадры_Ростов 05 2007Шахты 8" xfId="473" xr:uid="{790ECFE3-DF8F-4752-B057-3786C737D80C}"/>
    <cellStyle name="_Отчет_кадры_Ростов 05 2007Шахты 8 2" xfId="474" xr:uid="{CE16907A-38A8-4AA0-9C7A-00080C3BF420}"/>
    <cellStyle name="_Отчет_кадры_Ростов 05 2007Шахты 9" xfId="475" xr:uid="{BCA41BEA-DF85-4EB0-8B56-543FEE4374A5}"/>
    <cellStyle name="_Отчет_кадры_Ростов 05 2007Шахты_RAS_2009-2011 ver2 _3" xfId="476" xr:uid="{A9874F88-78A9-4912-91D1-86E81D5BED0A}"/>
    <cellStyle name="_Отчет_кадры_Ростов 05 2007Шахты_RAS_2009-2011 ver2 _3 2" xfId="477" xr:uid="{49F51FA2-1B1D-45C7-928A-740E78A33A31}"/>
    <cellStyle name="_Отчет_кадры_Ростов 05 2007Шахты_Вып.планов VOF (2)" xfId="478" xr:uid="{3B487699-879B-404E-8B13-AC346AFDF669}"/>
    <cellStyle name="_Отчет_кадры_Ростов 05. 2007Таганрог" xfId="479" xr:uid="{3A704A78-0DCB-4730-A4A3-4DC7C4D728EC}"/>
    <cellStyle name="_Отчет_кадры_Ростов 05. 2007Таганрог 2" xfId="480" xr:uid="{488B2288-0AE6-4E24-B9BD-8DA0E781C354}"/>
    <cellStyle name="_Отчет_кадры_Ростов 05. 2007Таганрог 2 2" xfId="481" xr:uid="{84AEA150-A252-42EE-AFB9-C6769DBE346E}"/>
    <cellStyle name="_Отчет_кадры_Ростов 05. 2007Таганрог 3" xfId="482" xr:uid="{932CCD1E-5B13-45B7-943A-06B049B6D609}"/>
    <cellStyle name="_Отчет_кадры_Ростов 05. 2007Таганрог 3 2" xfId="483" xr:uid="{82A54DFC-DB4B-4370-B44C-3E69EA3929F0}"/>
    <cellStyle name="_Отчет_кадры_Ростов 05. 2007Таганрог 4" xfId="484" xr:uid="{9B9E121F-2AB3-4D19-B259-324F980A790C}"/>
    <cellStyle name="_Отчет_кадры_Ростов 05. 2007Таганрог 4 2" xfId="485" xr:uid="{FD92FC6A-6CA2-4823-823F-01AD3276328E}"/>
    <cellStyle name="_Отчет_кадры_Ростов 05. 2007Таганрог 5" xfId="486" xr:uid="{C0B27D52-A7AD-4A49-BB0D-1283474A8605}"/>
    <cellStyle name="_Отчет_кадры_Ростов 05. 2007Таганрог 5 2" xfId="487" xr:uid="{FE181763-9857-4FF1-9B13-9DE1A1FCB5CF}"/>
    <cellStyle name="_Отчет_кадры_Ростов 05. 2007Таганрог 6" xfId="488" xr:uid="{BDC7B28E-F7CF-4FEC-8CA1-A92AC2AF857F}"/>
    <cellStyle name="_Отчет_кадры_Ростов 05. 2007Таганрог 6 2" xfId="489" xr:uid="{8AD1D8E1-7E10-4E5C-8661-8636440A0E25}"/>
    <cellStyle name="_Отчет_кадры_Ростов 05. 2007Таганрог 7" xfId="490" xr:uid="{462FAE37-151F-4B9D-8867-71F1F91CE530}"/>
    <cellStyle name="_Отчет_кадры_Ростов 05. 2007Таганрог 7 2" xfId="491" xr:uid="{5E219EBE-1693-4D20-979C-837A7F4882BF}"/>
    <cellStyle name="_Отчет_кадры_Ростов 05. 2007Таганрог 8" xfId="492" xr:uid="{FBF89C8D-C5F4-4867-B915-2BC0E7D47CB2}"/>
    <cellStyle name="_Отчет_кадры_Ростов 05. 2007Таганрог 8 2" xfId="493" xr:uid="{FEDC862B-0905-4C73-9AE6-29E36BC171B9}"/>
    <cellStyle name="_Отчет_кадры_Ростов 05. 2007Таганрог 9" xfId="494" xr:uid="{85C12FEC-52B7-4654-9909-874EE9D8940F}"/>
    <cellStyle name="_Отчет_кадры_Ростов 05. 2007Таганрог_RAS_2009-2011 ver2 _3" xfId="495" xr:uid="{6F34F2D8-8FED-43C3-878B-FB77A8C824F0}"/>
    <cellStyle name="_Отчет_кадры_Ростов 05. 2007Таганрог_RAS_2009-2011 ver2 _3 2" xfId="496" xr:uid="{C20D499A-EE9F-4937-9C39-DF0371D6F990}"/>
    <cellStyle name="_Отчет_кадры_Ростов 05. 2007Таганрог_Вып.планов VOF (2)" xfId="497" xr:uid="{EA6D348D-5705-4E5C-8388-B8E3FDB1D1A0}"/>
    <cellStyle name="_план мероприятий Саратов" xfId="3895" xr:uid="{1CA687B6-6A2B-42E3-82A8-8713CEBB5D1D}"/>
    <cellStyle name="_План продаж по картам 2006 NEW9 (корр. 3 и 4 кв) (version 2)" xfId="3893" xr:uid="{15C1D932-A156-47A5-8414-D03F69AD5496}"/>
    <cellStyle name="_План продаж по картам 2006 NEW9 (корр. 3 и 4 кв) (version 2)_Финрез 2008_new (v2.-просрочка)" xfId="3892" xr:uid="{08E25ED3-FB7E-448D-A718-0992741E71BC}"/>
    <cellStyle name="_План продаж по картам 2006 NEW9 (корр. 3 и 4 кв) (version 2)_Финрез 2008_new (v2.-просрочка) (3)" xfId="3891" xr:uid="{C6C5CE85-70D6-40E0-9D12-8846D5427CA2}"/>
    <cellStyle name="_План продаж по картам 2006 NEW9 (корр. 3 и 4 кв) (version 2)_Финрез 2009" xfId="3890" xr:uid="{6773D9AA-2FFD-418B-91C8-68681C9B5BE0}"/>
    <cellStyle name="_ПЛАН_выдачи_квартальный15-Березов (ОКОНЧ)" xfId="3881" xr:uid="{9701E7FD-B07E-4F05-A539-1E1A75D1E54B}"/>
    <cellStyle name="_Показатели по VIP-точкам(06 11) (4)" xfId="3888" xr:uid="{FEA9AA4C-EF0A-414E-A441-6873941A8036}"/>
    <cellStyle name="_ППС_для_декомпозиции_150млрд" xfId="3887" xr:uid="{C0D31592-DE47-4C3D-BBF0-C475EEA19367}"/>
    <cellStyle name="_Прогноз_привлечения_110909_4" xfId="3886" xr:uid="{62D6D818-D98E-46EA-B1EC-13C9150D83E1}"/>
    <cellStyle name="_Справочник кодов продуктов" xfId="3885" xr:uid="{B30D2905-D0E1-44CE-B261-007203679489}"/>
    <cellStyle name="_Статистика1 (от 14.02.2007  )" xfId="498" xr:uid="{A32EAEA3-0191-4B57-8A06-149B6302AB09}"/>
    <cellStyle name="_Статистика1 (от 14.02.2007  ) 2" xfId="499" xr:uid="{247C8158-ABFA-4D68-BA9F-CAC3FBC88C43}"/>
    <cellStyle name="_Статистика1 (от 14.02.2007  ) 2 2" xfId="500" xr:uid="{F4FCF4B4-6076-4ED4-BED6-A7E816E7FAD9}"/>
    <cellStyle name="_Статистика1 (от 14.02.2007  ) 3" xfId="501" xr:uid="{AF632ADF-EE3F-4C48-A2EF-D2FD7413B246}"/>
    <cellStyle name="_Статистика1 (от 14.02.2007  ) 3 2" xfId="502" xr:uid="{A197D071-6A80-429D-8B9F-78EA5C8786A8}"/>
    <cellStyle name="_Статистика1 (от 14.02.2007  ) 4" xfId="503" xr:uid="{68AE4F66-47F3-4333-970A-85A90F012352}"/>
    <cellStyle name="_Статистика1 (от 14.02.2007  ) 4 2" xfId="504" xr:uid="{A51F2E71-08C1-475B-9DD5-BB549924D32F}"/>
    <cellStyle name="_Статистика1 (от 14.02.2007  ) 5" xfId="505" xr:uid="{C044FB3A-0828-4A20-B8B4-29BB0AE28BF7}"/>
    <cellStyle name="_Статистика1 (от 14.02.2007  ) 5 2" xfId="506" xr:uid="{D2E18DB9-7F2D-4C60-AE30-93A4E7B7B158}"/>
    <cellStyle name="_Статистика1 (от 14.02.2007  ) 6" xfId="507" xr:uid="{6156CE5D-6C25-4B4E-BE4F-0C11E3EE2267}"/>
    <cellStyle name="_Статистика1 (от 14.02.2007  ) 6 2" xfId="508" xr:uid="{01234371-1F46-4BCE-B4CB-F8F7F2363688}"/>
    <cellStyle name="_Статистика1 (от 14.02.2007  ) 7" xfId="509" xr:uid="{3B4A3CE2-BC9F-4307-958F-F87308CFA516}"/>
    <cellStyle name="_Статистика1 (от 14.02.2007  ) 7 2" xfId="510" xr:uid="{3A6914A0-FF6D-4543-B2D6-5E933D8E9DF1}"/>
    <cellStyle name="_Статистика1 (от 14.02.2007  ) 8" xfId="511" xr:uid="{EF8FF1B8-4539-40BD-A969-83945283DF20}"/>
    <cellStyle name="_Статистика1 (от 14.02.2007  ) 8 2" xfId="512" xr:uid="{3E2B4335-2C99-4412-949D-3DFAD4B7E187}"/>
    <cellStyle name="_Статистика1 (от 14.02.2007  ) 9" xfId="513" xr:uid="{4777A6F2-ED1E-4BEB-AFE3-EC5B7851B2A0}"/>
    <cellStyle name="_Статистика1 (от 14.02.2007  )_RAS_2009-2011 ver2 _3" xfId="514" xr:uid="{4910B633-6585-41A0-AB31-55B0118DA08B}"/>
    <cellStyle name="_Статистика1 (от 14.02.2007  )_RAS_2009-2011 ver2 _3 2" xfId="515" xr:uid="{FDF44A64-F975-4C50-BC89-009C48A40B06}"/>
    <cellStyle name="_Статистика1 (от 14.02.2007  )_Вып.планов VOF (2)" xfId="516" xr:uid="{636747A3-30BF-4ECB-A9D9-403FF7FB80FD}"/>
    <cellStyle name="_темпы роста" xfId="517" xr:uid="{7F63D66B-4B6E-4D9D-ABF7-E73D5451117B}"/>
    <cellStyle name="_темпы роста 2" xfId="518" xr:uid="{6FE44EF4-386C-4664-8248-87EB93105F68}"/>
    <cellStyle name="_темпы роста 2 2" xfId="519" xr:uid="{694DCE85-7FB5-4705-925A-C50C5BA23C62}"/>
    <cellStyle name="_темпы роста 3" xfId="520" xr:uid="{1B09AA68-DD9C-407D-89D8-02346F17EE8A}"/>
    <cellStyle name="_темпы роста 3 2" xfId="521" xr:uid="{B50A4036-53A3-421E-AE22-417C8577FD4C}"/>
    <cellStyle name="_темпы роста 4" xfId="522" xr:uid="{03DD6D65-1F7D-4052-BA5B-3F0E61FF651B}"/>
    <cellStyle name="_темпы роста 4 2" xfId="523" xr:uid="{CB437191-DAAE-4C55-934B-EBE7FAD3300D}"/>
    <cellStyle name="_темпы роста 5" xfId="524" xr:uid="{E22112B1-5F2C-4EAC-AECB-E28525326C4C}"/>
    <cellStyle name="_темпы роста 5 2" xfId="525" xr:uid="{72495186-5539-4B01-A16D-A10530814EEC}"/>
    <cellStyle name="_темпы роста 6" xfId="526" xr:uid="{D032D497-1846-4426-8401-2BF14BC823D8}"/>
    <cellStyle name="_темпы роста 6 2" xfId="527" xr:uid="{44629833-41AC-4089-AFE9-9CFD44423C0A}"/>
    <cellStyle name="_темпы роста 7" xfId="528" xr:uid="{4CBD9128-2D2D-4E65-9EC4-EC357B9E750A}"/>
    <cellStyle name="_темпы роста 7 2" xfId="529" xr:uid="{2F1DB482-83D1-418F-95C2-A84A71914006}"/>
    <cellStyle name="_темпы роста 8" xfId="530" xr:uid="{B4F7FDDF-CB1F-4271-86A5-19E4DBB81DB4}"/>
    <cellStyle name="_темпы роста 8 2" xfId="531" xr:uid="{83AA23C2-67CF-45BC-83C3-6FE038ED7D26}"/>
    <cellStyle name="_темпы роста 9" xfId="532" xr:uid="{1340277E-A098-439A-AF4D-6630AAD4F3D8}"/>
    <cellStyle name="_темпы роста_RAS_2009-2011 ver2 _3" xfId="533" xr:uid="{1C0A1D36-AA79-43EB-917F-AD95F9F5942B}"/>
    <cellStyle name="_темпы роста_RAS_2009-2011 ver2 _3 2" xfId="534" xr:uid="{14EB93F3-B299-4F07-93D7-C00C755B1099}"/>
    <cellStyle name="_темпы роста_Вып.планов VOF (2)" xfId="535" xr:uid="{D20251AE-2AEB-4230-99F5-6BBDA794E385}"/>
    <cellStyle name="_ТФР по продуктам" xfId="3884" xr:uid="{71EC4403-5141-481E-BB41-B76A607F9CF8}"/>
    <cellStyle name="_Управленческая отчетность на 29 08 2008 (3)" xfId="3883" xr:uid="{6E5D96C9-050D-4E5E-8432-765991856AE0}"/>
    <cellStyle name="_Филиальная БД" xfId="3882" xr:uid="{5FEE5111-5CEC-4F22-A79B-771C6BD24188}"/>
    <cellStyle name="_Финальный бюджет_сеть_MTD" xfId="536" xr:uid="{64FA75EA-9F19-47AD-A3B5-DFBD8F0B61D2}"/>
    <cellStyle name="_Финальный бюджет_сеть_MTD 2" xfId="537" xr:uid="{165A6FEF-B2CE-49ED-A5E7-B5990405FDC5}"/>
    <cellStyle name="_Финальный бюджет_сеть_MTD 2 2" xfId="538" xr:uid="{290ADF6A-8920-475C-B69B-7F367E798B81}"/>
    <cellStyle name="_Финальный бюджет_сеть_MTD 3" xfId="539" xr:uid="{C2B7B0BB-CF12-4DC9-ACCA-FCDE573202DD}"/>
    <cellStyle name="_Финальный бюджет_сеть_MTD 3 2" xfId="540" xr:uid="{A816913C-71B5-45B7-8644-DEA4FFA6AB89}"/>
    <cellStyle name="_Финальный бюджет_сеть_MTD 4" xfId="541" xr:uid="{D21631DB-C0AE-4607-8544-EA56D2C54120}"/>
    <cellStyle name="_Финальный бюджет_сеть_MTD 4 2" xfId="542" xr:uid="{43AE2E00-A7F0-4841-92C2-692B58C493BB}"/>
    <cellStyle name="_Финальный бюджет_сеть_MTD 5" xfId="543" xr:uid="{4D268DB0-302C-4B9E-9D1E-3022C07A74AF}"/>
    <cellStyle name="_Финальный бюджет_сеть_MTD 5 2" xfId="544" xr:uid="{09B77F75-9C66-48B9-BB07-B487F8B29BDB}"/>
    <cellStyle name="_Финальный бюджет_сеть_MTD 6" xfId="545" xr:uid="{39DEFDDA-4602-4C75-8FC2-09E3A8823354}"/>
    <cellStyle name="_Финальный бюджет_сеть_MTD 6 2" xfId="546" xr:uid="{BD2CF96F-C060-4200-A866-B3914B5CECBB}"/>
    <cellStyle name="_Финальный бюджет_сеть_MTD 7" xfId="547" xr:uid="{53826E0B-1B0D-4B43-9871-78912E13E9B1}"/>
    <cellStyle name="_Финальный бюджет_сеть_MTD 7 2" xfId="548" xr:uid="{A52C7328-9F0D-4D91-B26D-05683B9EC8F3}"/>
    <cellStyle name="_Финальный бюджет_сеть_MTD 8" xfId="549" xr:uid="{240C2937-360F-45E7-B59A-8454317E3CA1}"/>
    <cellStyle name="_Финальный бюджет_сеть_MTD 8 2" xfId="550" xr:uid="{9413EA19-CB1D-4F81-B846-D55F0A2F077B}"/>
    <cellStyle name="_Финальный бюджет_сеть_MTD 9" xfId="551" xr:uid="{E3C37DA5-A886-42AA-A880-302F56E52824}"/>
    <cellStyle name="_Финальный бюджет_сеть_MTD_RAS_2009-2011 ver2 _3" xfId="552" xr:uid="{1114CF71-4C52-413D-9A9D-502AD39F32A9}"/>
    <cellStyle name="_Финальный бюджет_сеть_MTD_RAS_2009-2011 ver2 _3 2" xfId="553" xr:uid="{2B7A1130-9A7F-41B9-9684-ABDA81CFA697}"/>
    <cellStyle name="_Финальный бюджет_сеть_MTD_Вып.планов VOF (2)" xfId="554" xr:uid="{9B9BC0A4-4766-4145-A811-AE11200CFE70}"/>
    <cellStyle name="_Форма для заполнения по Москве(ФД)для бухгалтерии" xfId="555" xr:uid="{8D798D7B-5ACB-476A-B863-286AF43CFF8D}"/>
    <cellStyle name="_Форма для заполнения по Москве(ФД)для бухгалтерии 2" xfId="556" xr:uid="{C375A849-EAC7-458C-BFFF-A618BE5FCEBD}"/>
    <cellStyle name="_Форма для заполнения по Москве(ФД)для бухгалтерии_Вып.планов VOF (2)" xfId="557" xr:uid="{20CC7A9F-27F4-4358-A39E-0490C110D040}"/>
    <cellStyle name="_Хабаровск  на 1 мая 2007г" xfId="558" xr:uid="{9EE2F394-B907-49AF-B5F1-A559A208047C}"/>
    <cellStyle name="_Хабаровск  на 1 мая 2007г 2" xfId="559" xr:uid="{222718D4-4D6F-4A57-897D-EA0708F7A73F}"/>
    <cellStyle name="_Хабаровск  на 1 мая 2007г 2 2" xfId="560" xr:uid="{4313A3E5-C515-451E-A7E1-E5F49264FAE9}"/>
    <cellStyle name="_Хабаровск  на 1 мая 2007г 3" xfId="561" xr:uid="{8A2CCF35-BDC5-4C81-8135-9A4FAFD6D858}"/>
    <cellStyle name="_Хабаровск  на 1 мая 2007г 3 2" xfId="562" xr:uid="{D10F56E5-5AAF-4C26-BB66-0926C1E41202}"/>
    <cellStyle name="_Хабаровск  на 1 мая 2007г 4" xfId="563" xr:uid="{6C4BC882-5DA6-415F-B99C-FD16C5C8533F}"/>
    <cellStyle name="_Хабаровск  на 1 мая 2007г 4 2" xfId="564" xr:uid="{765E0BA0-5CA7-4EE5-937D-483E090997C7}"/>
    <cellStyle name="_Хабаровск  на 1 мая 2007г 5" xfId="565" xr:uid="{D222A270-A448-4F95-82D1-A0EB740234C6}"/>
    <cellStyle name="_Хабаровск  на 1 мая 2007г 5 2" xfId="566" xr:uid="{F6C9BF56-0EEF-487F-8280-EA1EEBB19D6F}"/>
    <cellStyle name="_Хабаровск  на 1 мая 2007г 6" xfId="567" xr:uid="{765B5803-00AD-4659-BDE6-16ABC46C7D14}"/>
    <cellStyle name="_Хабаровск  на 1 мая 2007г 6 2" xfId="568" xr:uid="{26F0B243-D1DB-421D-AD1D-9901DB8A0AD2}"/>
    <cellStyle name="_Хабаровск  на 1 мая 2007г 7" xfId="569" xr:uid="{B0C066CF-A6FF-4599-8181-02FADA75D050}"/>
    <cellStyle name="_Хабаровск  на 1 мая 2007г 7 2" xfId="570" xr:uid="{708B9535-B313-4C73-8870-00C75BE6F9D8}"/>
    <cellStyle name="_Хабаровск  на 1 мая 2007г 8" xfId="571" xr:uid="{2C32DEA5-A14E-4474-80FA-3065509D897E}"/>
    <cellStyle name="_Хабаровск  на 1 мая 2007г 8 2" xfId="572" xr:uid="{8A0AE112-8652-4097-82E4-47435DC0A471}"/>
    <cellStyle name="_Хабаровск  на 1 мая 2007г 9" xfId="573" xr:uid="{9A82B42A-B388-4E40-A126-0BDE8CE3F941}"/>
    <cellStyle name="_Хабаровск  на 1 мая 2007г_RAS_2009-2011 ver2 _3" xfId="574" xr:uid="{00C2A10F-FD1F-4194-B67F-81B76560A4F4}"/>
    <cellStyle name="_Хабаровск  на 1 мая 2007г_RAS_2009-2011 ver2 _3 2" xfId="575" xr:uid="{3CACD758-4D5C-4016-B1CE-D1C5402A9835}"/>
    <cellStyle name="_Хабаровск  на 1 мая 2007г_Вып.планов VOF (2)" xfId="576" xr:uid="{843B1455-D6C9-40C1-AF2B-40E1381C3FE9}"/>
    <cellStyle name="_Ценные_бумаги_1_сентября" xfId="3879" xr:uid="{B7CF9519-D8D2-41E5-B6E5-E8BA816B3C67}"/>
    <cellStyle name="_Численность, ФОТ,ЕСН - розница 2" xfId="577" xr:uid="{DE5E9829-290E-4003-A2D6-F4FD99FE2ACE}"/>
    <cellStyle name="_Численность, ФОТ,ЕСН - розница 2 2" xfId="578" xr:uid="{86BFB46B-FD7F-4548-B786-6B28A63C497C}"/>
    <cellStyle name="_Численность, ФОТ,ЕСН - розница 2_Вып.планов VOF (2)" xfId="579" xr:uid="{3F4C29D1-5D1F-43E8-8241-D42FE1E88A54}"/>
    <cellStyle name="_Шаблон листа БП Приложение 4 (2008-01-24)" xfId="3878" xr:uid="{F07EC585-DA09-4BD3-AA26-A537C1E96868}"/>
    <cellStyle name="_Шаблон_2008-05-06_(БП от сотрудника - отладка)_корректировка шаблона от 26,04" xfId="3880" xr:uid="{B141C558-69B9-4FF4-990C-4330D86C930D}"/>
    <cellStyle name="_ШР (Сыктывкар) 01.06.07" xfId="580" xr:uid="{3A2162BB-9580-4E1B-9349-F4DE93F0C5FF}"/>
    <cellStyle name="_ШР (Сыктывкар) 01.06.07 2" xfId="581" xr:uid="{830D3CF2-7607-4986-9A3D-3E1A645B32D6}"/>
    <cellStyle name="_ШР (Сыктывкар) 01.06.07 2 2" xfId="582" xr:uid="{A5D3E7CF-2A73-4181-A914-2A8880913CE4}"/>
    <cellStyle name="_ШР (Сыктывкар) 01.06.07 3" xfId="583" xr:uid="{FDCC8207-1349-407C-AF0D-652A56621AE1}"/>
    <cellStyle name="_ШР (Сыктывкар) 01.06.07 3 2" xfId="584" xr:uid="{E483D544-1326-4A2B-BAE2-36AB75ECD41F}"/>
    <cellStyle name="_ШР (Сыктывкар) 01.06.07 4" xfId="585" xr:uid="{D240358C-592F-42C5-857E-46CD6A6575C8}"/>
    <cellStyle name="_ШР (Сыктывкар) 01.06.07 4 2" xfId="586" xr:uid="{DF02B24D-F29F-4487-9D4B-1EC7B88C3DEC}"/>
    <cellStyle name="_ШР (Сыктывкар) 01.06.07 5" xfId="587" xr:uid="{9BC92878-607C-4591-8B01-BA70BB62A776}"/>
    <cellStyle name="_ШР (Сыктывкар) 01.06.07 5 2" xfId="588" xr:uid="{AB4E6127-97AD-4F4D-8FF0-12A634F77B32}"/>
    <cellStyle name="_ШР (Сыктывкар) 01.06.07 6" xfId="589" xr:uid="{CE8323EE-F412-46A9-85CB-49288600477C}"/>
    <cellStyle name="_ШР (Сыктывкар) 01.06.07 6 2" xfId="590" xr:uid="{E01638D2-AFA7-4BFF-9F25-82C5371C6804}"/>
    <cellStyle name="_ШР (Сыктывкар) 01.06.07 7" xfId="591" xr:uid="{5E315019-EAAC-4FF6-B61E-26C18861DA92}"/>
    <cellStyle name="_ШР (Сыктывкар) 01.06.07 7 2" xfId="592" xr:uid="{3A0AE6D5-3362-4EB3-8D68-5ED737992F00}"/>
    <cellStyle name="_ШР (Сыктывкар) 01.06.07 8" xfId="593" xr:uid="{472EA35A-7EB8-4F2A-8AA1-64B0B66BF6A3}"/>
    <cellStyle name="_ШР (Сыктывкар) 01.06.07 8 2" xfId="594" xr:uid="{11C300C4-C399-4176-BC7C-396F644091B2}"/>
    <cellStyle name="_ШР (Сыктывкар) 01.06.07 9" xfId="595" xr:uid="{05A0CC15-72EE-4A47-B7E1-A8A1B7F6E0F8}"/>
    <cellStyle name="_ШР (Сыктывкар) 01.06.07_RAS_2009-2011 ver2 _3" xfId="596" xr:uid="{637D54DC-64E1-46AA-9656-DCADF9A7147F}"/>
    <cellStyle name="_ШР (Сыктывкар) 01.06.07_RAS_2009-2011 ver2 _3 2" xfId="597" xr:uid="{2BF10868-0EC4-4565-9A9E-B1B8B0DA25CF}"/>
    <cellStyle name="_ШР (Сыктывкар) 01.06.07_Вып.планов VOF (2)" xfId="598" xr:uid="{0A55A54E-CEC2-4B1B-AF0D-BC3A6254B503}"/>
    <cellStyle name="£ BP" xfId="602" xr:uid="{C897ECC3-4A4E-45D0-AEF1-9E8BEF960FF6}"/>
    <cellStyle name="£ BP 2" xfId="2214" xr:uid="{7B34E35E-E132-4C24-B3F4-C7879FF70D6F}"/>
    <cellStyle name="£ BP 2 2" xfId="2321" xr:uid="{389EE44F-318D-44E0-9B44-FA8F7FA07497}"/>
    <cellStyle name="£ BP 2 2 2" xfId="2544" xr:uid="{D1DFEB4B-B58B-4DE7-ABA4-F10BECB8913E}"/>
    <cellStyle name="£ BP 2 2 2 2" xfId="3269" xr:uid="{5B5A43DD-0993-407B-8559-9CBDB096DD66}"/>
    <cellStyle name="£ BP 2 2 3" xfId="2776" xr:uid="{95547563-A24E-4026-B222-81540E8EF35F}"/>
    <cellStyle name="£ BP 2 2 3 2" xfId="3497" xr:uid="{2C8A64AC-CCC6-4BB2-B353-A4B8FA6F7A80}"/>
    <cellStyle name="£ BP 2 2 4" xfId="2874" xr:uid="{5E8CE0DE-B6FD-45A1-981F-0F7B042A533A}"/>
    <cellStyle name="£ BP 2 2 4 2" xfId="3595" xr:uid="{9B072808-C47E-4C26-8B90-186F0AE6FEAA}"/>
    <cellStyle name="£ BP 2 2 5" xfId="3046" xr:uid="{EDB53B27-238D-4BDE-85DE-6755707479EB}"/>
    <cellStyle name="£ BP 2 3" xfId="2437" xr:uid="{6C376943-4F26-4B92-8040-09095EDF061F}"/>
    <cellStyle name="£ BP 2 3 2" xfId="3162" xr:uid="{9F5A3C2C-2B71-4043-86FB-5868C7A8689B}"/>
    <cellStyle name="£ BP 2 4" xfId="2669" xr:uid="{2FF9EC04-B620-477C-9E99-831139F92FF1}"/>
    <cellStyle name="£ BP 2 4 2" xfId="3390" xr:uid="{B0C64945-6E22-4E84-B249-54658DCC621F}"/>
    <cellStyle name="£ BP 2 5" xfId="2851" xr:uid="{88F13053-2130-4D80-8A38-3F47DBE1A38F}"/>
    <cellStyle name="£ BP 2 5 2" xfId="3572" xr:uid="{01B9A867-9F4C-4281-B7DA-FC2E50E047A1}"/>
    <cellStyle name="£ BP 2 6" xfId="2939" xr:uid="{E2865C13-B83D-4373-AE6B-F77460C9DC0B}"/>
    <cellStyle name="£ BP 3" xfId="3624" xr:uid="{AC5EFB56-D157-4E97-9814-8615BE169B0F}"/>
    <cellStyle name="£ BP 3 2" xfId="4156" xr:uid="{6BA77870-C76B-4A6F-82E2-09C7C4726ABE}"/>
    <cellStyle name="£ BP 3 3" xfId="4046" xr:uid="{1C64CF3E-DB58-4014-B577-8DE29763DF60}"/>
    <cellStyle name="£ BP 3 4" xfId="5345" xr:uid="{94806306-AA0D-41B9-A50E-AD349F2AFCA2}"/>
    <cellStyle name="£ BP 4" xfId="4032" xr:uid="{DB37D2E3-EA79-49E1-A9A2-CD4E51186EB1}"/>
    <cellStyle name="£ BP 4 2" xfId="4142" xr:uid="{2EF2AC33-35F8-4704-9812-B0F74C20E117}"/>
    <cellStyle name="£ BP 5" xfId="4127" xr:uid="{0B647877-0FBC-4423-837B-D2037C3443BF}"/>
    <cellStyle name="£ BP 6" xfId="4290" xr:uid="{2496C456-763F-4A42-8430-9A07CF78D2B2}"/>
    <cellStyle name="¥ JY" xfId="603" xr:uid="{93C10F16-4B50-41F6-9242-C0FC2EEF2BF1}"/>
    <cellStyle name="¥ JY 2" xfId="604" xr:uid="{52DC246A-C9DA-4ED6-A4E4-21A71B45CEC2}"/>
    <cellStyle name="¥ JY_Вып.планов VOF (2)" xfId="605" xr:uid="{F9692F33-BE57-42D7-A19F-B6DF69BB1A9D}"/>
    <cellStyle name="=C:\WINNT35\SYSTEM32\COMMAND.COM" xfId="599" xr:uid="{3AE3B74B-1D2E-4F06-B7B1-88AC7E17110B}"/>
    <cellStyle name="=C:\WINNT35\SYSTEM32\COMMAND.COM 2" xfId="600" xr:uid="{C6C177DB-8C19-4BA9-B7B3-FF42DFA05FA2}"/>
    <cellStyle name="=C:\WINNT35\SYSTEM32\COMMAND.COM_Вып.планов VOF (2)" xfId="601" xr:uid="{8E43EABC-F22F-43BF-B4AD-51E10069FD35}"/>
    <cellStyle name="20% - Accent1" xfId="606" xr:uid="{EDF1DB7D-9DF8-452A-A51F-71F44C487AF2}"/>
    <cellStyle name="20% - Accent1 2" xfId="607" xr:uid="{CD19A3A2-85F1-4B94-8B1D-D9CBA91CB983}"/>
    <cellStyle name="20% - Accent2" xfId="608" xr:uid="{BBA704EC-02C9-4BCA-B82E-B67376FE45DE}"/>
    <cellStyle name="20% - Accent2 2" xfId="609" xr:uid="{543E881E-1772-4185-8F68-142D58A811CB}"/>
    <cellStyle name="20% - Accent3" xfId="610" xr:uid="{F0760B13-6DF5-4AA1-89F3-4F74F7051028}"/>
    <cellStyle name="20% - Accent3 2" xfId="611" xr:uid="{73B62625-D4D4-4FE6-8AAE-3B2ADEAD4C94}"/>
    <cellStyle name="20% - Accent4" xfId="612" xr:uid="{7D83DD8A-A146-408A-8B31-409344CAD5E4}"/>
    <cellStyle name="20% - Accent4 2" xfId="613" xr:uid="{8C7D9F1C-1F4E-407D-BF77-A6BFE67D7FC9}"/>
    <cellStyle name="20% - Accent5" xfId="614" xr:uid="{66665667-D3CF-44A6-B4DD-EE4597E49B31}"/>
    <cellStyle name="20% - Accent5 2" xfId="615" xr:uid="{A12415CD-95B4-4B2C-900D-4784B2F5BCB1}"/>
    <cellStyle name="20% - Accent6" xfId="616" xr:uid="{07B6B0FF-19E1-443D-9682-F1B36E3001A5}"/>
    <cellStyle name="20% - Accent6 2" xfId="617" xr:uid="{833F955A-320D-4344-A148-CE76BE39AC03}"/>
    <cellStyle name="20% — акцент1" xfId="16" builtinId="30" customBuiltin="1"/>
    <cellStyle name="20% - Акцент1 2" xfId="619" xr:uid="{3A4A6EC2-5B8F-4122-A5FB-95BFDEFC4A5B}"/>
    <cellStyle name="20% — акцент1 2" xfId="4102" xr:uid="{64C67BBB-8D66-4A6E-84E7-7A0ECAB6BBC9}"/>
    <cellStyle name="20% - Акцент1 2 2" xfId="620" xr:uid="{4A62AFBA-0AA4-4210-ACB6-F05E9E81C9DE}"/>
    <cellStyle name="20% - Акцент1 3" xfId="621" xr:uid="{62E8915B-E32E-460C-87A9-DFC76873101B}"/>
    <cellStyle name="20% — акцент1 3" xfId="4196" xr:uid="{947097E1-AC53-4375-ACB9-9A1194DE92B8}"/>
    <cellStyle name="20% - Акцент1 3 2" xfId="3775" xr:uid="{A1FC2FAB-8A0D-468C-B453-093288D0954F}"/>
    <cellStyle name="20% - Акцент1 4" xfId="622" xr:uid="{8FF69874-EC3B-4C79-8E16-8E9B57368E1A}"/>
    <cellStyle name="20% — акцент1 4" xfId="4235" xr:uid="{595581F6-B611-4DBC-A885-39DCBB6895AA}"/>
    <cellStyle name="20% - Акцент1 5" xfId="623" xr:uid="{752B2990-4AE5-4400-8222-9A055B0F6D63}"/>
    <cellStyle name="20% — акцент1 5" xfId="4238" xr:uid="{4AFB8FA9-A8A1-4E9B-8AC7-1D843A4B3777}"/>
    <cellStyle name="20% - Акцент1 6" xfId="624" xr:uid="{15E37A67-2B3C-4A1C-A48D-4FAB631D52CB}"/>
    <cellStyle name="20% — акцент1 6" xfId="4224" xr:uid="{2B587B53-E10A-4A36-92CD-7BD70DB72B26}"/>
    <cellStyle name="20% - Акцент1 7" xfId="625" xr:uid="{EAEF2AFC-4216-4D52-B242-78B62DDA8668}"/>
    <cellStyle name="20% — акцент1 7" xfId="5371" xr:uid="{0A1495DD-F61B-4C97-9D05-AE97A9D8F36A}"/>
    <cellStyle name="20% - Акцент1 8" xfId="618" xr:uid="{805B68B3-4889-4F9F-A736-9D923C073D7B}"/>
    <cellStyle name="20% — акцент2" xfId="19" builtinId="34" customBuiltin="1"/>
    <cellStyle name="20% - Акцент2 2" xfId="627" xr:uid="{F7410469-1A74-4ED8-9FDC-EB9D0FC6F43A}"/>
    <cellStyle name="20% — акцент2 2" xfId="4106" xr:uid="{24DD0E52-A449-41FB-A92C-065BC1E8AA65}"/>
    <cellStyle name="20% - Акцент2 2 2" xfId="628" xr:uid="{12D5F092-F381-44B2-BB51-809CDA9E09E9}"/>
    <cellStyle name="20% - Акцент2 3" xfId="629" xr:uid="{3BA1353C-6EAA-41E5-9435-F34100351DFD}"/>
    <cellStyle name="20% — акцент2 3" xfId="4199" xr:uid="{50055532-FA2A-4F0E-8E27-919C7A98F0B9}"/>
    <cellStyle name="20% - Акцент2 3 2" xfId="3773" xr:uid="{DBB5B554-650A-4E15-B777-D3C51D182365}"/>
    <cellStyle name="20% - Акцент2 4" xfId="630" xr:uid="{14A25F0B-468E-4250-ABFA-742A4A24ED45}"/>
    <cellStyle name="20% — акцент2 4" xfId="4259" xr:uid="{4393F6A0-F8C4-4305-938F-0D4B68809727}"/>
    <cellStyle name="20% - Акцент2 5" xfId="631" xr:uid="{8D079154-0800-47E8-A3ED-F075D62484FC}"/>
    <cellStyle name="20% — акцент2 5" xfId="4262" xr:uid="{161E721C-8F50-4703-919C-BA299BBF8FC9}"/>
    <cellStyle name="20% - Акцент2 6" xfId="632" xr:uid="{1894DC84-2A39-471F-A971-861ECAA8A98A}"/>
    <cellStyle name="20% — акцент2 6" xfId="4265" xr:uid="{F5603C6A-8270-47B1-BB0E-ADE918B563E6}"/>
    <cellStyle name="20% - Акцент2 7" xfId="633" xr:uid="{A13F4D54-6321-454F-B10D-913E8178475A}"/>
    <cellStyle name="20% — акцент2 7" xfId="5374" xr:uid="{B1F31728-F403-4D3B-A3DB-7EB508056F6D}"/>
    <cellStyle name="20% - Акцент2 8" xfId="626" xr:uid="{7BE2DC2F-BAFF-4BB6-B2AE-8CCE2C9A977A}"/>
    <cellStyle name="20% — акцент3" xfId="22" builtinId="38" customBuiltin="1"/>
    <cellStyle name="20% - Акцент3 2" xfId="635" xr:uid="{F3CDF0AD-9E0F-46C3-8FBF-3B617345D2CF}"/>
    <cellStyle name="20% — акцент3 2" xfId="4110" xr:uid="{9D79BCC1-3C47-4474-9FC6-5DF6C3275533}"/>
    <cellStyle name="20% - Акцент3 2 2" xfId="636" xr:uid="{EDE2C962-4D7C-40D9-A56E-7E03ED2C602A}"/>
    <cellStyle name="20% - Акцент3 3" xfId="637" xr:uid="{076A8DFE-0FC5-4C1C-888B-2C3922E1C65B}"/>
    <cellStyle name="20% — акцент3 3" xfId="4202" xr:uid="{E4E6B686-6431-4E90-BE5B-29D2FE04ED14}"/>
    <cellStyle name="20% - Акцент3 3 2" xfId="3771" xr:uid="{44C126F0-B931-4D73-A41F-762F23A3C08F}"/>
    <cellStyle name="20% - Акцент3 4" xfId="638" xr:uid="{41BAC683-B7BD-439C-8B24-BC7585758B6A}"/>
    <cellStyle name="20% — акцент3 4" xfId="4251" xr:uid="{4D4F0D43-5F3F-4DD9-8DF3-004F6C00763A}"/>
    <cellStyle name="20% - Акцент3 5" xfId="639" xr:uid="{513EEC23-5837-4CDF-A231-C8DE3495401A}"/>
    <cellStyle name="20% — акцент3 5" xfId="4216" xr:uid="{7BF7EED0-5ADD-46FC-ABC2-69001A6C1684}"/>
    <cellStyle name="20% - Акцент3 6" xfId="640" xr:uid="{06A214AE-65E4-48D6-8D8E-D5C3655EB1A0}"/>
    <cellStyle name="20% — акцент3 6" xfId="4246" xr:uid="{A161947C-75B0-4310-802E-A61144E537B7}"/>
    <cellStyle name="20% - Акцент3 7" xfId="641" xr:uid="{84BFF85D-4DCC-4FC3-A352-2B92D8B7F5F5}"/>
    <cellStyle name="20% — акцент3 7" xfId="5377" xr:uid="{E2E8C840-31F6-46E0-A3A7-4F2FF540E0CF}"/>
    <cellStyle name="20% - Акцент3 8" xfId="634" xr:uid="{659A38F2-054F-4AEB-80EA-029C07828B7B}"/>
    <cellStyle name="20% — акцент4" xfId="25" builtinId="42" customBuiltin="1"/>
    <cellStyle name="20% - Акцент4 2" xfId="643" xr:uid="{9B07A533-B7A7-45B1-A0C7-3901F263F3F7}"/>
    <cellStyle name="20% — акцент4 2" xfId="4114" xr:uid="{C2DFC59B-A2DB-4017-BAA3-85600811791B}"/>
    <cellStyle name="20% - Акцент4 2 2" xfId="644" xr:uid="{978BDA6B-AA2E-42B1-86E8-5BD056AFC0EF}"/>
    <cellStyle name="20% - Акцент4 3" xfId="645" xr:uid="{3E872963-D67E-4C82-8304-A1BE37EC3C21}"/>
    <cellStyle name="20% — акцент4 3" xfId="4205" xr:uid="{0D3B7478-CF33-4BBA-9A24-8CFD4048D41B}"/>
    <cellStyle name="20% - Акцент4 3 2" xfId="3769" xr:uid="{0D04496A-7CA6-47AB-8D3A-BD415EABFAB8}"/>
    <cellStyle name="20% - Акцент4 4" xfId="646" xr:uid="{6F7AC1AD-BE67-4D81-A8F9-89B584957BCE}"/>
    <cellStyle name="20% — акцент4 4" xfId="4231" xr:uid="{1EFB16C8-6B7D-428F-B1EB-A37771262FED}"/>
    <cellStyle name="20% - Акцент4 5" xfId="647" xr:uid="{A79D4912-655A-4836-BCAA-61153E8AB8B6}"/>
    <cellStyle name="20% — акцент4 5" xfId="4228" xr:uid="{790B7B38-E06D-4FBA-B7E2-22EC54785CF9}"/>
    <cellStyle name="20% - Акцент4 6" xfId="648" xr:uid="{7299F25D-79EB-4A13-8ED4-1758A51AA7FC}"/>
    <cellStyle name="20% — акцент4 6" xfId="4229" xr:uid="{D349A786-3492-44B6-BB0F-CDE990A1D2F6}"/>
    <cellStyle name="20% - Акцент4 7" xfId="649" xr:uid="{05E3203E-4A03-4F3E-9D42-69C9BF1A7400}"/>
    <cellStyle name="20% — акцент4 7" xfId="5380" xr:uid="{B776884B-7A50-4577-84E9-8E5800057885}"/>
    <cellStyle name="20% - Акцент4 8" xfId="642" xr:uid="{8F27007E-96E1-4986-BDBA-016A94CEB384}"/>
    <cellStyle name="20% — акцент5" xfId="28" builtinId="46" customBuiltin="1"/>
    <cellStyle name="20% - Акцент5 2" xfId="651" xr:uid="{C8F58B64-EB36-4DD6-9727-F602CE1CA357}"/>
    <cellStyle name="20% — акцент5 2" xfId="4118" xr:uid="{ECA53891-9922-4451-9DAF-0289F99EC336}"/>
    <cellStyle name="20% - Акцент5 2 2" xfId="652" xr:uid="{7AEF3271-AEB9-4340-971E-FA2DA4BEA781}"/>
    <cellStyle name="20% - Акцент5 3" xfId="653" xr:uid="{BB4666FC-5842-4858-A27B-53701750C20C}"/>
    <cellStyle name="20% — акцент5 3" xfId="4208" xr:uid="{A6F420DD-3220-4B9D-9049-9690FC02A069}"/>
    <cellStyle name="20% - Акцент5 3 2" xfId="3767" xr:uid="{22159519-C599-49B0-81F9-BF4921E24B06}"/>
    <cellStyle name="20% - Акцент5 4" xfId="654" xr:uid="{9C12E592-E1E4-4C9D-AD49-52A808E16FA9}"/>
    <cellStyle name="20% — акцент5 4" xfId="4253" xr:uid="{4FF2C93E-6026-418B-BA51-3707B128BD78}"/>
    <cellStyle name="20% - Акцент5 5" xfId="655" xr:uid="{43C41ADF-42E2-4E04-884B-18EA86AEB845}"/>
    <cellStyle name="20% — акцент5 5" xfId="4215" xr:uid="{E8BF09F9-0B87-47CA-A419-7E4B8E472664}"/>
    <cellStyle name="20% - Акцент5 6" xfId="656" xr:uid="{F7086028-9DEA-48D7-9F2C-E24CB9097175}"/>
    <cellStyle name="20% — акцент5 6" xfId="4230" xr:uid="{0EBAC064-6F3D-4368-82BB-097C215D20D1}"/>
    <cellStyle name="20% - Акцент5 7" xfId="657" xr:uid="{A6C5BD51-7647-4730-BE40-4FF0ABA562FC}"/>
    <cellStyle name="20% — акцент5 7" xfId="5383" xr:uid="{982B89B6-D69A-446A-96FA-770F3FD9E101}"/>
    <cellStyle name="20% - Акцент5 8" xfId="650" xr:uid="{3B00B99A-8C92-4BC5-AA92-F8294CBF8FF7}"/>
    <cellStyle name="20% — акцент6" xfId="31" builtinId="50" customBuiltin="1"/>
    <cellStyle name="20% - Акцент6 2" xfId="659" xr:uid="{AE909B4D-A044-44C5-9576-74CEBE6BF15E}"/>
    <cellStyle name="20% — акцент6 2" xfId="4122" xr:uid="{3D0869CE-F697-4D47-B386-31B014D7B619}"/>
    <cellStyle name="20% - Акцент6 2 2" xfId="660" xr:uid="{C16D1EB3-143A-40E4-B191-BBE69E6C410E}"/>
    <cellStyle name="20% - Акцент6 3" xfId="661" xr:uid="{3B119029-D545-42A7-B181-4340C6CAF792}"/>
    <cellStyle name="20% — акцент6 3" xfId="4211" xr:uid="{34A0F7AD-7952-41DC-ADDD-13C840AF8632}"/>
    <cellStyle name="20% - Акцент6 3 2" xfId="3765" xr:uid="{EEC7D249-6783-4F57-97F3-EB41B68535CC}"/>
    <cellStyle name="20% - Акцент6 4" xfId="662" xr:uid="{C4B2CAEE-0D6A-43FB-AEC7-88AF02213BC9}"/>
    <cellStyle name="20% — акцент6 4" xfId="4261" xr:uid="{B1DDFD1F-DB79-4C62-9C99-7C19BFFDA1EE}"/>
    <cellStyle name="20% - Акцент6 5" xfId="663" xr:uid="{F81FAD61-E05D-4DDD-B0DE-3ABA55278E49}"/>
    <cellStyle name="20% — акцент6 5" xfId="4264" xr:uid="{AC7FE9B6-E28D-4B18-BD6B-B36A9E177C74}"/>
    <cellStyle name="20% - Акцент6 6" xfId="664" xr:uid="{1DAFA0AB-42FF-43AE-A6BF-1419810267E4}"/>
    <cellStyle name="20% — акцент6 6" xfId="4267" xr:uid="{EBD5FC9F-0B0E-4009-8974-74A0C49363B8}"/>
    <cellStyle name="20% - Акцент6 7" xfId="665" xr:uid="{646174FF-A3AB-4B54-BCB0-5698AFEB510F}"/>
    <cellStyle name="20% — акцент6 7" xfId="5386" xr:uid="{ABB46A1B-B9F6-41B6-B1D5-EE5DE4D1EE3B}"/>
    <cellStyle name="20% - Акцент6 8" xfId="658" xr:uid="{2CC04438-AD8A-4FDD-AA1E-47E58AC3014C}"/>
    <cellStyle name="40% - Accent1" xfId="666" xr:uid="{F0E3BBBB-CC0B-4FE3-8C30-8E2A95D8F205}"/>
    <cellStyle name="40% - Accent1 2" xfId="667" xr:uid="{F9630C2F-81CA-4650-8238-2F575D268F82}"/>
    <cellStyle name="40% - Accent2" xfId="668" xr:uid="{38498A89-E784-4AE4-AFD6-E6D3754B8BC5}"/>
    <cellStyle name="40% - Accent2 2" xfId="669" xr:uid="{AED5EAAD-E1D7-42F4-A7A9-96537D87D10B}"/>
    <cellStyle name="40% - Accent3" xfId="670" xr:uid="{E21D8F02-66B9-454D-8571-5CF78EF68C2B}"/>
    <cellStyle name="40% - Accent3 2" xfId="671" xr:uid="{31648DC1-FAF0-490E-A37C-88E90824A180}"/>
    <cellStyle name="40% - Accent4" xfId="672" xr:uid="{2FFFB86D-D5E5-4635-92BC-613A8E5AB13B}"/>
    <cellStyle name="40% - Accent4 2" xfId="673" xr:uid="{A912191F-B522-47F3-9226-EB5A1D6DF3BB}"/>
    <cellStyle name="40% - Accent5" xfId="674" xr:uid="{BAE7A1BF-6B20-4CC7-A3E7-72CA285FF082}"/>
    <cellStyle name="40% - Accent5 2" xfId="675" xr:uid="{EF8F9E73-8F14-4000-B092-F64B01748653}"/>
    <cellStyle name="40% - Accent6" xfId="676" xr:uid="{1617FB9C-0A07-4EE7-B233-90FD1D40DF42}"/>
    <cellStyle name="40% - Accent6 2" xfId="677" xr:uid="{B31FF7A7-73D8-484B-BF34-371F9D0F4663}"/>
    <cellStyle name="40% — акцент1" xfId="17" builtinId="31" customBuiltin="1"/>
    <cellStyle name="40% - Акцент1 2" xfId="679" xr:uid="{B9E9A829-AE1F-4325-B76D-850F3E1A835A}"/>
    <cellStyle name="40% — акцент1 2" xfId="4103" xr:uid="{3DC9D5E8-33E6-4A82-A48C-F58C0DC3E7C3}"/>
    <cellStyle name="40% - Акцент1 2 2" xfId="680" xr:uid="{C35A8572-4882-4DF9-B660-E0889B75F50B}"/>
    <cellStyle name="40% - Акцент1 3" xfId="681" xr:uid="{A94F3332-D224-47FE-B3B8-25925DF90581}"/>
    <cellStyle name="40% — акцент1 3" xfId="4197" xr:uid="{6C8650E6-28DA-4840-BCFF-2CAC9CAD72C9}"/>
    <cellStyle name="40% - Акцент1 3 2" xfId="3774" xr:uid="{B4E813CA-8023-4C3B-887F-7794DDF3A262}"/>
    <cellStyle name="40% - Акцент1 4" xfId="682" xr:uid="{1C38F34C-205D-474D-BFF5-622DC60832B1}"/>
    <cellStyle name="40% — акцент1 4" xfId="4232" xr:uid="{0E560098-1F5D-40CC-9C7E-B5CE2AC197C0}"/>
    <cellStyle name="40% - Акцент1 5" xfId="683" xr:uid="{FE2D00E7-74B7-4923-BF28-1C8815873DE6}"/>
    <cellStyle name="40% — акцент1 5" xfId="4227" xr:uid="{302B6059-BC2D-4103-A115-94FD81A74717}"/>
    <cellStyle name="40% - Акцент1 6" xfId="684" xr:uid="{EB86EDA8-B13F-4193-80D5-65FACA13DCE0}"/>
    <cellStyle name="40% — акцент1 6" xfId="4243" xr:uid="{AFD55E92-9189-4999-964E-BCA1F71880E8}"/>
    <cellStyle name="40% - Акцент1 7" xfId="685" xr:uid="{DCA79211-80AC-4458-A0E0-DDB461B86029}"/>
    <cellStyle name="40% — акцент1 7" xfId="5372" xr:uid="{5A156D8C-1E5F-45A4-B4E6-1D483200BBCE}"/>
    <cellStyle name="40% - Акцент1 8" xfId="678" xr:uid="{5BBECE53-52C8-43DA-B0FF-E3751E0C7C5A}"/>
    <cellStyle name="40% — акцент2" xfId="20" builtinId="35" customBuiltin="1"/>
    <cellStyle name="40% - Акцент2 2" xfId="687" xr:uid="{2207F02E-E04C-40CC-A826-DC3723B974F2}"/>
    <cellStyle name="40% — акцент2 2" xfId="4107" xr:uid="{09C99B9C-2179-4429-83D1-C327AAC3D527}"/>
    <cellStyle name="40% - Акцент2 2 2" xfId="688" xr:uid="{D5F23678-2587-42C7-BB51-07AD4CB15CA8}"/>
    <cellStyle name="40% - Акцент2 3" xfId="689" xr:uid="{EFAD5DFB-CCDE-47B0-B59E-0362DB263942}"/>
    <cellStyle name="40% — акцент2 3" xfId="4200" xr:uid="{2B896523-4E7B-4600-BC5F-C4A3AB037156}"/>
    <cellStyle name="40% - Акцент2 3 2" xfId="3772" xr:uid="{24CD970F-1397-479C-8AF0-609CAD899615}"/>
    <cellStyle name="40% - Акцент2 4" xfId="690" xr:uid="{3F8D790A-1119-493D-B8F1-D22864E6BEE7}"/>
    <cellStyle name="40% — акцент2 4" xfId="4254" xr:uid="{DA28FFB6-AC58-4E51-8A22-CA5EFC8DF125}"/>
    <cellStyle name="40% - Акцент2 5" xfId="691" xr:uid="{414231B2-976F-4589-A801-B2C2B5DE6CB1}"/>
    <cellStyle name="40% — акцент2 5" xfId="4214" xr:uid="{AD7D6660-5C29-4B17-A670-351ECDAEE9C8}"/>
    <cellStyle name="40% - Акцент2 6" xfId="692" xr:uid="{00A5AD51-23C3-49B7-AB7B-DA7E1FEBC276}"/>
    <cellStyle name="40% — акцент2 6" xfId="4252" xr:uid="{16DEE471-AFC1-4AC7-88F2-2396592E3298}"/>
    <cellStyle name="40% - Акцент2 7" xfId="693" xr:uid="{21853218-17AC-44E4-A54A-D724DEF933B5}"/>
    <cellStyle name="40% — акцент2 7" xfId="5375" xr:uid="{B9719595-FF88-478A-BD04-29E6BED322CE}"/>
    <cellStyle name="40% - Акцент2 8" xfId="686" xr:uid="{4CC53602-54C4-4A62-8CAB-73FB5FCA9768}"/>
    <cellStyle name="40% — акцент3" xfId="23" builtinId="39" customBuiltin="1"/>
    <cellStyle name="40% - Акцент3 2" xfId="695" xr:uid="{A1EA62B6-D64E-4BEE-BA62-DA51E192B157}"/>
    <cellStyle name="40% — акцент3 2" xfId="4111" xr:uid="{C7C0F251-29E7-476B-97F0-839FBB04F50B}"/>
    <cellStyle name="40% - Акцент3 2 2" xfId="696" xr:uid="{0D96E299-6039-4E83-82D7-91B6593AA755}"/>
    <cellStyle name="40% - Акцент3 3" xfId="697" xr:uid="{BF020F35-E80C-4C36-BEBA-766F96C5B0A0}"/>
    <cellStyle name="40% — акцент3 3" xfId="4203" xr:uid="{FF8D7263-19F0-423C-93EC-495FDE2C21C0}"/>
    <cellStyle name="40% - Акцент3 3 2" xfId="3770" xr:uid="{95AD95EB-798D-487E-97D0-355B0FB20085}"/>
    <cellStyle name="40% - Акцент3 4" xfId="698" xr:uid="{800DFBEB-892E-48D8-A42E-758558E74FD5}"/>
    <cellStyle name="40% — акцент3 4" xfId="4260" xr:uid="{ED253390-1EA4-4378-AB81-EF5AEA3601E0}"/>
    <cellStyle name="40% - Акцент3 5" xfId="699" xr:uid="{002FFB85-B57C-4B02-BDAB-55E16CAF243F}"/>
    <cellStyle name="40% — акцент3 5" xfId="4263" xr:uid="{195EF60B-B4D8-4F13-AFE3-6CDF36AC1C89}"/>
    <cellStyle name="40% - Акцент3 6" xfId="700" xr:uid="{77B45EC8-D584-4942-B264-E3FF13CD4E69}"/>
    <cellStyle name="40% — акцент3 6" xfId="4266" xr:uid="{9ED943F1-89D1-4D34-AECE-A287F47E2707}"/>
    <cellStyle name="40% - Акцент3 7" xfId="701" xr:uid="{6854551E-9CF4-4DC3-AA7F-5E7609556F49}"/>
    <cellStyle name="40% — акцент3 7" xfId="5378" xr:uid="{8FA282B6-1BB6-4B94-944A-DE1AAC049BCF}"/>
    <cellStyle name="40% - Акцент3 8" xfId="694" xr:uid="{D5B4C50A-4B29-4335-A87A-2AC16331E65B}"/>
    <cellStyle name="40% — акцент4" xfId="26" builtinId="43" customBuiltin="1"/>
    <cellStyle name="40% - Акцент4 2" xfId="703" xr:uid="{565D1053-34F9-4D8D-847C-07277F8CA523}"/>
    <cellStyle name="40% — акцент4 2" xfId="4115" xr:uid="{CDDC7D9E-C72C-45B6-AA98-31B26A9C2848}"/>
    <cellStyle name="40% - Акцент4 2 2" xfId="704" xr:uid="{21AB4AC5-B26C-47C2-BA53-3D831FB4D048}"/>
    <cellStyle name="40% - Акцент4 3" xfId="705" xr:uid="{52EBF379-7EEA-4927-B6DE-23E565BCB5A2}"/>
    <cellStyle name="40% — акцент4 3" xfId="4206" xr:uid="{C9511875-24A6-47FC-944A-BD0DAE0DC633}"/>
    <cellStyle name="40% - Акцент4 3 2" xfId="3768" xr:uid="{1C1A9734-9E10-4156-B66C-0E03F4C4A661}"/>
    <cellStyle name="40% - Акцент4 4" xfId="706" xr:uid="{ADC958EF-E8CD-48D0-853E-744AA94F40E2}"/>
    <cellStyle name="40% — акцент4 4" xfId="4245" xr:uid="{B41E9D0E-A2EB-49E0-A4E5-6625CAD2FEAD}"/>
    <cellStyle name="40% - Акцент4 5" xfId="707" xr:uid="{62DEEEBB-0272-41BD-9E6D-29CA66DE4EBC}"/>
    <cellStyle name="40% — акцент4 5" xfId="4219" xr:uid="{D3E4BD40-F74F-4589-A7F1-2108B9905709}"/>
    <cellStyle name="40% - Акцент4 6" xfId="708" xr:uid="{A78D36BA-86E6-44C1-B3D1-E4E18D2715CA}"/>
    <cellStyle name="40% — акцент4 6" xfId="4237" xr:uid="{8BCB24B8-C87D-4086-A921-B167F40FEAFB}"/>
    <cellStyle name="40% - Акцент4 7" xfId="709" xr:uid="{923E159F-1EFC-450D-850A-4280E0486622}"/>
    <cellStyle name="40% — акцент4 7" xfId="5381" xr:uid="{CEEE3A0A-54AA-4CBC-91CE-8E4B97698DF1}"/>
    <cellStyle name="40% - Акцент4 8" xfId="702" xr:uid="{3A4A8A3A-8EE8-4456-8DD6-2AA5A4950DD8}"/>
    <cellStyle name="40% — акцент5" xfId="29" builtinId="47" customBuiltin="1"/>
    <cellStyle name="40% - Акцент5 2" xfId="711" xr:uid="{555CA4C0-4655-4A90-9204-CC49B9179744}"/>
    <cellStyle name="40% — акцент5 2" xfId="4119" xr:uid="{B65B46F6-5F47-44B2-8FA9-61A7F7FE3D5E}"/>
    <cellStyle name="40% - Акцент5 2 2" xfId="712" xr:uid="{D0F0633E-C460-4EB1-AD5F-541D7B6759B6}"/>
    <cellStyle name="40% - Акцент5 3" xfId="713" xr:uid="{1F092CC2-84C1-426F-A98C-0FCB6A5C8FC8}"/>
    <cellStyle name="40% — акцент5 3" xfId="4209" xr:uid="{38D097B6-F982-4F25-B9E3-B06E259E241D}"/>
    <cellStyle name="40% - Акцент5 3 2" xfId="3766" xr:uid="{76BE8273-8750-42F4-A056-33E2B31A3EDE}"/>
    <cellStyle name="40% - Акцент5 4" xfId="714" xr:uid="{28E66F1E-5C0F-492D-84B8-5472DD5DF650}"/>
    <cellStyle name="40% — акцент5 4" xfId="4249" xr:uid="{BCD25E15-C7DE-4CB8-B44A-B439E7D7AEC3}"/>
    <cellStyle name="40% - Акцент5 5" xfId="715" xr:uid="{4FDC882C-CD56-45B0-8B0F-A3FFA35609ED}"/>
    <cellStyle name="40% — акцент5 5" xfId="4240" xr:uid="{4CDF2E83-2BE1-4298-995F-4A3BF28CB0C1}"/>
    <cellStyle name="40% - Акцент5 6" xfId="716" xr:uid="{2A1CBFBE-8142-4ACA-A5EB-08BC8981D228}"/>
    <cellStyle name="40% — акцент5 6" xfId="4222" xr:uid="{2F50CED7-B5B2-4C29-BC47-FC11E9589BB8}"/>
    <cellStyle name="40% - Акцент5 7" xfId="717" xr:uid="{7A9DEE1A-321E-4D24-ACC0-2A7BC50D502A}"/>
    <cellStyle name="40% — акцент5 7" xfId="5384" xr:uid="{99AA26DE-42B4-4173-8A94-FA900ED41385}"/>
    <cellStyle name="40% - Акцент5 8" xfId="710" xr:uid="{6549DED2-58B6-4DFB-B2B8-360BFD84C73A}"/>
    <cellStyle name="40% — акцент6" xfId="32" builtinId="51" customBuiltin="1"/>
    <cellStyle name="40% - Акцент6 2" xfId="719" xr:uid="{187F6E6B-D354-46C3-8A4A-0BD81D43343E}"/>
    <cellStyle name="40% — акцент6 2" xfId="4123" xr:uid="{3D6A21B0-11D0-4DD6-B39A-BFD54A844859}"/>
    <cellStyle name="40% - Акцент6 2 2" xfId="720" xr:uid="{C6E0E0E8-70E6-4F55-8BA1-7FD805338125}"/>
    <cellStyle name="40% - Акцент6 3" xfId="721" xr:uid="{0EE371B5-6907-43F3-AF7C-272A4B3FF45B}"/>
    <cellStyle name="40% — акцент6 3" xfId="4212" xr:uid="{F96FC7DC-097E-4274-9B0F-681AA3FDFE77}"/>
    <cellStyle name="40% - Акцент6 3 2" xfId="3764" xr:uid="{AEA8903D-C561-4286-9D72-B16A3A7CD54A}"/>
    <cellStyle name="40% - Акцент6 4" xfId="722" xr:uid="{56C0767C-8E4F-4F76-90AD-D7B6697A98B9}"/>
    <cellStyle name="40% — акцент6 4" xfId="4256" xr:uid="{DBA82D98-9677-4DF3-B88E-C54022BE1FD3}"/>
    <cellStyle name="40% - Акцент6 5" xfId="723" xr:uid="{4619E404-79F7-497B-86FC-C0F58DF433A3}"/>
    <cellStyle name="40% — акцент6 5" xfId="4234" xr:uid="{BF67EF36-D92C-46EB-AEA1-FE262EE4A930}"/>
    <cellStyle name="40% - Акцент6 6" xfId="724" xr:uid="{BAE44A66-CFD3-405F-9842-21EE05E84D0A}"/>
    <cellStyle name="40% — акцент6 6" xfId="4225" xr:uid="{177A8A8A-EE73-4969-AC64-5CC5F357D2F8}"/>
    <cellStyle name="40% - Акцент6 7" xfId="725" xr:uid="{DC50F4F4-B4E5-4623-9ED2-EE5EF553F5FA}"/>
    <cellStyle name="40% — акцент6 7" xfId="5387" xr:uid="{A9FC7616-467C-48D2-8F40-851383504EFD}"/>
    <cellStyle name="40% - Акцент6 8" xfId="718" xr:uid="{D5BB70C7-8D9F-4F75-85C6-6D6E68DCBB77}"/>
    <cellStyle name="45207810446680000032" xfId="726" xr:uid="{60C7B877-49A5-4BB2-BB73-C3C7B64E39AB}"/>
    <cellStyle name="45207810446680000032 2" xfId="727" xr:uid="{36496A2D-23B8-413B-92DB-BC4EAFE21B53}"/>
    <cellStyle name="45207810446680000032 2 2" xfId="728" xr:uid="{12E879B2-E31C-4B2E-83BE-8ADDC793045E}"/>
    <cellStyle name="45207810446680000032 2 2 2" xfId="729" xr:uid="{8E6F3271-0588-4B13-BA3C-AEE045ADDE7A}"/>
    <cellStyle name="45207810446680000032 2 2 2 2" xfId="730" xr:uid="{CBC3D59D-D2CE-4477-BD28-2738B8320997}"/>
    <cellStyle name="45207810446680000032 2 2 2 2 2" xfId="731" xr:uid="{BC5878A9-D35A-4063-8AB6-9886DCABD72E}"/>
    <cellStyle name="45207810446680000032 2 2 2 3" xfId="732" xr:uid="{09E96A00-C65C-4E99-A4D6-13B9428A1E38}"/>
    <cellStyle name="45207810446680000032 2 2 3" xfId="733" xr:uid="{E63FD5C7-12B6-44CC-90B0-1F904D85EFF0}"/>
    <cellStyle name="45207810446680000032 2 2 3 2" xfId="734" xr:uid="{34F910A8-2298-496E-AA26-A5B5313E54C1}"/>
    <cellStyle name="45207810446680000032 2 2 4" xfId="735" xr:uid="{B25E2575-872C-47E9-A5D8-2A70B1FC9ECA}"/>
    <cellStyle name="45207810446680000032 2 3" xfId="736" xr:uid="{1187FA74-EE2B-4D10-B9EA-3651549C2121}"/>
    <cellStyle name="45207810446680000032 2 3 2" xfId="737" xr:uid="{FB9D270C-B98F-44E0-AA6A-F001C0FDA5F5}"/>
    <cellStyle name="45207810446680000032 2 3 2 2" xfId="738" xr:uid="{9203EC76-F4CF-44DA-BE3C-221449B88E13}"/>
    <cellStyle name="45207810446680000032 2 3 3" xfId="739" xr:uid="{0CF0203A-FA7B-4F71-BB64-4472C728306E}"/>
    <cellStyle name="45207810446680000032 2 4" xfId="740" xr:uid="{5AB57138-E9E7-42AF-94C1-45701CD88905}"/>
    <cellStyle name="45207810446680000032 2 4 2" xfId="741" xr:uid="{D65A23E6-A93D-468B-9423-83FE1F8C6BDE}"/>
    <cellStyle name="45207810446680000032 2 5" xfId="742" xr:uid="{E2026E95-B18B-461D-9BDA-86ACB7CAE1CA}"/>
    <cellStyle name="60% - Accent1" xfId="743" xr:uid="{BCFEF3D7-EF84-4CA6-B8C7-90556B2E4D85}"/>
    <cellStyle name="60% - Accent1 2" xfId="744" xr:uid="{3C03955A-CFDD-4E38-8ABB-08C563DB9C46}"/>
    <cellStyle name="60% - Accent2" xfId="745" xr:uid="{C7AAC3F2-5113-468C-AEBF-B216D6CC228B}"/>
    <cellStyle name="60% - Accent2 2" xfId="746" xr:uid="{9EAB3D38-5706-47F1-ACE5-8543B23E3B84}"/>
    <cellStyle name="60% - Accent3" xfId="747" xr:uid="{01B1118C-93AF-46D7-B616-1A41EEF5C63B}"/>
    <cellStyle name="60% - Accent3 2" xfId="748" xr:uid="{67B91233-C0AC-41CE-913D-6A2C16E67AA7}"/>
    <cellStyle name="60% - Accent4" xfId="749" xr:uid="{83C48DCD-7F95-4372-8DC3-CF2906569B7E}"/>
    <cellStyle name="60% - Accent4 2" xfId="750" xr:uid="{9B184729-B1E2-4166-9336-27AB00DE27DA}"/>
    <cellStyle name="60% - Accent5" xfId="751" xr:uid="{B9D3778C-7EC0-4A20-8804-CBFC551AB356}"/>
    <cellStyle name="60% - Accent5 2" xfId="752" xr:uid="{F4714555-AE6B-4C9C-A983-FBD0C96CDEF7}"/>
    <cellStyle name="60% - Accent6" xfId="753" xr:uid="{BBA74D9B-4AF1-4692-B6EE-17702D0BDE62}"/>
    <cellStyle name="60% - Accent6 2" xfId="754" xr:uid="{F7D75101-B360-426D-A40A-164444ED0C39}"/>
    <cellStyle name="60% - Акцент1 2" xfId="756" xr:uid="{D8BEC9F3-AA9C-4879-9042-02A88C70E910}"/>
    <cellStyle name="60% — акцент1 2" xfId="4104" xr:uid="{CA879443-1344-4293-8F38-69B5307A8B8A}"/>
    <cellStyle name="60% - Акцент1 3" xfId="755" xr:uid="{76693183-4280-4A37-9BBC-524F07CE2B21}"/>
    <cellStyle name="60% — акцент1 3" xfId="4198" xr:uid="{82250C47-6094-40FA-B573-53EF8BAA38FD}"/>
    <cellStyle name="60% — акцент1 4" xfId="4247" xr:uid="{5A73CFDA-D16E-4FE6-B73F-8631016BC16E}"/>
    <cellStyle name="60% — акцент1 5" xfId="4218" xr:uid="{BEE323B1-8CF5-4D75-B7C2-D60736A8AB9D}"/>
    <cellStyle name="60% — акцент1 6" xfId="4236" xr:uid="{3CA362C4-590B-4B51-B1E7-1EC47AFD0CA1}"/>
    <cellStyle name="60% — акцент1 7" xfId="3640" xr:uid="{89E259B4-A825-4E25-B147-0F8A63C1246F}"/>
    <cellStyle name="60% - Акцент2 2" xfId="758" xr:uid="{05D65FE8-2322-4F08-8EB8-8E48912AC866}"/>
    <cellStyle name="60% — акцент2 2" xfId="4108" xr:uid="{2E77FE18-9C7F-4EC3-85D3-715F95705F66}"/>
    <cellStyle name="60% - Акцент2 3" xfId="757" xr:uid="{3A32B11F-2C3D-4194-9C57-8C156A09B3BA}"/>
    <cellStyle name="60% — акцент2 3" xfId="4201" xr:uid="{E0D76C57-F7AA-47BB-8922-6D1C72616923}"/>
    <cellStyle name="60% — акцент2 4" xfId="4248" xr:uid="{FC3C2B08-DA40-4904-A1DF-B3263FDE565D}"/>
    <cellStyle name="60% — акцент2 5" xfId="4239" xr:uid="{87265E7E-7A26-47D7-9DAA-D8760DB39325}"/>
    <cellStyle name="60% — акцент2 6" xfId="4223" xr:uid="{5811F9B5-E0A3-48E3-8C64-4DFD2B18F436}"/>
    <cellStyle name="60% — акцент2 7" xfId="3641" xr:uid="{C9D14B2C-50C8-4271-A58B-993792259E11}"/>
    <cellStyle name="60% - Акцент3 2" xfId="760" xr:uid="{A260AE09-C0FA-4194-9C92-749837055208}"/>
    <cellStyle name="60% — акцент3 2" xfId="4112" xr:uid="{D25613BB-F87A-4BC1-8C21-4BFC151C5D5A}"/>
    <cellStyle name="60% - Акцент3 3" xfId="759" xr:uid="{ECC1C4AE-AFAE-4332-9961-65059823FD02}"/>
    <cellStyle name="60% — акцент3 3" xfId="4204" xr:uid="{9674C967-537F-4AF1-8C15-A0FC09538D06}"/>
    <cellStyle name="60% — акцент3 4" xfId="4255" xr:uid="{EC582EFB-7995-4847-898D-BCE62FEEDA89}"/>
    <cellStyle name="60% — акцент3 5" xfId="4244" xr:uid="{51BB0C65-B6A8-48DE-93C7-6845D65648EE}"/>
    <cellStyle name="60% — акцент3 6" xfId="4220" xr:uid="{100C74F8-20E1-423A-B88B-2796B177AFDC}"/>
    <cellStyle name="60% — акцент3 7" xfId="3642" xr:uid="{0A31A7B2-D120-4B75-BE94-88296F324F9C}"/>
    <cellStyle name="60% - Акцент4 2" xfId="762" xr:uid="{ED0DF622-B99C-4C96-A546-E1799280AEBC}"/>
    <cellStyle name="60% — акцент4 2" xfId="4116" xr:uid="{769E8AC0-5F20-48CF-9F8B-BD991603FFF4}"/>
    <cellStyle name="60% - Акцент4 3" xfId="761" xr:uid="{AD6DB071-FD44-4F69-BBDF-56C9E7BB425A}"/>
    <cellStyle name="60% — акцент4 3" xfId="4207" xr:uid="{A58A833B-400D-43C2-8B7E-CA04FBF4F244}"/>
    <cellStyle name="60% — акцент4 4" xfId="4250" xr:uid="{E1E347DB-57B9-4B7D-9C4E-19279B071A65}"/>
    <cellStyle name="60% — акцент4 5" xfId="4217" xr:uid="{DA5C4351-6345-454D-BFF4-3364AAE4107E}"/>
    <cellStyle name="60% — акцент4 6" xfId="4257" xr:uid="{FEF219C9-6608-47D8-8A51-3F9E44A8400D}"/>
    <cellStyle name="60% — акцент4 7" xfId="3643" xr:uid="{97C8F10C-5842-427D-948C-AAAA8B4097CF}"/>
    <cellStyle name="60% - Акцент5 2" xfId="764" xr:uid="{F4FFEDE6-F349-41B5-86BA-C9831D0C46DA}"/>
    <cellStyle name="60% — акцент5 2" xfId="4120" xr:uid="{94C4C498-25C5-481B-988F-4589F1BA2A5F}"/>
    <cellStyle name="60% - Акцент5 3" xfId="763" xr:uid="{67E6D698-4FB0-4D91-986C-5CF397E8A080}"/>
    <cellStyle name="60% — акцент5 3" xfId="4210" xr:uid="{039C31F9-87D5-4189-A1DB-25395002B726}"/>
    <cellStyle name="60% — акцент5 4" xfId="4258" xr:uid="{837DA801-E123-45F3-B7BE-2097D08A4073}"/>
    <cellStyle name="60% — акцент5 5" xfId="4233" xr:uid="{AF0ABF37-9081-4965-89F9-EA1CE9EA8CC4}"/>
    <cellStyle name="60% — акцент5 6" xfId="4226" xr:uid="{CC9502AD-BABA-4708-AFAA-0B161E5CDA83}"/>
    <cellStyle name="60% — акцент5 7" xfId="3644" xr:uid="{CAF257C5-DFD4-4797-A66F-AAFEC4483F5A}"/>
    <cellStyle name="60% - Акцент6 2" xfId="766" xr:uid="{1FAE6F25-5FDA-4AC4-8275-AF709D9E3789}"/>
    <cellStyle name="60% — акцент6 2" xfId="4124" xr:uid="{A9F790A3-1704-4527-8E4A-B6E9382832FD}"/>
    <cellStyle name="60% - Акцент6 3" xfId="765" xr:uid="{881154C1-9E75-42DF-AED8-3A6DFC2B4387}"/>
    <cellStyle name="60% — акцент6 3" xfId="4213" xr:uid="{A908D973-5BEB-4DD3-8823-60743C2B62B4}"/>
    <cellStyle name="60% — акцент6 4" xfId="4241" xr:uid="{A109BA17-335B-49DE-B925-346F2B971A02}"/>
    <cellStyle name="60% — акцент6 5" xfId="4221" xr:uid="{0B13AFD3-9421-46A5-8544-3EA96AA06653}"/>
    <cellStyle name="60% — акцент6 6" xfId="4242" xr:uid="{DAEC6EF0-8778-4D45-B235-F1BE5859056B}"/>
    <cellStyle name="60% — акцент6 7" xfId="3645" xr:uid="{70DFE9DB-0670-4F81-8C44-DA8976771421}"/>
    <cellStyle name="Accent1" xfId="767" xr:uid="{94042AAB-5B80-4AAB-9BBA-6A04C298DBC2}"/>
    <cellStyle name="Accent1 - 20%" xfId="3876" xr:uid="{831927F0-7050-4DD0-BEE8-58A3EA9E3095}"/>
    <cellStyle name="Accent1 - 40%" xfId="3875" xr:uid="{78D61D9F-83C2-4A2B-AC3D-C1BA1FB4415B}"/>
    <cellStyle name="Accent1 - 60%" xfId="3867" xr:uid="{20EABEAD-1C54-4182-93DF-397A6C0DBEFD}"/>
    <cellStyle name="Accent1 10" xfId="3985" xr:uid="{403CA19F-40BD-4A94-BC83-CF9D4E14B564}"/>
    <cellStyle name="Accent1 11" xfId="3987" xr:uid="{7F2DAAA6-E0CE-47DC-BADF-6B54F55557DA}"/>
    <cellStyle name="Accent1 12" xfId="3989" xr:uid="{C6857314-5D9E-4C62-9FB6-035DA28A760E}"/>
    <cellStyle name="Accent1 13" xfId="3991" xr:uid="{195B22BF-6E46-49C4-8578-B7ED3052741F}"/>
    <cellStyle name="Accent1 14" xfId="3993" xr:uid="{40B50AB9-83EB-40DF-90FC-E4EAD6DCFA9F}"/>
    <cellStyle name="Accent1 2" xfId="768" xr:uid="{BE38E676-E351-4C0A-90E1-98F42B6653A2}"/>
    <cellStyle name="Accent1 3" xfId="3877" xr:uid="{4E74354B-0A9E-42CB-A428-3DCEC19FC5F0}"/>
    <cellStyle name="Accent1 4" xfId="3747" xr:uid="{BE5CEDA9-75BD-4638-8907-BB0509C3F560}"/>
    <cellStyle name="Accent1 5" xfId="3736" xr:uid="{D6E1C0C1-C383-4952-B39B-01308A765CEB}"/>
    <cellStyle name="Accent1 6" xfId="3714" xr:uid="{0718CB85-BDB4-41F5-BB2F-2D76E42C35A9}"/>
    <cellStyle name="Accent1 7" xfId="3688" xr:uid="{0F89CE21-22EE-48F3-9F0C-24AE53F456D1}"/>
    <cellStyle name="Accent1 8" xfId="3955" xr:uid="{F8DC1886-2042-49CC-909E-2AC0E8C234FC}"/>
    <cellStyle name="Accent1 9" xfId="3982" xr:uid="{F3D94417-47D9-4386-A3B4-2A1B86213859}"/>
    <cellStyle name="Accent2" xfId="769" xr:uid="{12B5BDDA-68D0-444C-9F06-F6D6F4599BD2}"/>
    <cellStyle name="Accent2 - 20%" xfId="3873" xr:uid="{15143A07-9D25-4570-8004-A85C6585CB73}"/>
    <cellStyle name="Accent2 - 40%" xfId="3872" xr:uid="{1C50C860-C4AC-438A-B616-12F869761A1E}"/>
    <cellStyle name="Accent2 - 60%" xfId="3871" xr:uid="{5954EC21-1616-4B51-939C-DEBA67051C7F}"/>
    <cellStyle name="Accent2 10" xfId="3715" xr:uid="{BD95A5FB-AD4E-4562-AFA0-C292927C9882}"/>
    <cellStyle name="Accent2 11" xfId="3687" xr:uid="{00A66621-C977-4A18-8962-0F13FB936058}"/>
    <cellStyle name="Accent2 12" xfId="3717" xr:uid="{9BEFE01C-BAA0-4AE5-8642-335EA393E0C9}"/>
    <cellStyle name="Accent2 13" xfId="3686" xr:uid="{8436B1AD-57AD-42F0-812B-F3F36F3E17D0}"/>
    <cellStyle name="Accent2 14" xfId="3722" xr:uid="{7EF8E616-25C0-4513-A835-DFA6B64F256E}"/>
    <cellStyle name="Accent2 2" xfId="770" xr:uid="{B905FBCC-FC79-444C-A1EF-F1F2FAB15522}"/>
    <cellStyle name="Accent2 3" xfId="3874" xr:uid="{7F8AEFC9-E3C1-4763-97ED-8092C24FD153}"/>
    <cellStyle name="Accent2 4" xfId="3746" xr:uid="{14EDCDCA-BA06-4E16-B447-247D56FC9005}"/>
    <cellStyle name="Accent2 5" xfId="3738" xr:uid="{FF1FF274-2F6D-42F4-B02C-71C323CB3B32}"/>
    <cellStyle name="Accent2 6" xfId="3712" xr:uid="{5E1AAB72-657B-4A5E-986A-8C1E62B1EA36}"/>
    <cellStyle name="Accent2 7" xfId="3691" xr:uid="{D60C2DC6-E302-4283-9BCA-1B8E86C3DF7B}"/>
    <cellStyle name="Accent2 8" xfId="3713" xr:uid="{8549127F-8258-430D-9C73-625B8CC85644}"/>
    <cellStyle name="Accent2 9" xfId="3690" xr:uid="{2B83CC32-9A9E-409B-BBA5-B45741747B16}"/>
    <cellStyle name="Accent3" xfId="771" xr:uid="{E914A2EC-57E4-4D4D-A62E-92A5E9037207}"/>
    <cellStyle name="Accent3 - 20%" xfId="3869" xr:uid="{F75020FE-A6A9-4754-A340-B554B1F342C3}"/>
    <cellStyle name="Accent3 - 40%" xfId="3868" xr:uid="{8AF5188A-80EF-4EAB-86D5-839037DEC5FF}"/>
    <cellStyle name="Accent3 - 60%" xfId="3862" xr:uid="{CFC10240-DE93-41E0-B241-805537520238}"/>
    <cellStyle name="Accent3 10" xfId="3731" xr:uid="{141FC153-04E2-4356-89B0-B8C845598636}"/>
    <cellStyle name="Accent3 11" xfId="3721" xr:uid="{B5A9B9B3-81A8-4D9A-B9D2-9A64D4F90A9A}"/>
    <cellStyle name="Accent3 12" xfId="3732" xr:uid="{C0EA2836-C405-4129-85AE-C5D4F16A5D1B}"/>
    <cellStyle name="Accent3 13" xfId="3723" xr:uid="{A9092D1C-E0B4-45DA-8757-DE82E519486B}"/>
    <cellStyle name="Accent3 14" xfId="3675" xr:uid="{B67F42D3-32E6-4231-A4B3-D88724F4EA59}"/>
    <cellStyle name="Accent3 2" xfId="772" xr:uid="{0AD463DA-C228-4EB3-AB5A-0282425070CA}"/>
    <cellStyle name="Accent3 3" xfId="3870" xr:uid="{1BBC39A2-B4CD-4CF6-86B6-376EA2CEB4CA}"/>
    <cellStyle name="Accent3 4" xfId="3745" xr:uid="{BE5B6CE9-8684-41A7-86E0-FCBBA4EEE58B}"/>
    <cellStyle name="Accent3 5" xfId="3739" xr:uid="{E5E131EC-2663-4BD0-989C-B04D6498FCAF}"/>
    <cellStyle name="Accent3 6" xfId="3710" xr:uid="{231FFAF7-556D-40F1-BC7D-D3AF6B100DA1}"/>
    <cellStyle name="Accent3 7" xfId="3692" xr:uid="{362774EE-7491-46A4-A044-0568B503674A}"/>
    <cellStyle name="Accent3 8" xfId="3711" xr:uid="{45A14B51-B071-45FD-ADE5-2FEAB85162D5}"/>
    <cellStyle name="Accent3 9" xfId="3672" xr:uid="{DF536E6E-6A24-4347-91CA-2F5FF80285DA}"/>
    <cellStyle name="Accent4" xfId="773" xr:uid="{95B54CC7-ABE0-479C-BD4C-2F28E0FDAD61}"/>
    <cellStyle name="Accent4 - 20%" xfId="3865" xr:uid="{B017A03A-8331-45FE-B95D-25D0800AA584}"/>
    <cellStyle name="Accent4 - 40%" xfId="3864" xr:uid="{7ED2C0B5-2243-4945-B875-E9B666461959}"/>
    <cellStyle name="Accent4 - 60%" xfId="3863" xr:uid="{A3CE8238-1405-401F-B6F8-09B9EB2201E2}"/>
    <cellStyle name="Accent4 10" xfId="3678" xr:uid="{204AB27A-AA08-4D4C-A704-3429FA7CC1C0}"/>
    <cellStyle name="Accent4 11" xfId="3725" xr:uid="{701265C0-4FAB-4071-AE1C-9B43195B1C89}"/>
    <cellStyle name="Accent4 12" xfId="3682" xr:uid="{492D7C95-95C8-4937-9AAC-EE2A03DD85DB}"/>
    <cellStyle name="Accent4 13" xfId="3673" xr:uid="{58C97AC3-6518-4A79-BD2D-9453A6D95982}"/>
    <cellStyle name="Accent4 14" xfId="3728" xr:uid="{4D3FA40A-8351-4D2A-91FE-B2FB3894E93A}"/>
    <cellStyle name="Accent4 2" xfId="774" xr:uid="{48BB2E1F-46F5-4964-94B4-3CEB17A11964}"/>
    <cellStyle name="Accent4 3" xfId="3866" xr:uid="{65043B33-10B7-47C8-9EDF-059DE0A90D6B}"/>
    <cellStyle name="Accent4 4" xfId="3744" xr:uid="{7FBD3892-65C7-4FC3-974E-F7FDB19CB56E}"/>
    <cellStyle name="Accent4 5" xfId="3720" xr:uid="{71836510-DC0D-4B0F-BE93-44A000619BDC}"/>
    <cellStyle name="Accent4 6" xfId="3708" xr:uid="{7A982EB9-BA20-4581-BE06-647EDF76F6A5}"/>
    <cellStyle name="Accent4 7" xfId="3979" xr:uid="{3881AB74-3597-4048-B8AA-5DA4AB8AF4B6}"/>
    <cellStyle name="Accent4 8" xfId="3730" xr:uid="{2127162D-A3C2-4A24-8053-CD62AA82FB0D}"/>
    <cellStyle name="Accent4 9" xfId="3724" xr:uid="{CA807E33-7CCB-4885-A4D7-47BEE67B32B8}"/>
    <cellStyle name="Accent5" xfId="775" xr:uid="{EFA7DD06-EA3C-46E1-AF77-4192BE8ACCEF}"/>
    <cellStyle name="Accent5 - 20%" xfId="3857" xr:uid="{9771A3C4-EBC2-4825-9B0E-513C5381909F}"/>
    <cellStyle name="Accent5 - 40%" xfId="3856" xr:uid="{399D00B1-A80A-48AF-94B4-71E5A630DEE2}"/>
    <cellStyle name="Accent5 - 60%" xfId="3851" xr:uid="{8EAF7C29-A70C-4C9D-99B0-5B0F43D69A9E}"/>
    <cellStyle name="Accent5 10" xfId="3706" xr:uid="{EC82E6DA-47FD-47BA-95AB-519EE885D8D2}"/>
    <cellStyle name="Accent5 11" xfId="3694" xr:uid="{B201F993-85CC-4628-8BC4-0A67F4F3A71E}"/>
    <cellStyle name="Accent5 12" xfId="3707" xr:uid="{F14D4D88-8ED5-4A8D-8425-C2F35B12F3C4}"/>
    <cellStyle name="Accent5 13" xfId="3693" xr:uid="{AAD97F5B-662E-44DB-A606-3F9732ECA448}"/>
    <cellStyle name="Accent5 14" xfId="3709" xr:uid="{AF13DEA7-66F4-4432-9897-DFD8C5A9AA6B}"/>
    <cellStyle name="Accent5 2" xfId="776" xr:uid="{2E095652-99E5-4D46-A516-B93CCAD87A34}"/>
    <cellStyle name="Accent5 3" xfId="3858" xr:uid="{8E608348-27F6-4554-9259-B83BEDCAB0A1}"/>
    <cellStyle name="Accent5 4" xfId="3743" xr:uid="{422A22C1-9FDD-43B3-8297-88ED4311A45C}"/>
    <cellStyle name="Accent5 5" xfId="3740" xr:uid="{714F8F2F-8F9B-4C67-8B24-335CC2160A7E}"/>
    <cellStyle name="Accent5 6" xfId="3704" xr:uid="{856E3662-45C1-4183-ACED-B94A31BC441C}"/>
    <cellStyle name="Accent5 7" xfId="3696" xr:uid="{58DD86D6-FB71-461F-AA9B-E8CF17E97FCE}"/>
    <cellStyle name="Accent5 8" xfId="3705" xr:uid="{ADCF634C-F107-423C-B14E-CEBB27589CC6}"/>
    <cellStyle name="Accent5 9" xfId="3695" xr:uid="{543DC408-63E9-4C26-BD34-3CD47B475B0D}"/>
    <cellStyle name="Accent6" xfId="777" xr:uid="{41C34798-26AA-4E4B-A57A-5BBA36F7D8ED}"/>
    <cellStyle name="Accent6 - 20%" xfId="3860" xr:uid="{42956D13-4315-4E9F-AB19-9FEEDD2CC13E}"/>
    <cellStyle name="Accent6 - 40%" xfId="3859" xr:uid="{A011F409-9B52-4422-BE22-6E3B4E811D0C}"/>
    <cellStyle name="Accent6 - 60%" xfId="3855" xr:uid="{6F3C324A-9637-42A1-9D0E-FE63565DDAD6}"/>
    <cellStyle name="Accent6 10" xfId="3702" xr:uid="{15ABAD91-EB64-43CE-B3E3-75192EF3DFB4}"/>
    <cellStyle name="Accent6 11" xfId="3697" xr:uid="{2AB26F62-4A62-4C22-A7E2-8FA438ECD9FA}"/>
    <cellStyle name="Accent6 12" xfId="3703" xr:uid="{B015E17A-860F-4849-B234-B2178F7E1548}"/>
    <cellStyle name="Accent6 13" xfId="3981" xr:uid="{7B9F5D29-D2B3-492E-8882-6BE6988631EE}"/>
    <cellStyle name="Accent6 14" xfId="3984" xr:uid="{178930CA-4FC5-4147-B0ED-4838F928D654}"/>
    <cellStyle name="Accent6 2" xfId="778" xr:uid="{FAF0E862-2C47-4D66-9827-6E18113F2D25}"/>
    <cellStyle name="Accent6 3" xfId="3861" xr:uid="{E6EF914D-5C43-47BD-8E3C-7B7DCC4BD640}"/>
    <cellStyle name="Accent6 4" xfId="3742" xr:uid="{F2CB895B-E84C-48C1-AFF7-142258905C89}"/>
    <cellStyle name="Accent6 5" xfId="3741" xr:uid="{2A7C5185-A76C-45D3-AF45-2767B504A7A4}"/>
    <cellStyle name="Accent6 6" xfId="3700" xr:uid="{95250567-5712-46AA-9F0E-86E646FAD636}"/>
    <cellStyle name="Accent6 7" xfId="3699" xr:uid="{6003B99F-1D4F-4E97-8A5A-C7093690358E}"/>
    <cellStyle name="Accent6 8" xfId="3701" xr:uid="{F7B20340-023F-402D-BF95-3E458BD2D259}"/>
    <cellStyle name="Accent6 9" xfId="3698" xr:uid="{D2F7A62C-7029-4C73-8809-8E92933AD86F}"/>
    <cellStyle name="Acdldnnueer" xfId="3854" xr:uid="{3D9CEC36-9C85-4FF4-8E7E-FA04C32C0E3C}"/>
    <cellStyle name="AFE" xfId="779" xr:uid="{C4D005B3-3C54-478C-9B3B-EB15EF04DA57}"/>
    <cellStyle name="AFE 2" xfId="780" xr:uid="{96633C1B-5538-4721-89D2-62A8A0A9FB3D}"/>
    <cellStyle name="AFE_Вып.планов VOF (2)" xfId="781" xr:uid="{CEB9EAF3-DF1F-4F3E-B036-4602F2E2DBEB}"/>
    <cellStyle name="Alilciue [0]_13o2" xfId="3853" xr:uid="{D305E139-8575-4C5C-98C0-2EFC7216123D}"/>
    <cellStyle name="Alilciue_13o2" xfId="3852" xr:uid="{B55D02DA-6D6B-419C-B76E-6B893D746AD5}"/>
    <cellStyle name="Andre's Title" xfId="782" xr:uid="{BDA8713C-3E41-4472-9D7E-073B10D01483}"/>
    <cellStyle name="ArialNormal" xfId="783" xr:uid="{85B1CD4E-1357-44C4-8692-821D07DF2053}"/>
    <cellStyle name="ArialNormal 2" xfId="784" xr:uid="{E1F57D48-6C50-4E35-B9E6-D42F856839F1}"/>
    <cellStyle name="ArialNormal 2 10" xfId="785" xr:uid="{CC084F15-CECF-4434-A0E7-D7C357F8D900}"/>
    <cellStyle name="ArialNormal 2 11" xfId="786" xr:uid="{6900EA3E-172F-4EF2-B143-E6098BD5BD6B}"/>
    <cellStyle name="ArialNormal 2 12" xfId="787" xr:uid="{7F109749-3F0C-4AFA-9C75-2591347C89F2}"/>
    <cellStyle name="ArialNormal 2 13" xfId="788" xr:uid="{BCBE74F1-B31D-4F2E-918C-0B9E442F45C0}"/>
    <cellStyle name="ArialNormal 2 14" xfId="789" xr:uid="{BE2039F5-6FF4-41AF-963D-5D202348CCA5}"/>
    <cellStyle name="ArialNormal 2 2" xfId="790" xr:uid="{C7B3879A-933A-4814-89DD-4EE408F707A0}"/>
    <cellStyle name="ArialNormal 2 2 10" xfId="791" xr:uid="{4D998DA7-2BE1-4594-AC11-EDA85F39C139}"/>
    <cellStyle name="ArialNormal 2 2 11" xfId="792" xr:uid="{A0F09A29-C429-4998-A27A-ACC435317A0E}"/>
    <cellStyle name="ArialNormal 2 2 12" xfId="793" xr:uid="{431BDE5F-2B12-416C-BDC0-A0082F3A415E}"/>
    <cellStyle name="ArialNormal 2 2 13" xfId="794" xr:uid="{BD727DB4-808E-45D6-A73B-632135D46308}"/>
    <cellStyle name="ArialNormal 2 2 2" xfId="795" xr:uid="{AAA232E1-3B2A-42BA-ACF1-C4F638DEA8B2}"/>
    <cellStyle name="ArialNormal 2 2 2 10" xfId="796" xr:uid="{FD966DF3-3512-4F84-AC34-A9455FD8E9EE}"/>
    <cellStyle name="ArialNormal 2 2 2 11" xfId="797" xr:uid="{4050D102-0F77-409D-BE1A-1D71A0043341}"/>
    <cellStyle name="ArialNormal 2 2 2 12" xfId="798" xr:uid="{2C9D2F77-526B-4304-A603-E1F5572534EF}"/>
    <cellStyle name="ArialNormal 2 2 2 2" xfId="799" xr:uid="{06086445-5475-43B3-B740-3E7F982950EE}"/>
    <cellStyle name="ArialNormal 2 2 2 2 10" xfId="800" xr:uid="{0FD2D50C-7975-4807-941A-D827531CB5DC}"/>
    <cellStyle name="ArialNormal 2 2 2 2 11" xfId="801" xr:uid="{187D3177-E32D-410A-AD74-A7B6EC9FD375}"/>
    <cellStyle name="ArialNormal 2 2 2 2 2" xfId="802" xr:uid="{38E49F6E-0368-4862-915F-0E6AFB80F139}"/>
    <cellStyle name="ArialNormal 2 2 2 2 2 10" xfId="803" xr:uid="{7C9CB2DA-62FB-49D9-A187-A1A32E328CCF}"/>
    <cellStyle name="ArialNormal 2 2 2 2 2 2" xfId="804" xr:uid="{C776A38C-4F33-419E-BF6F-FFEF179DE603}"/>
    <cellStyle name="ArialNormal 2 2 2 2 2 2 2" xfId="805" xr:uid="{D31E5024-E56E-4174-B541-355F0D4E5B52}"/>
    <cellStyle name="ArialNormal 2 2 2 2 2 2 2 2" xfId="806" xr:uid="{D6E2FE62-781A-43E7-8F3B-C2D92D0025AE}"/>
    <cellStyle name="ArialNormal 2 2 2 2 2 2 2 2 2" xfId="807" xr:uid="{93E9F9E0-01CB-4BAF-BF91-06121E8E8951}"/>
    <cellStyle name="ArialNormal 2 2 2 2 2 2 2 2 3" xfId="808" xr:uid="{53D94529-2351-457C-83E2-C619BFCDF33B}"/>
    <cellStyle name="ArialNormal 2 2 2 2 2 2 2 2 4" xfId="809" xr:uid="{1F076083-43C2-4EFE-8AD8-7B8B91BF104C}"/>
    <cellStyle name="ArialNormal 2 2 2 2 2 2 2 2 5" xfId="810" xr:uid="{8F78C1F3-EEB3-409E-86CE-0F0C1BC91BAC}"/>
    <cellStyle name="ArialNormal 2 2 2 2 2 2 2 3" xfId="811" xr:uid="{F52A542F-EB85-4489-8339-AEEC76917157}"/>
    <cellStyle name="ArialNormal 2 2 2 2 2 2 2 4" xfId="812" xr:uid="{1C598C3E-3FDC-420D-9264-40467742221A}"/>
    <cellStyle name="ArialNormal 2 2 2 2 2 2 2 5" xfId="813" xr:uid="{B2808286-4CF1-41CA-AFC1-BD43738278F7}"/>
    <cellStyle name="ArialNormal 2 2 2 2 2 2 2 6" xfId="814" xr:uid="{8DF8DAA4-BD94-447A-9928-8527610BAEA6}"/>
    <cellStyle name="ArialNormal 2 2 2 2 2 2 2 7" xfId="815" xr:uid="{A35517C0-C16F-4EED-8B07-70C7821C82FB}"/>
    <cellStyle name="ArialNormal 2 2 2 2 2 2 3" xfId="816" xr:uid="{FDE9DAF7-19DD-4352-A556-30440FCF29E4}"/>
    <cellStyle name="ArialNormal 2 2 2 2 2 2 3 2" xfId="817" xr:uid="{B26333EB-BEFA-4899-AB94-5DE2FF8122B1}"/>
    <cellStyle name="ArialNormal 2 2 2 2 2 2 3 3" xfId="818" xr:uid="{BBB4FB37-2CAE-4ED6-89C4-F72DEF245FF1}"/>
    <cellStyle name="ArialNormal 2 2 2 2 2 2 3 4" xfId="819" xr:uid="{13103521-AA2E-47BC-A3CB-C4007793A84D}"/>
    <cellStyle name="ArialNormal 2 2 2 2 2 2 3 5" xfId="820" xr:uid="{7966F3DA-A530-4212-BE4C-6F8B55BE598E}"/>
    <cellStyle name="ArialNormal 2 2 2 2 2 2 4" xfId="821" xr:uid="{09F5D9AC-89AD-4228-95BC-4CFF966DF29C}"/>
    <cellStyle name="ArialNormal 2 2 2 2 2 2 4 2" xfId="822" xr:uid="{BC901105-1D97-4795-A5F3-04456190DC3E}"/>
    <cellStyle name="ArialNormal 2 2 2 2 2 2 4 3" xfId="823" xr:uid="{40567850-52DA-4368-9345-0DC0919D2A91}"/>
    <cellStyle name="ArialNormal 2 2 2 2 2 2 4 4" xfId="824" xr:uid="{D0A2379E-45FC-446A-A9FC-011F291EBE01}"/>
    <cellStyle name="ArialNormal 2 2 2 2 2 2 4 5" xfId="825" xr:uid="{282FD821-8E79-4A52-90D1-43C1551EABAB}"/>
    <cellStyle name="ArialNormal 2 2 2 2 2 2 5" xfId="826" xr:uid="{3C75966C-3780-4275-8F35-79C44B701795}"/>
    <cellStyle name="ArialNormal 2 2 2 2 2 2 6" xfId="827" xr:uid="{E2C1D5EB-32E2-4F12-9825-8504DC013EFA}"/>
    <cellStyle name="ArialNormal 2 2 2 2 2 2 7" xfId="828" xr:uid="{3E585389-AB13-4D68-92A9-D437E69DFC77}"/>
    <cellStyle name="ArialNormal 2 2 2 2 2 2 8" xfId="829" xr:uid="{DFAA25DE-BDCA-4A8B-A44A-B32570688D86}"/>
    <cellStyle name="ArialNormal 2 2 2 2 2 2 9" xfId="830" xr:uid="{5E2BA883-34C9-4F7A-9293-13C9B7D3ABC0}"/>
    <cellStyle name="ArialNormal 2 2 2 2 2 3" xfId="831" xr:uid="{C119CD21-A7A9-40BE-82BA-0A28678587A6}"/>
    <cellStyle name="ArialNormal 2 2 2 2 2 3 2" xfId="832" xr:uid="{CC17B116-5987-4D68-A0A5-125A3EC517B3}"/>
    <cellStyle name="ArialNormal 2 2 2 2 2 3 2 2" xfId="833" xr:uid="{728CD834-E1C1-46D6-82E8-6ABF03544F9D}"/>
    <cellStyle name="ArialNormal 2 2 2 2 2 3 2 3" xfId="834" xr:uid="{60209F7E-2433-4E0E-B153-9C9E5A1DB1AF}"/>
    <cellStyle name="ArialNormal 2 2 2 2 2 3 2 4" xfId="835" xr:uid="{7A7A6D25-3B8A-4B0A-9823-B1E7F3AD0384}"/>
    <cellStyle name="ArialNormal 2 2 2 2 2 3 2 5" xfId="836" xr:uid="{C88787CD-8577-460E-B491-5739827CE454}"/>
    <cellStyle name="ArialNormal 2 2 2 2 2 3 3" xfId="837" xr:uid="{1542F4F4-C600-485F-AABA-BAE6EDC1772A}"/>
    <cellStyle name="ArialNormal 2 2 2 2 2 3 4" xfId="838" xr:uid="{5A877DFD-E36F-4F71-BB15-A98D8A15EDD1}"/>
    <cellStyle name="ArialNormal 2 2 2 2 2 3 5" xfId="839" xr:uid="{296940E3-88BE-42C3-B6DF-23F800EF583D}"/>
    <cellStyle name="ArialNormal 2 2 2 2 2 3 6" xfId="840" xr:uid="{74E31203-5210-4E09-80A5-AEBD730E6360}"/>
    <cellStyle name="ArialNormal 2 2 2 2 2 3 7" xfId="841" xr:uid="{875DFA35-D3A5-4C07-AC93-ED1DB3211FB1}"/>
    <cellStyle name="ArialNormal 2 2 2 2 2 4" xfId="842" xr:uid="{A8283D46-6B29-4084-A689-638C42D3F66D}"/>
    <cellStyle name="ArialNormal 2 2 2 2 2 4 2" xfId="843" xr:uid="{DE28C13D-57CD-4B1D-A772-3FBB5EBC273D}"/>
    <cellStyle name="ArialNormal 2 2 2 2 2 4 3" xfId="844" xr:uid="{01923A21-67AD-4915-9B1D-5D12F01A65F8}"/>
    <cellStyle name="ArialNormal 2 2 2 2 2 4 4" xfId="845" xr:uid="{58F3B654-D9B5-41A1-A2A8-89371F5B3AEF}"/>
    <cellStyle name="ArialNormal 2 2 2 2 2 4 5" xfId="846" xr:uid="{D0C985C6-372F-4D89-B9F0-C04D215C0B0A}"/>
    <cellStyle name="ArialNormal 2 2 2 2 2 5" xfId="847" xr:uid="{B0C91BF6-F1DD-4895-95E0-4BABC2F3A0A6}"/>
    <cellStyle name="ArialNormal 2 2 2 2 2 5 2" xfId="848" xr:uid="{B31821CD-90E2-4C27-8D09-7191D96E8005}"/>
    <cellStyle name="ArialNormal 2 2 2 2 2 5 3" xfId="849" xr:uid="{073CDE0F-47DA-42DD-BB53-40087174A6F7}"/>
    <cellStyle name="ArialNormal 2 2 2 2 2 5 4" xfId="850" xr:uid="{69FC7D71-1D94-4437-94E9-ABF3A23FC1A7}"/>
    <cellStyle name="ArialNormal 2 2 2 2 2 5 5" xfId="851" xr:uid="{42D504C3-99A9-41AF-A2CE-7235C26B7D73}"/>
    <cellStyle name="ArialNormal 2 2 2 2 2 6" xfId="852" xr:uid="{A54E1A22-9057-4562-B41F-B1EBD024C0C7}"/>
    <cellStyle name="ArialNormal 2 2 2 2 2 7" xfId="853" xr:uid="{90137057-7932-43DF-9FD1-4CAA50B37A9C}"/>
    <cellStyle name="ArialNormal 2 2 2 2 2 8" xfId="854" xr:uid="{DC6D00A2-C310-46F7-9C3E-76FE7B461C87}"/>
    <cellStyle name="ArialNormal 2 2 2 2 2 9" xfId="855" xr:uid="{C86569FF-E31A-463E-B595-D856DBC31F70}"/>
    <cellStyle name="ArialNormal 2 2 2 2 3" xfId="856" xr:uid="{D26C4ECD-6EEA-4BA9-B0DB-913B4470B24F}"/>
    <cellStyle name="ArialNormal 2 2 2 2 3 2" xfId="857" xr:uid="{0E008F75-47B7-464C-906C-0C0130587C73}"/>
    <cellStyle name="ArialNormal 2 2 2 2 3 2 2" xfId="858" xr:uid="{B9B82CC8-2B3B-459C-84DA-F576592144C0}"/>
    <cellStyle name="ArialNormal 2 2 2 2 3 2 2 2" xfId="859" xr:uid="{D0A93F08-B056-4C62-91B7-C2FD7B592D58}"/>
    <cellStyle name="ArialNormal 2 2 2 2 3 2 2 3" xfId="860" xr:uid="{E8658858-AA61-4F24-8B5D-47D1E317229B}"/>
    <cellStyle name="ArialNormal 2 2 2 2 3 2 2 4" xfId="861" xr:uid="{7DCE7DFA-9975-46A5-B253-2C9D798F21B2}"/>
    <cellStyle name="ArialNormal 2 2 2 2 3 2 2 5" xfId="862" xr:uid="{8FC9F9C1-D44C-4A2A-9DEE-8D3152575473}"/>
    <cellStyle name="ArialNormal 2 2 2 2 3 2 3" xfId="863" xr:uid="{1D3F1298-353B-4D91-9E1C-DB9FF850B5FC}"/>
    <cellStyle name="ArialNormal 2 2 2 2 3 2 4" xfId="864" xr:uid="{16212BC9-71F5-478C-8B6E-F9F2BCCBFAE5}"/>
    <cellStyle name="ArialNormal 2 2 2 2 3 2 5" xfId="865" xr:uid="{3CB9A689-3D93-4821-9E1A-BAD3B1CF8344}"/>
    <cellStyle name="ArialNormal 2 2 2 2 3 2 6" xfId="866" xr:uid="{4F4D8D76-A4B6-49C3-8E94-40006627A755}"/>
    <cellStyle name="ArialNormal 2 2 2 2 3 2 7" xfId="867" xr:uid="{EDE67599-F40C-4257-B8C2-DA0D1037E7FC}"/>
    <cellStyle name="ArialNormal 2 2 2 2 3 3" xfId="868" xr:uid="{947B7888-B14A-4D2E-B566-8B66E76A3712}"/>
    <cellStyle name="ArialNormal 2 2 2 2 3 3 2" xfId="869" xr:uid="{E966E5A5-3D31-49E7-923B-32EB0543174E}"/>
    <cellStyle name="ArialNormal 2 2 2 2 3 3 3" xfId="870" xr:uid="{6E34FE28-365A-4BF1-9906-D4B0F0972088}"/>
    <cellStyle name="ArialNormal 2 2 2 2 3 3 4" xfId="871" xr:uid="{65B4A381-2F51-4FFD-8A33-981459F664BF}"/>
    <cellStyle name="ArialNormal 2 2 2 2 3 3 5" xfId="872" xr:uid="{65B4603F-49CE-4FB5-9997-C80058EF90F8}"/>
    <cellStyle name="ArialNormal 2 2 2 2 3 4" xfId="873" xr:uid="{9F170318-CBE1-4368-BEF9-FD25F109A4AD}"/>
    <cellStyle name="ArialNormal 2 2 2 2 3 4 2" xfId="874" xr:uid="{47A2D9DB-56C1-415B-B08E-52D1ADA1BFE6}"/>
    <cellStyle name="ArialNormal 2 2 2 2 3 4 3" xfId="875" xr:uid="{612231F4-1AA4-4676-AFD9-142FBAC5F322}"/>
    <cellStyle name="ArialNormal 2 2 2 2 3 4 4" xfId="876" xr:uid="{2080C2AE-C819-4AFA-B948-3105F5BA7076}"/>
    <cellStyle name="ArialNormal 2 2 2 2 3 4 5" xfId="877" xr:uid="{5CA7DA6B-F829-4DF3-AF68-BC594BCCAC55}"/>
    <cellStyle name="ArialNormal 2 2 2 2 3 5" xfId="878" xr:uid="{7AD3D675-C2BA-49D8-82EC-B15076119BD5}"/>
    <cellStyle name="ArialNormal 2 2 2 2 3 6" xfId="879" xr:uid="{7A172649-9177-4661-B01D-81FDE9DB2362}"/>
    <cellStyle name="ArialNormal 2 2 2 2 3 7" xfId="880" xr:uid="{1FB36FC4-C450-48B2-849D-B9BE7A6D305F}"/>
    <cellStyle name="ArialNormal 2 2 2 2 3 8" xfId="881" xr:uid="{3619E21B-31EA-4362-97EF-208E00F576E0}"/>
    <cellStyle name="ArialNormal 2 2 2 2 3 9" xfId="882" xr:uid="{8242BCC8-3D2C-4821-A025-FDD5F6E2BB72}"/>
    <cellStyle name="ArialNormal 2 2 2 2 4" xfId="883" xr:uid="{9AE4FF53-8D1A-4939-A277-DAC4D19C1DB2}"/>
    <cellStyle name="ArialNormal 2 2 2 2 4 2" xfId="884" xr:uid="{049C5AF8-2DDA-4CA7-9DF4-8F5DF603F5B1}"/>
    <cellStyle name="ArialNormal 2 2 2 2 4 2 2" xfId="885" xr:uid="{EF47F738-F6AF-4CC6-A438-9E42055B1959}"/>
    <cellStyle name="ArialNormal 2 2 2 2 4 2 3" xfId="886" xr:uid="{54A8ED63-F3A9-422B-9CF1-AFCBD28BC6CC}"/>
    <cellStyle name="ArialNormal 2 2 2 2 4 2 4" xfId="887" xr:uid="{41CD4BFB-A16D-4758-A32E-BA2B8E11D695}"/>
    <cellStyle name="ArialNormal 2 2 2 2 4 2 5" xfId="888" xr:uid="{C9285C85-208F-4530-809A-58F2DEC193DD}"/>
    <cellStyle name="ArialNormal 2 2 2 2 4 3" xfId="889" xr:uid="{BBCBDBDF-F315-4D8D-A965-0D6E437FE725}"/>
    <cellStyle name="ArialNormal 2 2 2 2 4 4" xfId="890" xr:uid="{81FDF53A-08A4-4D63-A8B3-76217190CA72}"/>
    <cellStyle name="ArialNormal 2 2 2 2 4 5" xfId="891" xr:uid="{3F575920-36D1-4A15-B51F-59E7E6086DE3}"/>
    <cellStyle name="ArialNormal 2 2 2 2 4 6" xfId="892" xr:uid="{945F8F14-6FDB-4D2F-A11F-69A96F65672E}"/>
    <cellStyle name="ArialNormal 2 2 2 2 4 7" xfId="893" xr:uid="{A7FA34F1-F84F-4D0D-AA3D-E3F092736725}"/>
    <cellStyle name="ArialNormal 2 2 2 2 5" xfId="894" xr:uid="{263D2338-F787-4760-846A-DF50953C0B40}"/>
    <cellStyle name="ArialNormal 2 2 2 2 5 2" xfId="895" xr:uid="{870D06BF-9139-4E5C-A7E1-105B0C057168}"/>
    <cellStyle name="ArialNormal 2 2 2 2 5 3" xfId="896" xr:uid="{C861AEC7-2EAE-41E7-B927-466EDCC250F9}"/>
    <cellStyle name="ArialNormal 2 2 2 2 5 4" xfId="897" xr:uid="{106C3DA9-F16E-40A6-91E1-56BA061C015C}"/>
    <cellStyle name="ArialNormal 2 2 2 2 5 5" xfId="898" xr:uid="{B7051BB7-EC35-4F14-AA94-E00298448D87}"/>
    <cellStyle name="ArialNormal 2 2 2 2 6" xfId="899" xr:uid="{A4A024ED-4804-4402-A0FE-3A6A442F5479}"/>
    <cellStyle name="ArialNormal 2 2 2 2 6 2" xfId="900" xr:uid="{ABE54ED8-5409-497D-A092-122F4B95811B}"/>
    <cellStyle name="ArialNormal 2 2 2 2 6 3" xfId="901" xr:uid="{D9853536-1560-4126-8F79-B9580D30F6CE}"/>
    <cellStyle name="ArialNormal 2 2 2 2 6 4" xfId="902" xr:uid="{87A56924-FE95-4643-99AD-15D68ECBC166}"/>
    <cellStyle name="ArialNormal 2 2 2 2 6 5" xfId="903" xr:uid="{9861C379-EE65-49A4-B595-4D105C047EAF}"/>
    <cellStyle name="ArialNormal 2 2 2 2 7" xfId="904" xr:uid="{3EC2077B-9EB0-46C3-A541-AC9411DE7489}"/>
    <cellStyle name="ArialNormal 2 2 2 2 8" xfId="905" xr:uid="{BF1B3668-B22D-4A02-9325-846B782483BD}"/>
    <cellStyle name="ArialNormal 2 2 2 2 9" xfId="906" xr:uid="{FB1FC727-9974-4C4E-8A09-427989AF48D2}"/>
    <cellStyle name="ArialNormal 2 2 2 3" xfId="907" xr:uid="{6EB163CB-A2B3-41EB-B30D-328C4AC3B740}"/>
    <cellStyle name="ArialNormal 2 2 2 3 10" xfId="908" xr:uid="{F3CC2B39-7D45-472D-A9CC-C29FDB14DE67}"/>
    <cellStyle name="ArialNormal 2 2 2 3 2" xfId="909" xr:uid="{AD084D2D-8C72-40CC-8C36-0CF5C658D539}"/>
    <cellStyle name="ArialNormal 2 2 2 3 2 2" xfId="910" xr:uid="{A8589A16-635E-49EE-8F92-A4A7AC4B6B04}"/>
    <cellStyle name="ArialNormal 2 2 2 3 2 2 2" xfId="911" xr:uid="{689F9244-0610-4855-8FFD-B80800A77984}"/>
    <cellStyle name="ArialNormal 2 2 2 3 2 2 2 2" xfId="912" xr:uid="{ECB76334-0CDD-48C3-96A1-88A243DEA32D}"/>
    <cellStyle name="ArialNormal 2 2 2 3 2 2 2 3" xfId="913" xr:uid="{267E7C5C-A6EB-4D04-AA9D-8F0D6AB749FE}"/>
    <cellStyle name="ArialNormal 2 2 2 3 2 2 2 4" xfId="914" xr:uid="{998202CB-7FB2-4B94-81EA-3EC684F2E66A}"/>
    <cellStyle name="ArialNormal 2 2 2 3 2 2 2 5" xfId="915" xr:uid="{7024C622-5353-4CE6-AE14-D3658D6D511F}"/>
    <cellStyle name="ArialNormal 2 2 2 3 2 2 3" xfId="916" xr:uid="{D0DD511E-9EC8-4EAE-8F43-7F094CCD2C4E}"/>
    <cellStyle name="ArialNormal 2 2 2 3 2 2 4" xfId="917" xr:uid="{1D04DB38-9D9A-4C49-A114-76002F67231B}"/>
    <cellStyle name="ArialNormal 2 2 2 3 2 2 5" xfId="918" xr:uid="{0C2F5076-8852-487F-9F19-29B97885EC1A}"/>
    <cellStyle name="ArialNormal 2 2 2 3 2 2 6" xfId="919" xr:uid="{ED572011-17C7-4237-99C0-DAEF2AE36704}"/>
    <cellStyle name="ArialNormal 2 2 2 3 2 2 7" xfId="920" xr:uid="{580EF9B6-1B84-4A41-B77A-F66F31C5A2F8}"/>
    <cellStyle name="ArialNormal 2 2 2 3 2 3" xfId="921" xr:uid="{5448653E-B0D1-4ABB-ACE6-3486F1303BD8}"/>
    <cellStyle name="ArialNormal 2 2 2 3 2 3 2" xfId="922" xr:uid="{6AFD9CA3-0316-4AA8-8CEA-C16968AFE65A}"/>
    <cellStyle name="ArialNormal 2 2 2 3 2 3 3" xfId="923" xr:uid="{98ABFBF7-F8C9-49E8-8C90-73148B4657E4}"/>
    <cellStyle name="ArialNormal 2 2 2 3 2 3 4" xfId="924" xr:uid="{D7610DB2-A012-492F-8BC7-3B9665F27349}"/>
    <cellStyle name="ArialNormal 2 2 2 3 2 3 5" xfId="925" xr:uid="{C1349B6A-8A82-4048-A41B-0D58077B14B9}"/>
    <cellStyle name="ArialNormal 2 2 2 3 2 4" xfId="926" xr:uid="{8EE01D7B-1B95-40A5-9871-6948000976ED}"/>
    <cellStyle name="ArialNormal 2 2 2 3 2 4 2" xfId="927" xr:uid="{8F300FA6-B0CF-405B-B803-F2CFDCA6E653}"/>
    <cellStyle name="ArialNormal 2 2 2 3 2 4 3" xfId="928" xr:uid="{A33098FD-DEE5-4515-81F4-4067F62D327B}"/>
    <cellStyle name="ArialNormal 2 2 2 3 2 4 4" xfId="929" xr:uid="{2D63BC09-E4AD-4736-B285-51B1530C96D9}"/>
    <cellStyle name="ArialNormal 2 2 2 3 2 4 5" xfId="930" xr:uid="{09A2F202-7D6E-4A88-ABCD-76181E5B1B4E}"/>
    <cellStyle name="ArialNormal 2 2 2 3 2 5" xfId="931" xr:uid="{9BE1FE9C-BAF8-41D2-8EC1-E76A4D8E2EC0}"/>
    <cellStyle name="ArialNormal 2 2 2 3 2 6" xfId="932" xr:uid="{48BC886A-1547-4594-81DF-C59A6BED748B}"/>
    <cellStyle name="ArialNormal 2 2 2 3 2 7" xfId="933" xr:uid="{F387AEB8-EC88-4FAC-B42B-4AD998D348B2}"/>
    <cellStyle name="ArialNormal 2 2 2 3 2 8" xfId="934" xr:uid="{DCA05A9B-3944-49BC-833C-6BDB3854AA0E}"/>
    <cellStyle name="ArialNormal 2 2 2 3 2 9" xfId="935" xr:uid="{30246CC9-7D8F-4DE3-8A9D-A9E28DE1AE5D}"/>
    <cellStyle name="ArialNormal 2 2 2 3 3" xfId="936" xr:uid="{D1E71CAE-F456-40E9-BD35-6C20E870220B}"/>
    <cellStyle name="ArialNormal 2 2 2 3 3 2" xfId="937" xr:uid="{B2DBD589-202B-40CC-836A-2538628B3268}"/>
    <cellStyle name="ArialNormal 2 2 2 3 3 2 2" xfId="938" xr:uid="{596DEAF0-BCE4-4A5A-936A-F18194C7CB8B}"/>
    <cellStyle name="ArialNormal 2 2 2 3 3 2 3" xfId="939" xr:uid="{0E7720BF-5221-442C-9C8D-7BE2494BA6BD}"/>
    <cellStyle name="ArialNormal 2 2 2 3 3 2 4" xfId="940" xr:uid="{4B92F98C-DE42-4D34-9379-FF6D96615CBE}"/>
    <cellStyle name="ArialNormal 2 2 2 3 3 2 5" xfId="941" xr:uid="{659DB62D-60B1-4A1F-8B61-375E2FB887B0}"/>
    <cellStyle name="ArialNormal 2 2 2 3 3 3" xfId="942" xr:uid="{0D82F3D1-1100-47C7-AE81-FAE9E79815AB}"/>
    <cellStyle name="ArialNormal 2 2 2 3 3 4" xfId="943" xr:uid="{97F916EA-8FA9-499A-8965-391B67853AEB}"/>
    <cellStyle name="ArialNormal 2 2 2 3 3 5" xfId="944" xr:uid="{3E9C5B1B-0A2E-423E-A9DF-7F0697765B69}"/>
    <cellStyle name="ArialNormal 2 2 2 3 3 6" xfId="945" xr:uid="{AEBFFD7E-3139-435D-9BFE-5B4335D6D1F0}"/>
    <cellStyle name="ArialNormal 2 2 2 3 3 7" xfId="946" xr:uid="{582AB6FE-23A7-48BA-98FD-36DA11B13BD0}"/>
    <cellStyle name="ArialNormal 2 2 2 3 4" xfId="947" xr:uid="{2F8A537B-8E90-4ED0-9E42-03606BFE3037}"/>
    <cellStyle name="ArialNormal 2 2 2 3 4 2" xfId="948" xr:uid="{6C55FF93-DE11-4499-B137-372F89346978}"/>
    <cellStyle name="ArialNormal 2 2 2 3 4 3" xfId="949" xr:uid="{A79ED224-3DD1-452F-BD92-081A80374DD3}"/>
    <cellStyle name="ArialNormal 2 2 2 3 4 4" xfId="950" xr:uid="{22DA2954-D512-4400-A6B0-940D0373F0E6}"/>
    <cellStyle name="ArialNormal 2 2 2 3 4 5" xfId="951" xr:uid="{2F87D046-E4E9-49F1-B1D5-4761B8CE11A5}"/>
    <cellStyle name="ArialNormal 2 2 2 3 5" xfId="952" xr:uid="{4987BF70-3C70-4388-8252-E9E1CB78A206}"/>
    <cellStyle name="ArialNormal 2 2 2 3 5 2" xfId="953" xr:uid="{7786B948-549F-4CB3-B351-F43B56DE260B}"/>
    <cellStyle name="ArialNormal 2 2 2 3 5 3" xfId="954" xr:uid="{F9B0D932-1889-4E3F-AFB2-2DBB1DC7F91A}"/>
    <cellStyle name="ArialNormal 2 2 2 3 5 4" xfId="955" xr:uid="{2B6C8F3D-B9EB-45E0-AD75-C79E58C4982B}"/>
    <cellStyle name="ArialNormal 2 2 2 3 5 5" xfId="956" xr:uid="{D6854C80-9A45-4941-A524-285F03C72C48}"/>
    <cellStyle name="ArialNormal 2 2 2 3 6" xfId="957" xr:uid="{303C3179-B366-436B-865B-69D372DF43E4}"/>
    <cellStyle name="ArialNormal 2 2 2 3 7" xfId="958" xr:uid="{148038EF-B9F6-4266-915C-3D213CF43D07}"/>
    <cellStyle name="ArialNormal 2 2 2 3 8" xfId="959" xr:uid="{BB715B71-4B4D-4CEA-ACB4-DB48BF75BFDE}"/>
    <cellStyle name="ArialNormal 2 2 2 3 9" xfId="960" xr:uid="{0B1EFE8C-235A-4DB6-8BC0-546CC16AFE7D}"/>
    <cellStyle name="ArialNormal 2 2 2 4" xfId="961" xr:uid="{5F9600B5-2AE4-4750-9530-713DE3A17B27}"/>
    <cellStyle name="ArialNormal 2 2 2 4 2" xfId="962" xr:uid="{10D848DD-46EF-47D3-B56B-8A3DBA392637}"/>
    <cellStyle name="ArialNormal 2 2 2 4 2 2" xfId="963" xr:uid="{C221CC84-2362-4BBA-8C13-5F165F9C7B76}"/>
    <cellStyle name="ArialNormal 2 2 2 4 2 2 2" xfId="964" xr:uid="{813B3153-D4AF-457D-A5CF-F831A7919017}"/>
    <cellStyle name="ArialNormal 2 2 2 4 2 2 3" xfId="965" xr:uid="{7114584A-77FD-4FBE-9A7B-774A3B69CBCA}"/>
    <cellStyle name="ArialNormal 2 2 2 4 2 2 4" xfId="966" xr:uid="{C5B1C639-57D2-4EFF-9DC4-536B0FE1272F}"/>
    <cellStyle name="ArialNormal 2 2 2 4 2 2 5" xfId="967" xr:uid="{8F886712-913E-4B85-8125-7BFC4E9DA946}"/>
    <cellStyle name="ArialNormal 2 2 2 4 2 3" xfId="968" xr:uid="{79F9DF14-3D4A-41EC-BE3C-575103E4613F}"/>
    <cellStyle name="ArialNormal 2 2 2 4 2 4" xfId="969" xr:uid="{22EEB6A5-27F9-4504-A55C-74A75D0BA0CB}"/>
    <cellStyle name="ArialNormal 2 2 2 4 2 5" xfId="970" xr:uid="{41356420-C13E-4872-856D-AF9B6F370720}"/>
    <cellStyle name="ArialNormal 2 2 2 4 2 6" xfId="971" xr:uid="{4EF53CA7-FCC6-4672-850C-B6E2BA3054BB}"/>
    <cellStyle name="ArialNormal 2 2 2 4 2 7" xfId="972" xr:uid="{111FCBD3-0A01-492C-843E-CD33C7F3EC6E}"/>
    <cellStyle name="ArialNormal 2 2 2 4 3" xfId="973" xr:uid="{3A368C60-D94D-4A38-86A7-FEF16CBFB752}"/>
    <cellStyle name="ArialNormal 2 2 2 4 3 2" xfId="974" xr:uid="{199EA29A-F15C-459C-AB8E-24DC3DEE92D2}"/>
    <cellStyle name="ArialNormal 2 2 2 4 3 3" xfId="975" xr:uid="{F141080C-E0C2-4B19-8A12-C923163F6DC2}"/>
    <cellStyle name="ArialNormal 2 2 2 4 3 4" xfId="976" xr:uid="{D853D728-BDD2-4D6F-9ADE-23314264CA34}"/>
    <cellStyle name="ArialNormal 2 2 2 4 3 5" xfId="977" xr:uid="{08346D4D-8895-4CC2-A6A8-0E23BCD273B8}"/>
    <cellStyle name="ArialNormal 2 2 2 4 4" xfId="978" xr:uid="{01325906-84C7-4393-8C90-FCE3416388A9}"/>
    <cellStyle name="ArialNormal 2 2 2 4 4 2" xfId="979" xr:uid="{44628FA8-8ED4-47F4-B9F7-E488A6B7B0AD}"/>
    <cellStyle name="ArialNormal 2 2 2 4 4 3" xfId="980" xr:uid="{74FE7FA8-1D12-403E-B96E-89380E8FD96E}"/>
    <cellStyle name="ArialNormal 2 2 2 4 4 4" xfId="981" xr:uid="{600D7F7E-D0D4-4EC2-9AD7-34B01D262240}"/>
    <cellStyle name="ArialNormal 2 2 2 4 4 5" xfId="982" xr:uid="{98A737BF-B4B2-4018-95EB-CBF3A9B62AAD}"/>
    <cellStyle name="ArialNormal 2 2 2 4 5" xfId="983" xr:uid="{8BF8CE39-DC71-4ED8-9149-B38BB93A468F}"/>
    <cellStyle name="ArialNormal 2 2 2 4 6" xfId="984" xr:uid="{967C95C3-ABD7-470E-8415-6E24136F7436}"/>
    <cellStyle name="ArialNormal 2 2 2 4 7" xfId="985" xr:uid="{A99309A6-2086-4C9E-B6DE-59759A647CC7}"/>
    <cellStyle name="ArialNormal 2 2 2 4 8" xfId="986" xr:uid="{DE0D48EA-F9AA-4795-B540-0774004877D5}"/>
    <cellStyle name="ArialNormal 2 2 2 4 9" xfId="987" xr:uid="{38891B4E-A198-447F-BBF6-22A3AC7E6C34}"/>
    <cellStyle name="ArialNormal 2 2 2 5" xfId="988" xr:uid="{75C565AE-1FB3-4FD3-88D1-8A18C3D26B57}"/>
    <cellStyle name="ArialNormal 2 2 2 5 2" xfId="989" xr:uid="{57D32FAD-2447-494C-8D81-ADA1DC9B16ED}"/>
    <cellStyle name="ArialNormal 2 2 2 5 2 2" xfId="990" xr:uid="{4C63CE36-420C-416C-9A7C-29D55E50A057}"/>
    <cellStyle name="ArialNormal 2 2 2 5 2 3" xfId="991" xr:uid="{97B276C2-AA45-44CC-A620-51548EC43496}"/>
    <cellStyle name="ArialNormal 2 2 2 5 2 4" xfId="992" xr:uid="{DA0FD030-09D4-4E23-9B8C-F237E11BCD2C}"/>
    <cellStyle name="ArialNormal 2 2 2 5 2 5" xfId="993" xr:uid="{152BD29D-09B8-484E-BF20-E4C0B8B368D7}"/>
    <cellStyle name="ArialNormal 2 2 2 5 3" xfId="994" xr:uid="{EE8743A6-7747-46A6-82E9-ADCEC8ED9AAA}"/>
    <cellStyle name="ArialNormal 2 2 2 5 4" xfId="995" xr:uid="{65A7693D-6B2B-4DB8-B192-23DF84A37F35}"/>
    <cellStyle name="ArialNormal 2 2 2 5 5" xfId="996" xr:uid="{90A68938-2286-4C29-97D2-B6E387BBEA1A}"/>
    <cellStyle name="ArialNormal 2 2 2 5 6" xfId="997" xr:uid="{86A73CF4-CC44-4E40-AE53-B233C2CE266E}"/>
    <cellStyle name="ArialNormal 2 2 2 5 7" xfId="998" xr:uid="{4F8E14AC-8E4B-465D-9300-92A42A2934E5}"/>
    <cellStyle name="ArialNormal 2 2 2 6" xfId="999" xr:uid="{A5EC5937-EBCB-4292-A885-F53DFCFED537}"/>
    <cellStyle name="ArialNormal 2 2 2 6 2" xfId="1000" xr:uid="{317931F9-54C0-41F0-B0A2-3A56D1DC09BE}"/>
    <cellStyle name="ArialNormal 2 2 2 6 3" xfId="1001" xr:uid="{7C9FB3C5-DF21-4619-AB8A-8DE4D04A6962}"/>
    <cellStyle name="ArialNormal 2 2 2 6 4" xfId="1002" xr:uid="{F8FFD99B-310A-4B99-9A5B-F7FFD93D6053}"/>
    <cellStyle name="ArialNormal 2 2 2 6 5" xfId="1003" xr:uid="{E411C3E3-822B-4F10-9C1B-6DD165BDFF81}"/>
    <cellStyle name="ArialNormal 2 2 2 7" xfId="1004" xr:uid="{946DECED-E586-4DFE-B6FC-C56491452E9A}"/>
    <cellStyle name="ArialNormal 2 2 2 7 2" xfId="1005" xr:uid="{87F33DD5-CACC-4456-B0CE-75E291DCAB38}"/>
    <cellStyle name="ArialNormal 2 2 2 7 3" xfId="1006" xr:uid="{1AC11239-BAF9-4330-B571-49E1BB9AEA57}"/>
    <cellStyle name="ArialNormal 2 2 2 7 4" xfId="1007" xr:uid="{B45C92B9-0455-4425-9043-4980B8404E65}"/>
    <cellStyle name="ArialNormal 2 2 2 7 5" xfId="1008" xr:uid="{1CFC516A-F783-4C0A-88DA-E8153B5CEC22}"/>
    <cellStyle name="ArialNormal 2 2 2 8" xfId="1009" xr:uid="{770AB38D-450C-45DE-AB82-11A107C4575A}"/>
    <cellStyle name="ArialNormal 2 2 2 9" xfId="1010" xr:uid="{D61609AB-B8DB-46B4-8E65-2DF7E44BC7FD}"/>
    <cellStyle name="ArialNormal 2 2 3" xfId="1011" xr:uid="{8476C97B-0456-44D9-8432-C6ADD7DE9164}"/>
    <cellStyle name="ArialNormal 2 2 3 10" xfId="1012" xr:uid="{CEF78403-9BDA-4FB1-854F-9500193765E4}"/>
    <cellStyle name="ArialNormal 2 2 3 11" xfId="1013" xr:uid="{18304A71-0F45-4501-8306-A9AD2A81DE15}"/>
    <cellStyle name="ArialNormal 2 2 3 2" xfId="1014" xr:uid="{512ACEE5-DF09-426E-BA0B-CB7FF68D9392}"/>
    <cellStyle name="ArialNormal 2 2 3 2 10" xfId="1015" xr:uid="{5F9B9BC7-1000-491D-93FF-A0E1FBEE35B9}"/>
    <cellStyle name="ArialNormal 2 2 3 2 2" xfId="1016" xr:uid="{DEB920F9-80EC-4806-888B-018414D8C926}"/>
    <cellStyle name="ArialNormal 2 2 3 2 2 2" xfId="1017" xr:uid="{50A26BA7-950E-443D-A084-F303A785EC1A}"/>
    <cellStyle name="ArialNormal 2 2 3 2 2 2 2" xfId="1018" xr:uid="{731085F0-8683-434C-9EA0-CFDA68B8D269}"/>
    <cellStyle name="ArialNormal 2 2 3 2 2 2 2 2" xfId="1019" xr:uid="{CF6F60D2-1CC3-4C8F-ABC2-DCB4F129AA5D}"/>
    <cellStyle name="ArialNormal 2 2 3 2 2 2 2 3" xfId="1020" xr:uid="{44BD7A19-C634-402F-AB71-E32E6CC41E40}"/>
    <cellStyle name="ArialNormal 2 2 3 2 2 2 2 4" xfId="1021" xr:uid="{3F5EAD72-4CC4-4F12-8B77-BF44609944EE}"/>
    <cellStyle name="ArialNormal 2 2 3 2 2 2 2 5" xfId="1022" xr:uid="{7C22B279-437C-4F9A-81F2-3DCDB5BE2F3F}"/>
    <cellStyle name="ArialNormal 2 2 3 2 2 2 3" xfId="1023" xr:uid="{4B8175EE-5BB2-45B3-BE96-FFFAB2C96F34}"/>
    <cellStyle name="ArialNormal 2 2 3 2 2 2 4" xfId="1024" xr:uid="{1D51C174-7284-4EF7-81C8-13698F57452F}"/>
    <cellStyle name="ArialNormal 2 2 3 2 2 2 5" xfId="1025" xr:uid="{09654A3C-D320-4F5A-87C7-FF7B6E287C56}"/>
    <cellStyle name="ArialNormal 2 2 3 2 2 2 6" xfId="1026" xr:uid="{1B0D3D29-45D0-44A6-AD1B-C421CC35F78F}"/>
    <cellStyle name="ArialNormal 2 2 3 2 2 2 7" xfId="1027" xr:uid="{CFDBA4B1-1AA3-4535-AA64-30C7ECEDE233}"/>
    <cellStyle name="ArialNormal 2 2 3 2 2 3" xfId="1028" xr:uid="{FFA69D17-C6EC-4C57-8DED-B9F42B7BDE0D}"/>
    <cellStyle name="ArialNormal 2 2 3 2 2 3 2" xfId="1029" xr:uid="{0657E92F-370E-4A56-BEA5-9D4CE1A7BA21}"/>
    <cellStyle name="ArialNormal 2 2 3 2 2 3 3" xfId="1030" xr:uid="{DB70CA4E-8A98-47BD-A3F9-CDDAB4E441DC}"/>
    <cellStyle name="ArialNormal 2 2 3 2 2 3 4" xfId="1031" xr:uid="{14FD42F1-93DC-4A2A-9450-3DF98F58B08F}"/>
    <cellStyle name="ArialNormal 2 2 3 2 2 3 5" xfId="1032" xr:uid="{12F02F03-670C-4D29-BAB9-7DECF9A6FB5B}"/>
    <cellStyle name="ArialNormal 2 2 3 2 2 4" xfId="1033" xr:uid="{ACAE50BC-D9E7-4BD4-A5D2-F35F0EC21CC0}"/>
    <cellStyle name="ArialNormal 2 2 3 2 2 4 2" xfId="1034" xr:uid="{7FE57052-6BB6-47B8-928D-5DD806F8DDAF}"/>
    <cellStyle name="ArialNormal 2 2 3 2 2 4 3" xfId="1035" xr:uid="{816ABF12-5EBD-4942-9860-F49E27420690}"/>
    <cellStyle name="ArialNormal 2 2 3 2 2 4 4" xfId="1036" xr:uid="{3D933E01-01E3-4224-B9F7-9A80FF69ABCD}"/>
    <cellStyle name="ArialNormal 2 2 3 2 2 4 5" xfId="1037" xr:uid="{1C9B7C87-8F75-4708-BE49-0EB42135CFCB}"/>
    <cellStyle name="ArialNormal 2 2 3 2 2 5" xfId="1038" xr:uid="{9713F0F5-C593-471C-B577-67C19443D989}"/>
    <cellStyle name="ArialNormal 2 2 3 2 2 6" xfId="1039" xr:uid="{411FCA47-386F-419B-ACF2-4202E7D2099B}"/>
    <cellStyle name="ArialNormal 2 2 3 2 2 7" xfId="1040" xr:uid="{61EB24AA-7554-42DF-A4E5-225A8DDE2EC9}"/>
    <cellStyle name="ArialNormal 2 2 3 2 2 8" xfId="1041" xr:uid="{837BAC58-7CFA-47D8-B3A0-08DB0AC6E98A}"/>
    <cellStyle name="ArialNormal 2 2 3 2 2 9" xfId="1042" xr:uid="{4A48A347-0715-4C47-A0CB-7D6DCB3AF40D}"/>
    <cellStyle name="ArialNormal 2 2 3 2 3" xfId="1043" xr:uid="{5023CA16-3A78-407F-9F46-2D6BE66D2A4F}"/>
    <cellStyle name="ArialNormal 2 2 3 2 3 2" xfId="1044" xr:uid="{F1C5D668-704F-45D2-A8F6-2751CBD205AA}"/>
    <cellStyle name="ArialNormal 2 2 3 2 3 2 2" xfId="1045" xr:uid="{E56B71B2-3FD8-4A9D-A9A9-52CD60A01A12}"/>
    <cellStyle name="ArialNormal 2 2 3 2 3 2 3" xfId="1046" xr:uid="{75FA61AD-241C-4405-8B2D-AC3B4CB9810D}"/>
    <cellStyle name="ArialNormal 2 2 3 2 3 2 4" xfId="1047" xr:uid="{E417D827-D9F6-4084-816E-865E0C39B081}"/>
    <cellStyle name="ArialNormal 2 2 3 2 3 2 5" xfId="1048" xr:uid="{9B311FBC-B939-4D83-9A07-C7219AC18373}"/>
    <cellStyle name="ArialNormal 2 2 3 2 3 3" xfId="1049" xr:uid="{426D8624-8BE8-48A1-8F82-08E1DE8EEE62}"/>
    <cellStyle name="ArialNormal 2 2 3 2 3 4" xfId="1050" xr:uid="{50D2C70B-E638-469E-BD04-02144D00A226}"/>
    <cellStyle name="ArialNormal 2 2 3 2 3 5" xfId="1051" xr:uid="{362B30D4-6DFF-43AF-B4FB-39FCEBCCC681}"/>
    <cellStyle name="ArialNormal 2 2 3 2 3 6" xfId="1052" xr:uid="{1CF5618A-4D30-4898-9F68-F355DCDD296D}"/>
    <cellStyle name="ArialNormal 2 2 3 2 3 7" xfId="1053" xr:uid="{00DBCBF7-71A1-40DC-9077-4E9CB7D1DD23}"/>
    <cellStyle name="ArialNormal 2 2 3 2 4" xfId="1054" xr:uid="{E4D3FDD8-C615-41F0-B69B-ECFF171A449C}"/>
    <cellStyle name="ArialNormal 2 2 3 2 4 2" xfId="1055" xr:uid="{85B37EF7-E7F9-4451-A7B1-7DFA1CE0D1D7}"/>
    <cellStyle name="ArialNormal 2 2 3 2 4 3" xfId="1056" xr:uid="{5097E67A-42F6-4AE3-829C-E81908DEDD18}"/>
    <cellStyle name="ArialNormal 2 2 3 2 4 4" xfId="1057" xr:uid="{5DC82ABC-5A1B-47A0-9570-E877F9561D1E}"/>
    <cellStyle name="ArialNormal 2 2 3 2 4 5" xfId="1058" xr:uid="{AA63EF2A-44EC-4D9F-8064-AA24D2A52799}"/>
    <cellStyle name="ArialNormal 2 2 3 2 5" xfId="1059" xr:uid="{F2BF7F36-F381-43BB-9901-FF81F3063840}"/>
    <cellStyle name="ArialNormal 2 2 3 2 5 2" xfId="1060" xr:uid="{084080AF-0B83-4732-BCDA-97E164BB85AC}"/>
    <cellStyle name="ArialNormal 2 2 3 2 5 3" xfId="1061" xr:uid="{C2E387F3-F4B3-49EF-B926-A5CB67F36BDB}"/>
    <cellStyle name="ArialNormal 2 2 3 2 5 4" xfId="1062" xr:uid="{44CFAA3B-E420-42C4-9156-C23558DE62BA}"/>
    <cellStyle name="ArialNormal 2 2 3 2 5 5" xfId="1063" xr:uid="{8C3A70B1-27C8-4DC9-BA8D-3356B10FCD44}"/>
    <cellStyle name="ArialNormal 2 2 3 2 6" xfId="1064" xr:uid="{0EF9BD51-0CE4-4BA1-B9F7-C01F531C5FA0}"/>
    <cellStyle name="ArialNormal 2 2 3 2 7" xfId="1065" xr:uid="{6D7C7D12-3315-41E7-B14E-BEAE63EFD009}"/>
    <cellStyle name="ArialNormal 2 2 3 2 8" xfId="1066" xr:uid="{F7AA033E-7DF7-41EF-9DFB-DFE9DCB5F855}"/>
    <cellStyle name="ArialNormal 2 2 3 2 9" xfId="1067" xr:uid="{87FB39C4-15B4-4AEF-8971-10B01B607CAE}"/>
    <cellStyle name="ArialNormal 2 2 3 3" xfId="1068" xr:uid="{600E44CC-CC7B-4BDF-9505-87CB600E40F8}"/>
    <cellStyle name="ArialNormal 2 2 3 3 2" xfId="1069" xr:uid="{8A78FEF4-5BAE-4D8E-8C6E-BABE12CFB4C3}"/>
    <cellStyle name="ArialNormal 2 2 3 3 2 2" xfId="1070" xr:uid="{2017682B-06A8-48CE-9E75-13297DCD5812}"/>
    <cellStyle name="ArialNormal 2 2 3 3 2 2 2" xfId="1071" xr:uid="{072BCDC2-05B3-4181-AF85-EF87A7C08172}"/>
    <cellStyle name="ArialNormal 2 2 3 3 2 2 3" xfId="1072" xr:uid="{FA71E5E2-89CE-431E-B46F-9FBFE4D39AC7}"/>
    <cellStyle name="ArialNormal 2 2 3 3 2 2 4" xfId="1073" xr:uid="{78BBDA54-F3E1-4479-9B4E-90825A43CA0D}"/>
    <cellStyle name="ArialNormal 2 2 3 3 2 2 5" xfId="1074" xr:uid="{7C42C4CF-78DC-48D3-9901-8C81EB078838}"/>
    <cellStyle name="ArialNormal 2 2 3 3 2 3" xfId="1075" xr:uid="{F808E378-68DA-411F-9FC8-682B9DD210A5}"/>
    <cellStyle name="ArialNormal 2 2 3 3 2 4" xfId="1076" xr:uid="{DB2169FB-D0CF-4D6B-BC07-6CFC19B90B5F}"/>
    <cellStyle name="ArialNormal 2 2 3 3 2 5" xfId="1077" xr:uid="{7AEDC8AD-B9C0-42E8-B8F5-D0E558FE6D59}"/>
    <cellStyle name="ArialNormal 2 2 3 3 2 6" xfId="1078" xr:uid="{B685C520-9635-47EA-AFD0-397ED42C84B4}"/>
    <cellStyle name="ArialNormal 2 2 3 3 2 7" xfId="1079" xr:uid="{B8E9EBAE-7488-45A9-8320-B93E27B8E514}"/>
    <cellStyle name="ArialNormal 2 2 3 3 3" xfId="1080" xr:uid="{981C85FA-F00D-4CA0-8A5F-929D7B9EF099}"/>
    <cellStyle name="ArialNormal 2 2 3 3 3 2" xfId="1081" xr:uid="{154E7376-925D-4F65-863C-361493168B18}"/>
    <cellStyle name="ArialNormal 2 2 3 3 3 3" xfId="1082" xr:uid="{1608721E-D5F0-477A-B51E-D7FE2F16F296}"/>
    <cellStyle name="ArialNormal 2 2 3 3 3 4" xfId="1083" xr:uid="{14645B1F-8E9D-4C40-8D96-7ABC682AE8CE}"/>
    <cellStyle name="ArialNormal 2 2 3 3 3 5" xfId="1084" xr:uid="{2DFA844A-7775-451C-8AA0-D5D9518976E5}"/>
    <cellStyle name="ArialNormal 2 2 3 3 4" xfId="1085" xr:uid="{8D437F31-F963-46C0-96C7-C52F14A10701}"/>
    <cellStyle name="ArialNormal 2 2 3 3 4 2" xfId="1086" xr:uid="{4D65FF50-6903-405F-9C8F-CC16C4203811}"/>
    <cellStyle name="ArialNormal 2 2 3 3 4 3" xfId="1087" xr:uid="{9841BD7D-A761-44A0-8554-5431AB03CDCE}"/>
    <cellStyle name="ArialNormal 2 2 3 3 4 4" xfId="1088" xr:uid="{704DBCCE-E96B-4B52-995D-C30EED86D5F6}"/>
    <cellStyle name="ArialNormal 2 2 3 3 4 5" xfId="1089" xr:uid="{EA853AB3-D1A3-4F0B-BCDB-BD30E4D0FC92}"/>
    <cellStyle name="ArialNormal 2 2 3 3 5" xfId="1090" xr:uid="{AE063F72-B0DB-43FC-9988-9333C211A100}"/>
    <cellStyle name="ArialNormal 2 2 3 3 6" xfId="1091" xr:uid="{51811E82-94DA-424F-942B-E6F0C1A0F3A2}"/>
    <cellStyle name="ArialNormal 2 2 3 3 7" xfId="1092" xr:uid="{87BC6A95-47DA-4C06-81F4-CD5F23AD649C}"/>
    <cellStyle name="ArialNormal 2 2 3 3 8" xfId="1093" xr:uid="{5E8A5B91-1DEB-4E81-A166-0F78C176E694}"/>
    <cellStyle name="ArialNormal 2 2 3 3 9" xfId="1094" xr:uid="{BA29F813-7DEB-485E-9CD2-D570BCD0E154}"/>
    <cellStyle name="ArialNormal 2 2 3 4" xfId="1095" xr:uid="{F106BA17-B3AA-4BD5-A8EB-AC0B63D5368A}"/>
    <cellStyle name="ArialNormal 2 2 3 4 2" xfId="1096" xr:uid="{4EC0D142-036B-454D-9FED-21F555791487}"/>
    <cellStyle name="ArialNormal 2 2 3 4 2 2" xfId="1097" xr:uid="{5DD68B35-42C5-4233-A247-6B31249625A4}"/>
    <cellStyle name="ArialNormal 2 2 3 4 2 3" xfId="1098" xr:uid="{D50E0B9F-5FC6-4F1F-9C0D-ED7BCFFF32A1}"/>
    <cellStyle name="ArialNormal 2 2 3 4 2 4" xfId="1099" xr:uid="{D487E46B-EA66-4620-B6B1-9B1CEA716A56}"/>
    <cellStyle name="ArialNormal 2 2 3 4 2 5" xfId="1100" xr:uid="{914ED189-19E3-4BA5-9C85-697DFB09F04B}"/>
    <cellStyle name="ArialNormal 2 2 3 4 3" xfId="1101" xr:uid="{5936AAA8-C2A9-4DDD-8E4A-1BC37E9880D6}"/>
    <cellStyle name="ArialNormal 2 2 3 4 4" xfId="1102" xr:uid="{9E996619-44DC-4E09-AA89-791B1A558D42}"/>
    <cellStyle name="ArialNormal 2 2 3 4 5" xfId="1103" xr:uid="{1EEB2A44-51B4-4034-A228-55961410143F}"/>
    <cellStyle name="ArialNormal 2 2 3 4 6" xfId="1104" xr:uid="{8A083B3E-164F-425F-91A6-76DF64AE965A}"/>
    <cellStyle name="ArialNormal 2 2 3 4 7" xfId="1105" xr:uid="{020615E5-B907-43C9-A7B0-4031672C1F19}"/>
    <cellStyle name="ArialNormal 2 2 3 5" xfId="1106" xr:uid="{20F343C1-B19D-48F5-B124-6AA29F8BC2F5}"/>
    <cellStyle name="ArialNormal 2 2 3 5 2" xfId="1107" xr:uid="{163EE15B-0E5E-4B8E-B751-86B12BCAB683}"/>
    <cellStyle name="ArialNormal 2 2 3 5 3" xfId="1108" xr:uid="{3690DCEE-6696-4C85-B19C-977C7942EED7}"/>
    <cellStyle name="ArialNormal 2 2 3 5 4" xfId="1109" xr:uid="{BBE3404E-B892-49A7-90B9-14E91C4E02BA}"/>
    <cellStyle name="ArialNormal 2 2 3 5 5" xfId="1110" xr:uid="{F18D982A-8C6A-44BF-948A-4B38CAD66C59}"/>
    <cellStyle name="ArialNormal 2 2 3 6" xfId="1111" xr:uid="{3CD61A16-CBD6-4C27-85DE-8131AC5F55B9}"/>
    <cellStyle name="ArialNormal 2 2 3 6 2" xfId="1112" xr:uid="{21ADC813-D848-49FC-B17F-989B805DA883}"/>
    <cellStyle name="ArialNormal 2 2 3 6 3" xfId="1113" xr:uid="{8B46F8B9-2C4E-4E14-A275-BF74140F1B43}"/>
    <cellStyle name="ArialNormal 2 2 3 6 4" xfId="1114" xr:uid="{FA5387A0-D2A4-4D6A-AF36-223FEE1381E0}"/>
    <cellStyle name="ArialNormal 2 2 3 6 5" xfId="1115" xr:uid="{47A283E6-A24A-4B42-A3D3-844A996D68B5}"/>
    <cellStyle name="ArialNormal 2 2 3 7" xfId="1116" xr:uid="{82E2E5DD-7348-4DF2-B5C5-498D676B8B71}"/>
    <cellStyle name="ArialNormal 2 2 3 8" xfId="1117" xr:uid="{C8E9B6EF-AAF3-4C71-9E0E-79BC2179B564}"/>
    <cellStyle name="ArialNormal 2 2 3 9" xfId="1118" xr:uid="{4AE6CBEE-451D-4B14-8477-EB9208543DA4}"/>
    <cellStyle name="ArialNormal 2 2 4" xfId="1119" xr:uid="{6E55D7DC-F1D4-4AA8-AE19-390AC773FDD3}"/>
    <cellStyle name="ArialNormal 2 2 4 10" xfId="1120" xr:uid="{75A4D7F0-B39A-4BDF-A944-80CD879F163D}"/>
    <cellStyle name="ArialNormal 2 2 4 2" xfId="1121" xr:uid="{6F7AD349-53B8-4853-A552-6AD20B31C083}"/>
    <cellStyle name="ArialNormal 2 2 4 2 2" xfId="1122" xr:uid="{F388676D-8D89-4C31-B355-783C4D9AA67C}"/>
    <cellStyle name="ArialNormal 2 2 4 2 2 2" xfId="1123" xr:uid="{CF233419-8015-416C-B63E-6D0F53DFF2B4}"/>
    <cellStyle name="ArialNormal 2 2 4 2 2 2 2" xfId="1124" xr:uid="{BC30B340-271C-4FF9-B2C2-58123DAB303D}"/>
    <cellStyle name="ArialNormal 2 2 4 2 2 2 3" xfId="1125" xr:uid="{85ABFEA8-4940-4020-BA30-830FA0835E29}"/>
    <cellStyle name="ArialNormal 2 2 4 2 2 2 4" xfId="1126" xr:uid="{DCFDC524-EA5A-4D12-AE01-1F74FDC45378}"/>
    <cellStyle name="ArialNormal 2 2 4 2 2 2 5" xfId="1127" xr:uid="{C2515D54-BF9A-4D74-943C-D152FF405409}"/>
    <cellStyle name="ArialNormal 2 2 4 2 2 3" xfId="1128" xr:uid="{FCD9C5AF-7DFE-4E63-ABD9-FA660006E4EA}"/>
    <cellStyle name="ArialNormal 2 2 4 2 2 4" xfId="1129" xr:uid="{489AB13C-FD23-463C-9691-E27556E343ED}"/>
    <cellStyle name="ArialNormal 2 2 4 2 2 5" xfId="1130" xr:uid="{4D2E2C01-B4A1-4F69-82A3-2C6B75435B6F}"/>
    <cellStyle name="ArialNormal 2 2 4 2 2 6" xfId="1131" xr:uid="{9353E9D4-4DFC-46F3-BB5C-33AB5A500408}"/>
    <cellStyle name="ArialNormal 2 2 4 2 2 7" xfId="1132" xr:uid="{B9BA7F2F-B43F-4A51-AA9A-A3591923A6FC}"/>
    <cellStyle name="ArialNormal 2 2 4 2 3" xfId="1133" xr:uid="{25B8835D-B11A-4835-B79F-220961896A31}"/>
    <cellStyle name="ArialNormal 2 2 4 2 3 2" xfId="1134" xr:uid="{5501ED53-6E56-47F7-91AA-3AD99ED5DF33}"/>
    <cellStyle name="ArialNormal 2 2 4 2 3 3" xfId="1135" xr:uid="{1B371D8D-CD21-4D00-9696-843489B689B3}"/>
    <cellStyle name="ArialNormal 2 2 4 2 3 4" xfId="1136" xr:uid="{A314C49B-B936-4B57-A193-819EB56585E7}"/>
    <cellStyle name="ArialNormal 2 2 4 2 3 5" xfId="1137" xr:uid="{AAB8DBDA-8803-4D0B-BC32-ACB398D53AF1}"/>
    <cellStyle name="ArialNormal 2 2 4 2 4" xfId="1138" xr:uid="{C6DDF21D-B85B-40F4-921B-003160C4CB28}"/>
    <cellStyle name="ArialNormal 2 2 4 2 4 2" xfId="1139" xr:uid="{0721A531-AD6F-4C9C-85FE-CED83AC4DDBF}"/>
    <cellStyle name="ArialNormal 2 2 4 2 4 3" xfId="1140" xr:uid="{D2840DDD-4426-41AA-BCB4-D4B77A666518}"/>
    <cellStyle name="ArialNormal 2 2 4 2 4 4" xfId="1141" xr:uid="{974E64DD-ECE0-4CAD-A873-0CA97C1DE392}"/>
    <cellStyle name="ArialNormal 2 2 4 2 4 5" xfId="1142" xr:uid="{62816F58-A352-4E0E-AC27-AC876D018300}"/>
    <cellStyle name="ArialNormal 2 2 4 2 5" xfId="1143" xr:uid="{949F07B9-3A54-4681-8FAD-71B999F4F306}"/>
    <cellStyle name="ArialNormal 2 2 4 2 6" xfId="1144" xr:uid="{FCB39D05-C61F-4F45-8A56-41A9AD0D7EA5}"/>
    <cellStyle name="ArialNormal 2 2 4 2 7" xfId="1145" xr:uid="{ADA3167E-0740-4B39-90C1-C104D75DAB2E}"/>
    <cellStyle name="ArialNormal 2 2 4 2 8" xfId="1146" xr:uid="{C470550F-C176-44DF-88EB-0F4647081C6E}"/>
    <cellStyle name="ArialNormal 2 2 4 2 9" xfId="1147" xr:uid="{897DC429-806D-4BE0-9EFB-45169818512F}"/>
    <cellStyle name="ArialNormal 2 2 4 3" xfId="1148" xr:uid="{66A5772B-E635-492F-B1BE-F209283AEFC0}"/>
    <cellStyle name="ArialNormal 2 2 4 3 2" xfId="1149" xr:uid="{AC482B36-0305-4CD3-AC93-1000939F80A9}"/>
    <cellStyle name="ArialNormal 2 2 4 3 2 2" xfId="1150" xr:uid="{299FC815-4778-4AEF-88F9-B9DE8ED6378D}"/>
    <cellStyle name="ArialNormal 2 2 4 3 2 3" xfId="1151" xr:uid="{EEEE2DE6-ED2B-427C-A614-82BD75EE0CA9}"/>
    <cellStyle name="ArialNormal 2 2 4 3 2 4" xfId="1152" xr:uid="{486A7A5D-0A55-479B-9EC5-15DA6B4E4088}"/>
    <cellStyle name="ArialNormal 2 2 4 3 2 5" xfId="1153" xr:uid="{16FB0257-F993-4C2C-8E55-4481B2D6EBB3}"/>
    <cellStyle name="ArialNormal 2 2 4 3 3" xfId="1154" xr:uid="{0A883C97-B53E-4641-8D17-73924B75BFEF}"/>
    <cellStyle name="ArialNormal 2 2 4 3 4" xfId="1155" xr:uid="{0B553024-AA44-4A00-AB42-22576A8D82BC}"/>
    <cellStyle name="ArialNormal 2 2 4 3 5" xfId="1156" xr:uid="{845874B9-AB5F-4DA7-9882-CA4DEA871807}"/>
    <cellStyle name="ArialNormal 2 2 4 3 6" xfId="1157" xr:uid="{7E919514-B5C3-46B4-8759-C17400DFA5CA}"/>
    <cellStyle name="ArialNormal 2 2 4 3 7" xfId="1158" xr:uid="{9A1DC04C-39F6-4723-A4A0-7E09732DDA74}"/>
    <cellStyle name="ArialNormal 2 2 4 4" xfId="1159" xr:uid="{3569395C-D2AB-4C94-A591-4FFA44FC8683}"/>
    <cellStyle name="ArialNormal 2 2 4 4 2" xfId="1160" xr:uid="{AAC5CD7E-CEAE-4723-BAF2-362AAF8BB908}"/>
    <cellStyle name="ArialNormal 2 2 4 4 3" xfId="1161" xr:uid="{423BD985-EF95-45E1-944A-6ADE7C4D0DB1}"/>
    <cellStyle name="ArialNormal 2 2 4 4 4" xfId="1162" xr:uid="{ED6BFD01-01C7-4263-8962-1F3D859477A0}"/>
    <cellStyle name="ArialNormal 2 2 4 4 5" xfId="1163" xr:uid="{BDD676BC-1E3C-4554-A49C-00C575F3E874}"/>
    <cellStyle name="ArialNormal 2 2 4 5" xfId="1164" xr:uid="{2D3E1278-EA06-4AAA-88FA-99D1EFE41355}"/>
    <cellStyle name="ArialNormal 2 2 4 5 2" xfId="1165" xr:uid="{17187416-D8DD-4299-94EA-3689DE4B5871}"/>
    <cellStyle name="ArialNormal 2 2 4 5 3" xfId="1166" xr:uid="{F378FF77-5E28-47B2-8074-BD20FEAD8F10}"/>
    <cellStyle name="ArialNormal 2 2 4 5 4" xfId="1167" xr:uid="{945C9E6E-FE7E-4BBC-B241-7292FDD96657}"/>
    <cellStyle name="ArialNormal 2 2 4 5 5" xfId="1168" xr:uid="{26704C65-84F2-4A14-AFF2-7731078E67A3}"/>
    <cellStyle name="ArialNormal 2 2 4 6" xfId="1169" xr:uid="{CAAEE24B-C7E0-4D7E-9118-AF4CBF3C754A}"/>
    <cellStyle name="ArialNormal 2 2 4 7" xfId="1170" xr:uid="{0FE176B6-8B84-4A60-AA4D-77F3C8A94257}"/>
    <cellStyle name="ArialNormal 2 2 4 8" xfId="1171" xr:uid="{0495572B-7C9F-4D7A-9CDA-04008238485A}"/>
    <cellStyle name="ArialNormal 2 2 4 9" xfId="1172" xr:uid="{96AE1140-30DA-42B7-956C-F37246C04B81}"/>
    <cellStyle name="ArialNormal 2 2 5" xfId="1173" xr:uid="{0E693595-48EE-4EE1-903F-01D67ACC7CC4}"/>
    <cellStyle name="ArialNormal 2 2 5 2" xfId="1174" xr:uid="{831E0E82-7F1F-4B2C-B9ED-3381596B27D3}"/>
    <cellStyle name="ArialNormal 2 2 5 2 2" xfId="1175" xr:uid="{7F987F75-50A9-41D3-99B2-8DDF43BDB22F}"/>
    <cellStyle name="ArialNormal 2 2 5 2 2 2" xfId="1176" xr:uid="{DF49BCA8-E560-4993-A880-28E2AEAA65A6}"/>
    <cellStyle name="ArialNormal 2 2 5 2 2 3" xfId="1177" xr:uid="{F979970F-8593-4784-992A-74D3BE15CD6A}"/>
    <cellStyle name="ArialNormal 2 2 5 2 2 4" xfId="1178" xr:uid="{C1C007C2-4291-4B45-BD1F-83F327B4759C}"/>
    <cellStyle name="ArialNormal 2 2 5 2 2 5" xfId="1179" xr:uid="{59401569-08DE-4165-AAFD-D78DD424A283}"/>
    <cellStyle name="ArialNormal 2 2 5 2 3" xfId="1180" xr:uid="{1B4BF8E3-520A-4998-8296-56566262B588}"/>
    <cellStyle name="ArialNormal 2 2 5 2 4" xfId="1181" xr:uid="{A4AE698A-5834-4057-B28D-40E27BFAD49F}"/>
    <cellStyle name="ArialNormal 2 2 5 2 5" xfId="1182" xr:uid="{5C177C2A-E9DE-41A2-B664-D2C32C914A10}"/>
    <cellStyle name="ArialNormal 2 2 5 2 6" xfId="1183" xr:uid="{4B60ACB4-3C9F-42BD-8FA7-AAA8E6AE46A6}"/>
    <cellStyle name="ArialNormal 2 2 5 2 7" xfId="1184" xr:uid="{728DB1A7-E5C6-41D2-8DB6-8DD09A1B7F91}"/>
    <cellStyle name="ArialNormal 2 2 5 3" xfId="1185" xr:uid="{E54C09E7-B8D5-48BA-9F4E-7227180B6347}"/>
    <cellStyle name="ArialNormal 2 2 5 3 2" xfId="1186" xr:uid="{705C3046-C655-4658-9976-0552AC8980F2}"/>
    <cellStyle name="ArialNormal 2 2 5 3 3" xfId="1187" xr:uid="{99FFF64E-0633-4F8E-BF5A-EF3FF9CE38BD}"/>
    <cellStyle name="ArialNormal 2 2 5 3 4" xfId="1188" xr:uid="{7580E8DA-D126-4A14-B5E5-4D3BC606F718}"/>
    <cellStyle name="ArialNormal 2 2 5 3 5" xfId="1189" xr:uid="{886EF953-A7BB-449D-ADA7-0B4897BBCEC5}"/>
    <cellStyle name="ArialNormal 2 2 5 4" xfId="1190" xr:uid="{063DB304-5B96-4914-B14D-3EC3D46914B3}"/>
    <cellStyle name="ArialNormal 2 2 5 4 2" xfId="1191" xr:uid="{AB78C3AE-10BF-4948-B368-8C9B912B752B}"/>
    <cellStyle name="ArialNormal 2 2 5 4 3" xfId="1192" xr:uid="{03CC6BF3-D61C-4E3D-9714-054C613E9B13}"/>
    <cellStyle name="ArialNormal 2 2 5 4 4" xfId="1193" xr:uid="{A59D4116-603F-488B-A134-46A07BC74ED5}"/>
    <cellStyle name="ArialNormal 2 2 5 4 5" xfId="1194" xr:uid="{4835CDE3-91AF-4EED-B4E9-A2A8961CE06D}"/>
    <cellStyle name="ArialNormal 2 2 5 5" xfId="1195" xr:uid="{698BA9DA-7722-499F-AFAC-327173805F67}"/>
    <cellStyle name="ArialNormal 2 2 5 6" xfId="1196" xr:uid="{88A82371-80A2-4E07-9D9B-0FEED29CC57B}"/>
    <cellStyle name="ArialNormal 2 2 5 7" xfId="1197" xr:uid="{D81C96E7-40EB-47F5-AB33-2EF487F0A767}"/>
    <cellStyle name="ArialNormal 2 2 5 8" xfId="1198" xr:uid="{2E4B66BF-D0AC-4CF2-9510-AE40FD98FD39}"/>
    <cellStyle name="ArialNormal 2 2 5 9" xfId="1199" xr:uid="{C4026258-6C34-48C2-9BAF-CB100592E11A}"/>
    <cellStyle name="ArialNormal 2 2 6" xfId="1200" xr:uid="{98492E6E-21B6-43B1-B423-EA1EED6B916E}"/>
    <cellStyle name="ArialNormal 2 2 6 2" xfId="1201" xr:uid="{78EBB473-56BC-4D65-A6A2-04359C710716}"/>
    <cellStyle name="ArialNormal 2 2 6 2 2" xfId="1202" xr:uid="{30038CEB-4F25-44EC-8249-34C211FC5F17}"/>
    <cellStyle name="ArialNormal 2 2 6 2 3" xfId="1203" xr:uid="{16BD5836-1AA0-43EB-9590-325E850B5B02}"/>
    <cellStyle name="ArialNormal 2 2 6 2 4" xfId="1204" xr:uid="{F6E02A19-8EB0-417E-AA11-A0FF236F1E4D}"/>
    <cellStyle name="ArialNormal 2 2 6 2 5" xfId="1205" xr:uid="{F0D9EFC3-0516-44A9-8E72-C27FD6495F51}"/>
    <cellStyle name="ArialNormal 2 2 6 3" xfId="1206" xr:uid="{019B5B41-D741-4434-AF49-4C8308BB3EF6}"/>
    <cellStyle name="ArialNormal 2 2 6 4" xfId="1207" xr:uid="{E32E450B-8E79-4CF9-AEAE-31D44067EA10}"/>
    <cellStyle name="ArialNormal 2 2 6 5" xfId="1208" xr:uid="{8F326023-2D1E-4C77-85C1-F3350B034CA7}"/>
    <cellStyle name="ArialNormal 2 2 6 6" xfId="1209" xr:uid="{BE9E5796-CE36-43D8-A283-E27E6837A889}"/>
    <cellStyle name="ArialNormal 2 2 6 7" xfId="1210" xr:uid="{EF55AC8D-18CE-49D0-9F94-D54786298563}"/>
    <cellStyle name="ArialNormal 2 2 7" xfId="1211" xr:uid="{FF0206C9-7F4E-47B2-AD65-3E4C82835799}"/>
    <cellStyle name="ArialNormal 2 2 7 2" xfId="1212" xr:uid="{BD70F43E-CA2E-46F6-A303-B2D3A82FB9DA}"/>
    <cellStyle name="ArialNormal 2 2 7 3" xfId="1213" xr:uid="{2D5C5ECA-7C6B-4176-8C39-D59D6887CABA}"/>
    <cellStyle name="ArialNormal 2 2 7 4" xfId="1214" xr:uid="{BC8EF322-5866-4C50-AAAC-BE836D8951BF}"/>
    <cellStyle name="ArialNormal 2 2 7 5" xfId="1215" xr:uid="{CB5421FB-8719-4849-9B14-309641FDCFC0}"/>
    <cellStyle name="ArialNormal 2 2 8" xfId="1216" xr:uid="{32AA60F1-20D3-4F5A-AEEF-31D483D4FE2A}"/>
    <cellStyle name="ArialNormal 2 2 8 2" xfId="1217" xr:uid="{FD35EB1A-B4C2-4A7A-87CB-133E26A5A170}"/>
    <cellStyle name="ArialNormal 2 2 8 3" xfId="1218" xr:uid="{8040D4D0-EBA0-420D-9758-CDD8B71401EB}"/>
    <cellStyle name="ArialNormal 2 2 8 4" xfId="1219" xr:uid="{6FE9370B-8F0F-47AB-B6A7-D068D1B132EF}"/>
    <cellStyle name="ArialNormal 2 2 8 5" xfId="1220" xr:uid="{8E5739F5-1D49-4AE0-9384-0429F521FC73}"/>
    <cellStyle name="ArialNormal 2 2 9" xfId="1221" xr:uid="{13E2A417-8A18-4C13-B3D2-9C701D15D17C}"/>
    <cellStyle name="ArialNormal 2 3" xfId="1222" xr:uid="{A1D223C3-06F0-4CCE-BFFE-0887940B9254}"/>
    <cellStyle name="ArialNormal 2 3 10" xfId="1223" xr:uid="{7018AD21-1C57-4B20-8F6D-781F7D162807}"/>
    <cellStyle name="ArialNormal 2 3 11" xfId="1224" xr:uid="{72696FA2-BB75-44FF-ADD4-FD9DE8CD26F0}"/>
    <cellStyle name="ArialNormal 2 3 12" xfId="1225" xr:uid="{EC1350CC-854E-4DBB-B17A-E99A8DBBD687}"/>
    <cellStyle name="ArialNormal 2 3 2" xfId="1226" xr:uid="{2DD869A7-E3A7-41DD-AE8B-CA91904EA50F}"/>
    <cellStyle name="ArialNormal 2 3 2 10" xfId="1227" xr:uid="{F825F142-5714-44AB-BDE4-EBC958EF2DC3}"/>
    <cellStyle name="ArialNormal 2 3 2 11" xfId="1228" xr:uid="{0D6ACAD1-9C32-49FB-BBD8-09A5D926B596}"/>
    <cellStyle name="ArialNormal 2 3 2 2" xfId="1229" xr:uid="{8600857C-5410-4689-ACD8-4FE8C775A666}"/>
    <cellStyle name="ArialNormal 2 3 2 2 10" xfId="1230" xr:uid="{39790E87-21D3-4DA7-A2D3-9C1066D2E899}"/>
    <cellStyle name="ArialNormal 2 3 2 2 2" xfId="1231" xr:uid="{61282CE9-DBC5-4F68-AD00-FBC9A2C11DB9}"/>
    <cellStyle name="ArialNormal 2 3 2 2 2 2" xfId="1232" xr:uid="{1239084E-BBC3-48B4-B90E-FEE2C0B0565C}"/>
    <cellStyle name="ArialNormal 2 3 2 2 2 2 2" xfId="1233" xr:uid="{280EB76E-B736-408D-9980-C78D30242B45}"/>
    <cellStyle name="ArialNormal 2 3 2 2 2 2 2 2" xfId="1234" xr:uid="{FC7B85F6-515D-42DB-ACDC-2735AEB180EB}"/>
    <cellStyle name="ArialNormal 2 3 2 2 2 2 2 3" xfId="1235" xr:uid="{727F30A7-46F1-4634-9F9E-6F88CAEE36DD}"/>
    <cellStyle name="ArialNormal 2 3 2 2 2 2 2 4" xfId="1236" xr:uid="{56834E20-966B-4AFD-8222-86F4DEA8D3C6}"/>
    <cellStyle name="ArialNormal 2 3 2 2 2 2 2 5" xfId="1237" xr:uid="{274A1B95-19F5-4898-8A28-8E27BC7C172B}"/>
    <cellStyle name="ArialNormal 2 3 2 2 2 2 3" xfId="1238" xr:uid="{E481B58D-A63C-4F7C-BA30-58C2CE0E7C82}"/>
    <cellStyle name="ArialNormal 2 3 2 2 2 2 4" xfId="1239" xr:uid="{5F2AFB25-109A-43F1-8699-417DA15CA8F4}"/>
    <cellStyle name="ArialNormal 2 3 2 2 2 2 5" xfId="1240" xr:uid="{B3275A56-F1BB-458A-9416-FC47690EDEB3}"/>
    <cellStyle name="ArialNormal 2 3 2 2 2 2 6" xfId="1241" xr:uid="{5A62E145-9D53-4222-9DEB-4DFE01CBD712}"/>
    <cellStyle name="ArialNormal 2 3 2 2 2 2 7" xfId="1242" xr:uid="{FF056551-2CF3-4E28-A220-4494CF2F876F}"/>
    <cellStyle name="ArialNormal 2 3 2 2 2 3" xfId="1243" xr:uid="{003EEAC2-310D-43CD-9CD1-5757778AAA18}"/>
    <cellStyle name="ArialNormal 2 3 2 2 2 3 2" xfId="1244" xr:uid="{3789530C-AFD5-41FC-8EF9-39D71F7F687B}"/>
    <cellStyle name="ArialNormal 2 3 2 2 2 3 3" xfId="1245" xr:uid="{E0FED4CA-D459-400B-8350-A401020530EB}"/>
    <cellStyle name="ArialNormal 2 3 2 2 2 3 4" xfId="1246" xr:uid="{48D75575-52DD-411A-8045-435AE3DF8974}"/>
    <cellStyle name="ArialNormal 2 3 2 2 2 3 5" xfId="1247" xr:uid="{BFDEE969-DE1B-413E-AD5D-D3606E536FEB}"/>
    <cellStyle name="ArialNormal 2 3 2 2 2 4" xfId="1248" xr:uid="{55576D23-183E-47C9-A68D-2B10D2AC4382}"/>
    <cellStyle name="ArialNormal 2 3 2 2 2 4 2" xfId="1249" xr:uid="{93CE73A6-FCA3-4A89-AFE6-045F55A27805}"/>
    <cellStyle name="ArialNormal 2 3 2 2 2 4 3" xfId="1250" xr:uid="{0D671FC6-D4E8-46C9-9390-FBB8B452E73A}"/>
    <cellStyle name="ArialNormal 2 3 2 2 2 4 4" xfId="1251" xr:uid="{2B3309DA-F0B5-4A24-A0A9-5AA88D867BF3}"/>
    <cellStyle name="ArialNormal 2 3 2 2 2 4 5" xfId="1252" xr:uid="{0C732631-9DA2-4488-8F93-58D808A44103}"/>
    <cellStyle name="ArialNormal 2 3 2 2 2 5" xfId="1253" xr:uid="{16BCB9D8-C87A-459F-8CB6-AF16F30D0683}"/>
    <cellStyle name="ArialNormal 2 3 2 2 2 6" xfId="1254" xr:uid="{B4369851-EB56-4077-88B1-F5B103305F08}"/>
    <cellStyle name="ArialNormal 2 3 2 2 2 7" xfId="1255" xr:uid="{B3D1ACEC-020E-46AD-A85F-42B20D01B315}"/>
    <cellStyle name="ArialNormal 2 3 2 2 2 8" xfId="1256" xr:uid="{F15C896A-F68A-4445-8400-5752E76FDFB5}"/>
    <cellStyle name="ArialNormal 2 3 2 2 2 9" xfId="1257" xr:uid="{606A681A-6D5A-452D-B2BC-740DC2D3B606}"/>
    <cellStyle name="ArialNormal 2 3 2 2 3" xfId="1258" xr:uid="{134A43D1-038D-440F-95B9-8C07B96525B6}"/>
    <cellStyle name="ArialNormal 2 3 2 2 3 2" xfId="1259" xr:uid="{099E87D5-C9EC-4603-A3CC-86E610C3FE57}"/>
    <cellStyle name="ArialNormal 2 3 2 2 3 2 2" xfId="1260" xr:uid="{CC92AD0E-4F0C-400B-AF17-C868B573088B}"/>
    <cellStyle name="ArialNormal 2 3 2 2 3 2 3" xfId="1261" xr:uid="{F9137E3B-7CB8-4867-A43F-EDBD07638FB1}"/>
    <cellStyle name="ArialNormal 2 3 2 2 3 2 4" xfId="1262" xr:uid="{B9056D13-F233-4363-BE6F-8362BEE05100}"/>
    <cellStyle name="ArialNormal 2 3 2 2 3 2 5" xfId="1263" xr:uid="{21B2D9B2-1E6D-4892-AD27-8509FC393794}"/>
    <cellStyle name="ArialNormal 2 3 2 2 3 3" xfId="1264" xr:uid="{40087970-F77C-4ADD-B9EB-D07D4471EC52}"/>
    <cellStyle name="ArialNormal 2 3 2 2 3 4" xfId="1265" xr:uid="{4D7DB036-A6D2-4E9B-9F01-9FA98879224B}"/>
    <cellStyle name="ArialNormal 2 3 2 2 3 5" xfId="1266" xr:uid="{566F699F-DB74-4D60-A420-7F3A8B6A7D72}"/>
    <cellStyle name="ArialNormal 2 3 2 2 3 6" xfId="1267" xr:uid="{2761F08B-5D2B-42CC-94DE-C85D42B6A41E}"/>
    <cellStyle name="ArialNormal 2 3 2 2 3 7" xfId="1268" xr:uid="{3E220A0F-0433-4C49-B500-3F3A5FB06EEF}"/>
    <cellStyle name="ArialNormal 2 3 2 2 4" xfId="1269" xr:uid="{8A1F0064-F999-4E9A-8BD1-93C914452A06}"/>
    <cellStyle name="ArialNormal 2 3 2 2 4 2" xfId="1270" xr:uid="{285687CC-2F7F-46EE-B737-14A7FCE42CB1}"/>
    <cellStyle name="ArialNormal 2 3 2 2 4 3" xfId="1271" xr:uid="{6CF2D97E-B35C-4230-B307-EDFB85378A2E}"/>
    <cellStyle name="ArialNormal 2 3 2 2 4 4" xfId="1272" xr:uid="{809E7181-D6E0-44DC-84F0-27D8BACE5560}"/>
    <cellStyle name="ArialNormal 2 3 2 2 4 5" xfId="1273" xr:uid="{82BAA948-33D4-4655-B4EF-9B8967B7122F}"/>
    <cellStyle name="ArialNormal 2 3 2 2 5" xfId="1274" xr:uid="{124E071A-5609-4C2B-9CE6-4CC8B0646E8A}"/>
    <cellStyle name="ArialNormal 2 3 2 2 5 2" xfId="1275" xr:uid="{EE12CDF2-9905-4E3A-A76A-67184DCE6DD5}"/>
    <cellStyle name="ArialNormal 2 3 2 2 5 3" xfId="1276" xr:uid="{BB2B2153-F78A-4DFB-AFC6-AA6AC05F9F56}"/>
    <cellStyle name="ArialNormal 2 3 2 2 5 4" xfId="1277" xr:uid="{2AC54C09-E8B8-41AB-983A-70462B3FC9EE}"/>
    <cellStyle name="ArialNormal 2 3 2 2 5 5" xfId="1278" xr:uid="{A1F807AA-D3A6-4952-B019-304AFA1C3ACE}"/>
    <cellStyle name="ArialNormal 2 3 2 2 6" xfId="1279" xr:uid="{AF0B6E99-9827-4053-9C61-9F5E31F6D35A}"/>
    <cellStyle name="ArialNormal 2 3 2 2 7" xfId="1280" xr:uid="{B506251F-B193-4F3E-B657-7213F611C297}"/>
    <cellStyle name="ArialNormal 2 3 2 2 8" xfId="1281" xr:uid="{2FA862F6-2D8E-42CF-B318-09D3A6BF3471}"/>
    <cellStyle name="ArialNormal 2 3 2 2 9" xfId="1282" xr:uid="{B2B7637C-27C2-4C95-A6C9-4BD37BF12B83}"/>
    <cellStyle name="ArialNormal 2 3 2 3" xfId="1283" xr:uid="{898159D8-2615-45DE-A4DB-F5BD899B4762}"/>
    <cellStyle name="ArialNormal 2 3 2 3 2" xfId="1284" xr:uid="{3974C266-DE09-4E0E-948B-AA7CE4C130E6}"/>
    <cellStyle name="ArialNormal 2 3 2 3 2 2" xfId="1285" xr:uid="{9B42EAA0-9615-4F67-92E9-540A25A43E63}"/>
    <cellStyle name="ArialNormal 2 3 2 3 2 2 2" xfId="1286" xr:uid="{0DDB433F-EB5C-4CE3-AE34-9170CCAF847F}"/>
    <cellStyle name="ArialNormal 2 3 2 3 2 2 3" xfId="1287" xr:uid="{7B96CB41-38AE-4915-B4D7-C105A9FDDC62}"/>
    <cellStyle name="ArialNormal 2 3 2 3 2 2 4" xfId="1288" xr:uid="{1974F2DC-F656-4E30-ADCF-0BC848059C57}"/>
    <cellStyle name="ArialNormal 2 3 2 3 2 2 5" xfId="1289" xr:uid="{9F8FFF06-A281-4FD3-8F97-7E54133D505C}"/>
    <cellStyle name="ArialNormal 2 3 2 3 2 3" xfId="1290" xr:uid="{A31AA530-A274-45A2-862C-91E63D061E95}"/>
    <cellStyle name="ArialNormal 2 3 2 3 2 4" xfId="1291" xr:uid="{A0E38DA1-8A8E-44FE-97D9-EE51E29778CB}"/>
    <cellStyle name="ArialNormal 2 3 2 3 2 5" xfId="1292" xr:uid="{66B8BC5C-A4AF-41FC-AAA2-3C474D993A07}"/>
    <cellStyle name="ArialNormal 2 3 2 3 2 6" xfId="1293" xr:uid="{4804AFE9-5A0B-4777-ACD1-053E52B5F445}"/>
    <cellStyle name="ArialNormal 2 3 2 3 2 7" xfId="1294" xr:uid="{64FB635C-79A7-45BF-9D1D-5B4A67BBD666}"/>
    <cellStyle name="ArialNormal 2 3 2 3 3" xfId="1295" xr:uid="{733D8997-AED3-48BE-B21E-704357810C1F}"/>
    <cellStyle name="ArialNormal 2 3 2 3 3 2" xfId="1296" xr:uid="{220171BE-718A-4FBC-84DB-4C1AECB57C6A}"/>
    <cellStyle name="ArialNormal 2 3 2 3 3 3" xfId="1297" xr:uid="{DBD7D211-AF23-46E4-BA3C-E093ED6B24CF}"/>
    <cellStyle name="ArialNormal 2 3 2 3 3 4" xfId="1298" xr:uid="{32348C9F-4A7A-4BA6-9CB2-45C6E9BB68E3}"/>
    <cellStyle name="ArialNormal 2 3 2 3 3 5" xfId="1299" xr:uid="{174A1379-2BE1-4750-BA90-6D540A70D1FB}"/>
    <cellStyle name="ArialNormal 2 3 2 3 4" xfId="1300" xr:uid="{137A0F7D-ABF2-4241-A6F9-6B92552651FF}"/>
    <cellStyle name="ArialNormal 2 3 2 3 4 2" xfId="1301" xr:uid="{D56BAA8C-DF62-49C3-AB5A-B8EEBF4B67F8}"/>
    <cellStyle name="ArialNormal 2 3 2 3 4 3" xfId="1302" xr:uid="{DB3BA448-AD34-4DE9-B2AE-32CCCAF50C00}"/>
    <cellStyle name="ArialNormal 2 3 2 3 4 4" xfId="1303" xr:uid="{0997A747-1CDD-4B39-B9FB-EAFD5F4BAFD6}"/>
    <cellStyle name="ArialNormal 2 3 2 3 4 5" xfId="1304" xr:uid="{B6CE9BA3-7746-4BE8-88A6-8B6B124F2A48}"/>
    <cellStyle name="ArialNormal 2 3 2 3 5" xfId="1305" xr:uid="{26F595F6-A82C-46AC-A31C-C797EAD44E32}"/>
    <cellStyle name="ArialNormal 2 3 2 3 6" xfId="1306" xr:uid="{9ACB7505-FF23-46CD-9086-208C26E6AA65}"/>
    <cellStyle name="ArialNormal 2 3 2 3 7" xfId="1307" xr:uid="{B0392CAA-FA6E-43DA-9D8D-8968E1ECA2BF}"/>
    <cellStyle name="ArialNormal 2 3 2 3 8" xfId="1308" xr:uid="{433D2A46-CE3D-4E35-BD87-9E46925F5929}"/>
    <cellStyle name="ArialNormal 2 3 2 3 9" xfId="1309" xr:uid="{3F062991-B690-4A29-B467-4540378EFC4B}"/>
    <cellStyle name="ArialNormal 2 3 2 4" xfId="1310" xr:uid="{489AD660-9D3D-46D9-A6B6-8206E5E9555B}"/>
    <cellStyle name="ArialNormal 2 3 2 4 2" xfId="1311" xr:uid="{16C534BB-1D31-42E1-BC4B-5692A1F33FFF}"/>
    <cellStyle name="Assumption" xfId="38" xr:uid="{3200843A-4177-4D8F-8BCF-F969FCD2AD65}"/>
    <cellStyle name="Assumptions" xfId="3850" xr:uid="{4EE2697D-AABC-44DF-8EEE-26646759B3CC}"/>
    <cellStyle name="Bad" xfId="1312" xr:uid="{43679E3A-6D2D-4C73-BFCA-F11C95C9BBD1}"/>
    <cellStyle name="Bad 2" xfId="3849" xr:uid="{EA43B259-A8E9-4266-9E7D-A244D319A595}"/>
    <cellStyle name="Blue" xfId="1313" xr:uid="{9678E610-6EB4-4203-B97C-92C64AD5289E}"/>
    <cellStyle name="Body_$Dollars" xfId="1314" xr:uid="{DECC1541-CC08-4C9D-B40D-765B5331FDD1}"/>
    <cellStyle name="Bold/Border" xfId="1315" xr:uid="{6C4C7CB9-72FE-46C9-A679-21682E673D27}"/>
    <cellStyle name="Border" xfId="3848" xr:uid="{8D290EDD-7E63-4131-B61C-C149868E0609}"/>
    <cellStyle name="Bottom Edge" xfId="1316" xr:uid="{C985094F-5ED1-4263-A820-99231A8C839D}"/>
    <cellStyle name="BoxHeading" xfId="1317" xr:uid="{DCDB7F4C-3E8F-4D40-BB27-10EC6B4A3049}"/>
    <cellStyle name="Bullet" xfId="1318" xr:uid="{D2CEAFED-B22B-4318-B81D-9A7C50B22879}"/>
    <cellStyle name="Business Description" xfId="1319" xr:uid="{883F18AE-4A60-40F8-8803-DD0FD9FC0548}"/>
    <cellStyle name="bvshr$" xfId="1320" xr:uid="{8277ACA1-BD7B-46A6-8E41-21E23B4BBC7E}"/>
    <cellStyle name="Calc [0]" xfId="1321" xr:uid="{A7FC549B-7E7F-4E3A-94D8-ACEF4D8A59F9}"/>
    <cellStyle name="Calc [2]" xfId="1322" xr:uid="{4B9DC9C0-DFEC-4DEE-AC41-81204AA21443}"/>
    <cellStyle name="Calc [3]" xfId="1323" xr:uid="{A3CC0892-90E2-4227-A022-020935193058}"/>
    <cellStyle name="Calculation" xfId="36" xr:uid="{FF4D8B2F-48FB-4659-8ABD-579221B539F1}"/>
    <cellStyle name="Calculation 2" xfId="1324" xr:uid="{D99C41D9-3D82-4A8D-904F-78D6E998A558}"/>
    <cellStyle name="Calculation 2 2" xfId="3758" xr:uid="{5E6355D3-3E32-4F85-BDEB-A863B55E4993}"/>
    <cellStyle name="Calculation 3" xfId="3847" xr:uid="{587EA911-7EF5-4DC3-B5C3-3E82CC44FF1D}"/>
    <cellStyle name="Case" xfId="1325" xr:uid="{279A741D-896E-4425-B38C-ED0B405AA711}"/>
    <cellStyle name="Cents" xfId="1326" xr:uid="{9CB7D058-2A18-4C26-AEE0-E76A3CD1016D}"/>
    <cellStyle name="CFnozeros" xfId="1327" xr:uid="{923D28EC-B6B4-43E2-B3E4-B2480E9BB3AE}"/>
    <cellStyle name="CFtotal$" xfId="1328" xr:uid="{F7503AEF-86A9-43E1-BFD3-E96C284957BF}"/>
    <cellStyle name="Check" xfId="3846" xr:uid="{20635604-9957-4ED7-BCD5-BCC2FD5EA42C}"/>
    <cellStyle name="Check Cell" xfId="1329" xr:uid="{A4592459-666F-4692-B6CA-43D71170BC3C}"/>
    <cellStyle name="Check Cell 2" xfId="3845" xr:uid="{F5821455-D9EB-423A-B192-4674422D32E8}"/>
    <cellStyle name="Co. Names" xfId="1330" xr:uid="{F816B95F-525E-462E-BE68-2829E9F5CFF1}"/>
    <cellStyle name="Co. Names - Bold" xfId="1331" xr:uid="{597D2E91-6842-49DF-8618-A1C0E3FE3650}"/>
    <cellStyle name="Co. Names_~3926103" xfId="1332" xr:uid="{EAB21598-6FAC-4E99-B590-A82CBF9835D5}"/>
    <cellStyle name="COL HEADINGS" xfId="1333" xr:uid="{5184DC26-2973-4130-BED9-DB317826C987}"/>
    <cellStyle name="ColHeading" xfId="1334" xr:uid="{F55DF4A7-BA8A-4C29-BB2A-B47A97654A01}"/>
    <cellStyle name="Collegamento ipertestuale" xfId="1335" xr:uid="{9E19B0EF-C79B-4409-B7AB-1F276CEBC852}"/>
    <cellStyle name="Collegamento ipertestuale visitato" xfId="1336" xr:uid="{E8B596E1-A5BE-4105-A918-0915AC610A85}"/>
    <cellStyle name="Collegamento ipertestuale_~3926103" xfId="1337" xr:uid="{D1C4630C-AAAD-46CC-AB3E-1E2C24F21653}"/>
    <cellStyle name="Column Headings" xfId="1338" xr:uid="{AEEE7F54-8465-41F6-B547-20BE343BD561}"/>
    <cellStyle name="ColumnHead" xfId="1339" xr:uid="{814C5824-5EF1-47DB-8ED1-E0A7DFB34F9D}"/>
    <cellStyle name="Comma [0]_5_2" xfId="3844" xr:uid="{713CFE34-B324-4F1C-8D63-450AEA687F3B}"/>
    <cellStyle name="Comma [1]" xfId="1340" xr:uid="{99AC0624-8954-4E91-AC18-3A515E7875F8}"/>
    <cellStyle name="Comma 0" xfId="1341" xr:uid="{EAF518B7-6D80-49F7-A989-F7F6E94AD2F7}"/>
    <cellStyle name="Comma 2" xfId="1342" xr:uid="{585ECD91-1427-4A50-9A6D-3514A5A78744}"/>
    <cellStyle name="Comma Cents" xfId="1343" xr:uid="{88963F38-C143-4CAB-BB01-347D2A1682A0}"/>
    <cellStyle name="Comma_A05_2SAD_TCB02" xfId="3843" xr:uid="{57CE96ED-9D20-4CEF-ACCE-7810734CE0E5}"/>
    <cellStyle name="Comma0" xfId="1344" xr:uid="{BF0565CF-0FF6-4141-979B-62537FC60A0A}"/>
    <cellStyle name="Comma0 - Modelo1" xfId="1345" xr:uid="{1A986428-E189-44D6-A83D-E74D0FE67B15}"/>
    <cellStyle name="Comma0 - Style1" xfId="1346" xr:uid="{B45A9FB0-1B4A-4F61-A063-07030B28AA98}"/>
    <cellStyle name="Comma0 - Style3" xfId="1347" xr:uid="{B9880FDB-A5B7-4DB0-A497-DF61C78897F8}"/>
    <cellStyle name="Comma0_AM &amp; IBK Valuation_20060222" xfId="1348" xr:uid="{AD85C9F3-F93B-4E80-91E5-533A8BF85A5C}"/>
    <cellStyle name="Comma1 - Modelo2" xfId="1349" xr:uid="{AC8346B8-DE73-4CD9-BEB0-BBA8FDD8828E}"/>
    <cellStyle name="Comma1 - Style2" xfId="1350" xr:uid="{1F505A26-3734-4AC6-8022-9945C44AE0C9}"/>
    <cellStyle name="Comma2sp" xfId="1351" xr:uid="{CD8399F6-F0D6-499B-86E2-BD7440DD942B}"/>
    <cellStyle name="Comma4sp" xfId="1352" xr:uid="{E7F1DCF1-B465-426C-A3A2-A0F69448513E}"/>
    <cellStyle name="Common" xfId="39" xr:uid="{F13D0954-1E27-4740-88CC-3490695C7EF7}"/>
    <cellStyle name="Company" xfId="1353" xr:uid="{2C0C61C8-D833-40D3-8A87-C1FF77C00494}"/>
    <cellStyle name="CompanyTitle" xfId="1354" xr:uid="{88FF840A-58A8-46EA-8D1D-83F2768FC870}"/>
    <cellStyle name="CoTitle" xfId="1355" xr:uid="{0A5CEABB-3486-4D74-B665-8C3705F3599E}"/>
    <cellStyle name="CurRatio" xfId="1356" xr:uid="{054843C5-7194-4BB2-A942-6CDD7ED89848}"/>
    <cellStyle name="Currency (1)" xfId="1357" xr:uid="{CA52BF00-977D-4640-BBD8-D6CF247E2503}"/>
    <cellStyle name="Currency [1]" xfId="1358" xr:uid="{EE849DB6-14A0-49AF-B930-84FDC5A46C47}"/>
    <cellStyle name="Currency [2]" xfId="1359" xr:uid="{58AF495D-EBCD-4890-9380-A08841B18734}"/>
    <cellStyle name="Currency 0" xfId="1360" xr:uid="{0B285C5E-3367-4B27-98B1-36E5DC619074}"/>
    <cellStyle name="Currency 2" xfId="1361" xr:uid="{39869521-E06E-4410-A64E-16E3C061F179}"/>
    <cellStyle name="Currency bold" xfId="3842" xr:uid="{BB3A3F1E-FB6E-4316-ABF7-55BB7370B461}"/>
    <cellStyle name="Currency0" xfId="1362" xr:uid="{DA798322-FDD8-4449-96DF-7B2DE3E9428D}"/>
    <cellStyle name="Currency1" xfId="1363" xr:uid="{75D76E78-9AB0-4D16-8E4B-D84D3A3010FE}"/>
    <cellStyle name="Currency2" xfId="1364" xr:uid="{65959B4B-0A37-4250-A082-75B3AAE6EEB6}"/>
    <cellStyle name="Currency2sp" xfId="1365" xr:uid="{92197D93-47EB-48D6-A800-749B9521183C}"/>
    <cellStyle name="Currency4sp" xfId="1366" xr:uid="{93356B7B-88EA-4463-85BC-37D7DC727F55}"/>
    <cellStyle name="custeq" xfId="1367" xr:uid="{C0179F6F-0111-4A66-8222-EACA5AF8B634}"/>
    <cellStyle name="CustomStyle1" xfId="1368" xr:uid="{6AC97B7C-7817-45BE-AD44-0AC8A0BCACF6}"/>
    <cellStyle name="CustomStyle10" xfId="1369" xr:uid="{238E71DD-67FB-4004-A6E6-27F6765C1990}"/>
    <cellStyle name="CustomStyle11" xfId="1370" xr:uid="{E6E9E3A7-5A38-4D98-9279-005AB2181020}"/>
    <cellStyle name="CustomStyle12" xfId="1371" xr:uid="{4F2F9FDC-8DDD-4081-A49B-752F809C4530}"/>
    <cellStyle name="CustomStyle13" xfId="1372" xr:uid="{C7B3B97A-A60A-44A1-8AFE-BCD6EF37F676}"/>
    <cellStyle name="CustomStyle14" xfId="1373" xr:uid="{EA4C60DB-70D4-441F-B7E6-AD21DC17C85C}"/>
    <cellStyle name="CustomStyle15" xfId="1374" xr:uid="{EBBEAE84-FA52-427B-B2B1-1D47175C3AB4}"/>
    <cellStyle name="CustomStyle16" xfId="1375" xr:uid="{ECD61D10-4779-4E59-B028-0DFE7D6A7B1B}"/>
    <cellStyle name="CustomStyle17" xfId="1376" xr:uid="{93115260-DC1E-4920-BBC8-6637BE498680}"/>
    <cellStyle name="CustomStyle2" xfId="1377" xr:uid="{AC19D73E-0781-4677-BE45-B2CABD980279}"/>
    <cellStyle name="CustomStyle3" xfId="1378" xr:uid="{779575C9-B4A2-4C08-A49C-C3D01AEFA345}"/>
    <cellStyle name="CustomStyle4" xfId="1379" xr:uid="{35A6F656-55F3-464C-AE56-5B51B3A63674}"/>
    <cellStyle name="CustomStyle5" xfId="1380" xr:uid="{6D2A78E3-3FBA-49C9-85E6-CD4BDB032D8B}"/>
    <cellStyle name="CustomStyle6" xfId="1381" xr:uid="{ECF33449-BF17-40D9-9F39-E6EBB475F390}"/>
    <cellStyle name="CustomStyle6 2" xfId="2215" xr:uid="{EF556882-7CAD-402E-AC71-737031876202}"/>
    <cellStyle name="CustomStyle6 2 2" xfId="2322" xr:uid="{302F37B4-E254-40EA-A902-D3B166A0169E}"/>
    <cellStyle name="CustomStyle6 2 2 2" xfId="2545" xr:uid="{E4355CD8-839E-45E8-A036-D846512AA2E7}"/>
    <cellStyle name="CustomStyle6 2 2 2 2" xfId="3270" xr:uid="{6CED7758-F60F-46E0-A220-D46A705D624D}"/>
    <cellStyle name="CustomStyle6 2 2 3" xfId="2777" xr:uid="{6DF7CC8D-2E39-4E41-B1D8-7B8341B4F4BE}"/>
    <cellStyle name="CustomStyle6 2 2 3 2" xfId="3498" xr:uid="{57F01763-7791-42F0-8029-52C86D342BE0}"/>
    <cellStyle name="CustomStyle6 2 2 4" xfId="2875" xr:uid="{86A3A90B-33E0-4A16-B26E-F97A37590D2B}"/>
    <cellStyle name="CustomStyle6 2 2 4 2" xfId="3596" xr:uid="{58341DFD-E272-4011-BFDB-08B504AABE1A}"/>
    <cellStyle name="CustomStyle6 2 2 5" xfId="3047" xr:uid="{9F907C5A-E3ED-486A-B6BA-2749F4012156}"/>
    <cellStyle name="CustomStyle6 2 3" xfId="2438" xr:uid="{273CAF03-DC28-49EE-82B5-3FA1069831A0}"/>
    <cellStyle name="CustomStyle6 2 3 2" xfId="3163" xr:uid="{9EDC324E-90CF-4249-B782-FBE66799CD3C}"/>
    <cellStyle name="CustomStyle6 2 4" xfId="2670" xr:uid="{6F052606-E990-449F-9073-E0302CE2AF69}"/>
    <cellStyle name="CustomStyle6 2 4 2" xfId="3391" xr:uid="{BC8D230E-324A-4337-9522-01700E78CD59}"/>
    <cellStyle name="CustomStyle6 2 5" xfId="2852" xr:uid="{1AE8E3A7-6B48-4CF7-87CC-7468DC240585}"/>
    <cellStyle name="CustomStyle6 2 5 2" xfId="3573" xr:uid="{12A9CAD9-63E9-4035-87DF-09B8E25F281B}"/>
    <cellStyle name="CustomStyle6 2 6" xfId="2940" xr:uid="{24093AC3-C515-4F97-AC8E-0A318FC529C9}"/>
    <cellStyle name="CustomStyle6 3" xfId="3625" xr:uid="{B88005F3-9146-422F-BFA7-F8F59EAF1444}"/>
    <cellStyle name="CustomStyle6 3 2" xfId="4157" xr:uid="{5A80AF4E-4543-4686-B334-6A4D237228CF}"/>
    <cellStyle name="CustomStyle6 3 3" xfId="4047" xr:uid="{3E855A3F-EF7C-4A8C-A1DA-F81542AD41E4}"/>
    <cellStyle name="CustomStyle6 3 4" xfId="5346" xr:uid="{4E6249FB-C2E1-4906-AB10-1B5807968B39}"/>
    <cellStyle name="CustomStyle6 4" xfId="4033" xr:uid="{7A83816D-CD4F-499F-A386-099188DC4C91}"/>
    <cellStyle name="CustomStyle6 4 2" xfId="4143" xr:uid="{255F1DB3-28D4-4B78-85FF-C627BA022291}"/>
    <cellStyle name="CustomStyle6 5" xfId="4128" xr:uid="{638AA3C8-EAA8-4CA0-983D-95112EAE572C}"/>
    <cellStyle name="CustomStyle6 6" xfId="4291" xr:uid="{C379E598-D783-4B53-BCDC-95725E5A73BF}"/>
    <cellStyle name="CustomStyle7" xfId="1382" xr:uid="{2E0983E4-14F5-426B-8818-F5F3754153A3}"/>
    <cellStyle name="CustomStyle8" xfId="1383" xr:uid="{0CF8EBA9-7EDE-49CA-B270-2166398CB6CE}"/>
    <cellStyle name="CustomStyle9" xfId="1384" xr:uid="{70A92E29-783F-4A5B-B6BA-D99A2ABE3D07}"/>
    <cellStyle name="d_yield" xfId="1385" xr:uid="{33B48676-908D-498C-B601-435089D185F3}"/>
    <cellStyle name="d_yield 2" xfId="3956" xr:uid="{E7DBFF2F-5285-4B2F-A719-97D3FEA18FED}"/>
    <cellStyle name="d_yield 2 2" xfId="4005" xr:uid="{0E90B7E6-99AE-44FE-9E0B-424C80A055D7}"/>
    <cellStyle name="d_yield_ANF_model_good_w_dcf_wacc" xfId="1386" xr:uid="{D115B3EB-C46C-45CA-9D42-F340DEF1C341}"/>
    <cellStyle name="d_yield_ANF_model_good_w_dcf_wacc_IFRS_2008-01" xfId="1387" xr:uid="{C3764B8B-A81D-4028-9459-64400EF59B0F}"/>
    <cellStyle name="d_yield_AVP" xfId="1388" xr:uid="{44DA0094-8459-47AA-A78A-45EA7BD2B08C}"/>
    <cellStyle name="d_yield_AVP_Graphic Depiction - NO DEV" xfId="1389" xr:uid="{81D486F9-7F02-4F8E-8A1C-98ECAFCECB07}"/>
    <cellStyle name="d_yield_AVP_Graphic Depiction - NO DEV_IFRS_2008-01" xfId="1390" xr:uid="{CC66AACE-C223-4649-9189-81E17A08E8DB}"/>
    <cellStyle name="d_yield_AVP_IFRS_2008-01" xfId="1391" xr:uid="{280F6583-27AE-47C4-B152-46867404D3D6}"/>
    <cellStyle name="d_yield_AVP_THEsumPage (2)" xfId="1392" xr:uid="{7F8DE56B-145E-4A61-99F2-62D637763E40}"/>
    <cellStyle name="d_yield_AVP_THEsumPage (2)_IFRS_2008-01" xfId="1393" xr:uid="{4CC36060-83A7-4FD4-89B9-748904E05F5A}"/>
    <cellStyle name="d_yield_CompSheet" xfId="1394" xr:uid="{D80EC8EF-BA4E-4672-94DE-1C8DDA66A2CB}"/>
    <cellStyle name="d_yield_CompSheet_IFRS_2008-01" xfId="1395" xr:uid="{F51933A8-B887-4DD3-8D2A-0A159FB12DAD}"/>
    <cellStyle name="d_yield_Disc Analysis" xfId="1396" xr:uid="{D4AA8454-3FF4-4DF3-A485-0C44955C5320}"/>
    <cellStyle name="d_yield_Disc Analysis_CompSheet" xfId="1397" xr:uid="{787B93CD-9AC4-452B-93D3-3BDB1322A5E9}"/>
    <cellStyle name="d_yield_Disc Analysis_CompSheet_IFRS_2008-01" xfId="1398" xr:uid="{A02647A4-2864-4C51-8431-A0720A5BAB46}"/>
    <cellStyle name="d_yield_Disc Analysis_IFRS_2008-01" xfId="1399" xr:uid="{9850966F-0E64-41B3-B590-F73E9BB9DC84}"/>
    <cellStyle name="d_yield_Disc Analysis_THEsumPage (2)" xfId="1400" xr:uid="{BDDF5F8C-C2EE-4C1E-A821-077BF8E6D97E}"/>
    <cellStyle name="d_yield_Disc Analysis_THEsumPage (2)_IFRS_2008-01" xfId="1401" xr:uid="{988F9BB3-501A-4A55-8613-6F47C2E61623}"/>
    <cellStyle name="d_yield_Fairness Opinion Valuation 4-23a.xls Chart 1" xfId="1402" xr:uid="{99A42DC3-AD66-4C27-AE9B-BE61AF7FB989}"/>
    <cellStyle name="d_yield_Fairness Opinion Valuation 4-23a.xls Chart 1_IFRS_2008-01" xfId="1403" xr:uid="{80A0E3D4-1531-4FBD-89A3-4A261C27E9C9}"/>
    <cellStyle name="d_yield_IFRS_2008-01" xfId="1404" xr:uid="{6D969ABD-AB92-4FC8-A060-7B9696E6106D}"/>
    <cellStyle name="d_yield_IFRS_2008-01 2" xfId="3957" xr:uid="{0A6F03A0-7316-4C71-BF67-4E87EDCC2949}"/>
    <cellStyle name="d_yield_IFRS_2008-01 2 2" xfId="4006" xr:uid="{A6119F74-B7CE-4132-82BB-9E3E2F02A6AD}"/>
    <cellStyle name="d_yield_LP Chart" xfId="1405" xr:uid="{356AD2EE-2C66-4D60-B162-B5244B1305B1}"/>
    <cellStyle name="d_yield_LP Chart_IFRS_2008-01" xfId="1406" xr:uid="{C19DAC8A-FD9F-4556-A053-4B55154AE6A1}"/>
    <cellStyle name="d_yield_LP Chart_THEsumPage (2)" xfId="1407" xr:uid="{C10742BD-3E9E-4FA6-9BB4-46C88074EDC8}"/>
    <cellStyle name="d_yield_LP Chart_THEsumPage (2)_IFRS_2008-01" xfId="1408" xr:uid="{9EC60B8E-A9F2-48E1-BBE4-9C727162F614}"/>
    <cellStyle name="d_yield_Merg Cons" xfId="1409" xr:uid="{56BC260B-536E-4FC2-AE6C-FE79F2864F1C}"/>
    <cellStyle name="d_yield_Merg Cons_CompSheet" xfId="1410" xr:uid="{764F6A26-8404-4CA2-BADB-49A721CF2336}"/>
    <cellStyle name="d_yield_Merg Cons_CompSheet_IFRS_2008-01" xfId="1411" xr:uid="{E0B2EA86-CF74-46C6-B3B7-C8C7B08F48AD}"/>
    <cellStyle name="d_yield_Merg Cons_IFRS_2008-01" xfId="1412" xr:uid="{AAC2E541-C6D7-4461-BFA5-79B5382EBD3E}"/>
    <cellStyle name="d_yield_Merg Cons_THEsumPage (2)" xfId="1413" xr:uid="{02841A0E-6D64-45A3-8064-5635DAA758B7}"/>
    <cellStyle name="d_yield_Merg Cons_THEsumPage (2)_IFRS_2008-01" xfId="1414" xr:uid="{0E667CFF-005F-41F2-80E9-2259233162A9}"/>
    <cellStyle name="d_yield_PowerValuation.xls Chart 21" xfId="1415" xr:uid="{59A321EA-B1C3-4B7C-8234-0574E225029B}"/>
    <cellStyle name="d_yield_PowerValuation.xls Chart 21_IFRS_2008-01" xfId="1416" xr:uid="{4222107A-8B4C-471E-A21D-0595DFDEF228}"/>
    <cellStyle name="d_yield_PowerValuation.xls Chart 28" xfId="1417" xr:uid="{A3072598-7CCD-4415-824B-B4295A059748}"/>
    <cellStyle name="d_yield_PowerValuation.xls Chart 28_IFRS_2008-01" xfId="1418" xr:uid="{F671DD03-1ABB-40BC-ABD7-AA31EC37B15C}"/>
    <cellStyle name="d_yield_Proj10" xfId="1419" xr:uid="{FE4912A1-8E27-4CBB-BE7E-703B540BFF59}"/>
    <cellStyle name="d_yield_Proj10_AVP" xfId="1420" xr:uid="{9C6E294A-AFEB-4590-BF1F-BBB02FBE2C5E}"/>
    <cellStyle name="d_yield_Proj10_AVP_Graphic Depiction - NO DEV" xfId="1421" xr:uid="{66F0C3D0-FE0C-4129-BCC0-09064987EA0C}"/>
    <cellStyle name="d_yield_Proj10_AVP_Graphic Depiction - NO DEV_IFRS_2008-01" xfId="1422" xr:uid="{AAE50D3D-6D62-4869-9C25-E6D8B8F103A6}"/>
    <cellStyle name="d_yield_Proj10_AVP_IFRS_2008-01" xfId="1423" xr:uid="{7A33623C-5ABA-4A25-A3C0-EED8833175B2}"/>
    <cellStyle name="d_yield_Proj10_AVP_THEsumPage (2)" xfId="1424" xr:uid="{683D10DF-812D-44BC-B7EE-FEE7F0F2CD0F}"/>
    <cellStyle name="d_yield_Proj10_AVP_THEsumPage (2)_IFRS_2008-01" xfId="1425" xr:uid="{F4FBE922-D21E-4208-A03B-FC270B87B978}"/>
    <cellStyle name="d_yield_Proj10_CompSheet" xfId="1426" xr:uid="{06C88797-75B7-4208-8188-D51423EF13FD}"/>
    <cellStyle name="d_yield_Proj10_CompSheet_IFRS_2008-01" xfId="1427" xr:uid="{2FEECC5F-7372-4C6C-B8B8-8D15B5C3687A}"/>
    <cellStyle name="d_yield_Proj10_Disc Analysis" xfId="1428" xr:uid="{68EFCCED-6494-40CF-8111-0442A1421001}"/>
    <cellStyle name="d_yield_Proj10_Disc Analysis_CompSheet" xfId="1429" xr:uid="{59226498-F107-4BC7-AB8F-B9D5B1E76769}"/>
    <cellStyle name="d_yield_Proj10_Disc Analysis_CompSheet_IFRS_2008-01" xfId="1430" xr:uid="{989E8998-8B65-4A96-9C11-776045296CC0}"/>
    <cellStyle name="d_yield_Proj10_Disc Analysis_IFRS_2008-01" xfId="1431" xr:uid="{324A08F3-D38B-4963-9387-81A0681DEA8F}"/>
    <cellStyle name="d_yield_Proj10_Disc Analysis_THEsumPage (2)" xfId="1432" xr:uid="{6651ADF5-A69C-4C74-BF4D-F4D037992F2D}"/>
    <cellStyle name="d_yield_Proj10_Disc Analysis_THEsumPage (2)_IFRS_2008-01" xfId="1433" xr:uid="{54758939-5FD7-4507-96B5-C957723C59B7}"/>
    <cellStyle name="d_yield_Proj10_Fairness Opinion Valuation 4-23a.xls Chart 1" xfId="1434" xr:uid="{C2B2DAC2-6CB3-40CA-8542-325A01445978}"/>
    <cellStyle name="d_yield_Proj10_Fairness Opinion Valuation 4-23a.xls Chart 1_IFRS_2008-01" xfId="1435" xr:uid="{A2BA2FB8-5C29-44E4-A965-C4C77656290C}"/>
    <cellStyle name="d_yield_Proj10_IFRS_2008-01" xfId="1436" xr:uid="{E335967D-C67C-4D16-9532-7AA8FEA78CDB}"/>
    <cellStyle name="d_yield_Proj10_LP Chart" xfId="1437" xr:uid="{7E527564-EC35-47A8-9479-369A1C49D6BE}"/>
    <cellStyle name="d_yield_Proj10_LP Chart_IFRS_2008-01" xfId="1438" xr:uid="{86BCD3C3-5979-4C9B-AB5A-05AFBE535DE8}"/>
    <cellStyle name="d_yield_Proj10_LP Chart_THEsumPage (2)" xfId="1439" xr:uid="{4258FFB2-8AA8-470D-BD7C-D41D8AD3BD31}"/>
    <cellStyle name="d_yield_Proj10_LP Chart_THEsumPage (2)_IFRS_2008-01" xfId="1440" xr:uid="{422E5100-6C92-422A-925E-34E4878D0F30}"/>
    <cellStyle name="d_yield_Proj10_Merg Cons" xfId="1441" xr:uid="{F8FB3852-DCDA-4D5B-BDE8-1F60184854DE}"/>
    <cellStyle name="d_yield_Proj10_Merg Cons_CompSheet" xfId="1442" xr:uid="{2A1B0385-3757-49B2-BE01-E1BD6F7ECC39}"/>
    <cellStyle name="d_yield_Proj10_Merg Cons_CompSheet_IFRS_2008-01" xfId="1443" xr:uid="{5757C46B-9F3D-429F-8B9B-7D83B66E1AAB}"/>
    <cellStyle name="d_yield_Proj10_Merg Cons_IFRS_2008-01" xfId="1444" xr:uid="{5C3E4C6D-0251-472E-B55D-15FEE684F139}"/>
    <cellStyle name="d_yield_Proj10_Merg Cons_THEsumPage (2)" xfId="1445" xr:uid="{27965547-E0F8-4355-B21B-E2CA0B3CE730}"/>
    <cellStyle name="d_yield_Proj10_Merg Cons_THEsumPage (2)_IFRS_2008-01" xfId="1446" xr:uid="{A4488667-AB98-4CEF-962D-43B28F576079}"/>
    <cellStyle name="d_yield_Proj10_PowerValuation.xls Chart 21" xfId="1447" xr:uid="{6D7D1172-7D4F-436B-B154-05762FBA4AFB}"/>
    <cellStyle name="d_yield_Proj10_PowerValuation.xls Chart 21_IFRS_2008-01" xfId="1448" xr:uid="{DDC2CC31-3089-47B4-92F4-371FD6210671}"/>
    <cellStyle name="d_yield_Proj10_PowerValuation.xls Chart 28" xfId="1449" xr:uid="{266BDAB1-EE73-4F0C-B791-177DC058EC53}"/>
    <cellStyle name="d_yield_Proj10_PowerValuation.xls Chart 28_IFRS_2008-01" xfId="1450" xr:uid="{E67AB3E9-BBB9-4A9C-B826-131CF0F59FF9}"/>
    <cellStyle name="d_yield_Proj10_Sensitivity" xfId="1451" xr:uid="{120ADF7B-49D9-4D26-A6A7-4A27881EA9FB}"/>
    <cellStyle name="d_yield_Proj10_Sensitivity_CompSheet" xfId="1452" xr:uid="{B622C04C-3771-4093-9BCD-F2852ED62BFA}"/>
    <cellStyle name="d_yield_Proj10_Sensitivity_CompSheet_IFRS_2008-01" xfId="1453" xr:uid="{2FAF3FA9-2BA8-42E1-B3A6-0E6FEF9A6A43}"/>
    <cellStyle name="d_yield_Proj10_Sensitivity_IFRS_2008-01" xfId="1454" xr:uid="{77312682-B7A7-4689-9B6C-E85A43E3630A}"/>
    <cellStyle name="d_yield_Proj10_Sensitivity_THEsumPage (2)" xfId="1455" xr:uid="{AA89C3A5-5BA4-42EF-9A06-D9E15DDD66F9}"/>
    <cellStyle name="d_yield_Proj10_Sensitivity_THEsumPage (2)_IFRS_2008-01" xfId="1456" xr:uid="{9D6B636D-82EC-461E-B2C3-ACAE8DD3F709}"/>
    <cellStyle name="d_yield_Proj10_show-hold" xfId="1457" xr:uid="{683802C2-4C0E-4A92-8F0D-0FAF5C483D6A}"/>
    <cellStyle name="d_yield_Proj10_show-hold_Graphic Depiction - NO DEV" xfId="1458" xr:uid="{D3D93E5C-E9B9-49AC-ABE5-57FB84FA7618}"/>
    <cellStyle name="d_yield_Proj10_show-hold_Graphic Depiction - NO DEV_IFRS_2008-01" xfId="1459" xr:uid="{713D3895-2169-4D47-8D75-63CA0C1BB505}"/>
    <cellStyle name="d_yield_Proj10_show-hold_IFRS_2008-01" xfId="1460" xr:uid="{A7AF6CBB-1308-4C91-A342-5ADE89E4B7E8}"/>
    <cellStyle name="d_yield_Proj10_show-hold_THEsumPage (2)" xfId="1461" xr:uid="{4516C9FC-CD02-4AD8-AD85-26C091D7467D}"/>
    <cellStyle name="d_yield_Proj10_show-hold_THEsumPage (2)_IFRS_2008-01" xfId="1462" xr:uid="{A29AC1FF-06DC-40C8-AB0D-960365F23ACF}"/>
    <cellStyle name="d_yield_Proj10_THEsumPage (2)" xfId="1463" xr:uid="{40D5829F-EC7A-44D7-AA0F-EE31BC9A8470}"/>
    <cellStyle name="d_yield_Proj10_THEsumPage (2)_IFRS_2008-01" xfId="1464" xr:uid="{CEF20C4E-30F9-4DEF-8F22-9911300521D8}"/>
    <cellStyle name="d_yield_Proj10_Valuation summaries" xfId="1465" xr:uid="{E8E7B00E-A8F0-4FAB-B456-84FB6E6D8B30}"/>
    <cellStyle name="d_yield_Proj10_Valuation summaries_IFRS_2008-01" xfId="1466" xr:uid="{57A0E1A0-6D29-4A63-A8E0-5A5BF25A9BAB}"/>
    <cellStyle name="d_yield_Proj10_WACC-CableCar" xfId="1467" xr:uid="{6700466E-AE07-4230-9D9D-339AB08E6D52}"/>
    <cellStyle name="d_yield_Proj10_WACC-CableCar_IFRS_2008-01" xfId="1468" xr:uid="{60CD52E5-4D89-4831-A7FB-31FDC514D228}"/>
    <cellStyle name="d_yield_Proj10_WACC-CableCar_THEsumPage (2)" xfId="1469" xr:uid="{6BF89842-F3D6-4B3A-B81A-A8251A72D2E1}"/>
    <cellStyle name="d_yield_Proj10_WACC-CableCar_THEsumPage (2)_IFRS_2008-01" xfId="1470" xr:uid="{E4D826AC-4991-47FB-90B6-BA238DF1A605}"/>
    <cellStyle name="d_yield_Proj10_WACC-RAD (2)" xfId="1471" xr:uid="{EA53459F-222E-4722-A67A-12E5E24A84A1}"/>
    <cellStyle name="d_yield_Proj10_WACC-RAD (2)_IFRS_2008-01" xfId="1472" xr:uid="{2C4D86EB-6123-4EEF-A539-2557AB559398}"/>
    <cellStyle name="d_yield_Proj10_WACC-RAD (2)_THEsumPage (2)" xfId="1473" xr:uid="{B4D4A1B5-746C-400E-80B4-741E4557E122}"/>
    <cellStyle name="d_yield_Proj10_WACC-RAD (2)_THEsumPage (2)_IFRS_2008-01" xfId="1474" xr:uid="{A1077BCB-D869-4016-AABF-381B271CA194}"/>
    <cellStyle name="d_yield_Sensitivity" xfId="1475" xr:uid="{89771678-35D7-486C-B8F8-EF0424E00943}"/>
    <cellStyle name="d_yield_Sensitivity_CompSheet" xfId="1476" xr:uid="{E1939A19-856D-45EA-B997-C37BAF7C7BE1}"/>
    <cellStyle name="d_yield_Sensitivity_CompSheet_IFRS_2008-01" xfId="1477" xr:uid="{CD3B7CB1-A5A4-4332-AB25-6F755F1028BF}"/>
    <cellStyle name="d_yield_Sensitivity_IFRS_2008-01" xfId="1478" xr:uid="{278C7C1F-3748-41B1-B865-495D8D5351A3}"/>
    <cellStyle name="d_yield_Sensitivity_THEsumPage (2)" xfId="1479" xr:uid="{12A1DCF9-9AD8-4FC8-8B22-2508B2D35CDB}"/>
    <cellStyle name="d_yield_Sensitivity_THEsumPage (2)_IFRS_2008-01" xfId="1480" xr:uid="{CD18F240-03EC-4ABD-B449-C418B35377E0}"/>
    <cellStyle name="d_yield_show-hold" xfId="1481" xr:uid="{CBD6F634-1813-49A9-835F-788BCD180E02}"/>
    <cellStyle name="d_yield_show-hold_CompSheet" xfId="1482" xr:uid="{B569A2A0-21DD-4F2C-9661-E94B8A47FE92}"/>
    <cellStyle name="d_yield_show-hold_CompSheet_IFRS_2008-01" xfId="1483" xr:uid="{362C96B1-3917-4FDB-809F-AAB9F16B07CE}"/>
    <cellStyle name="d_yield_show-hold_IFRS_2008-01" xfId="1484" xr:uid="{BF0B42F3-292F-4810-BBEA-FFEA763E2E4D}"/>
    <cellStyle name="d_yield_show-hold_THEsumPage (2)" xfId="1485" xr:uid="{E6F8DE78-AF9B-4D5B-B093-18E168203C93}"/>
    <cellStyle name="d_yield_show-hold_THEsumPage (2)_IFRS_2008-01" xfId="1486" xr:uid="{6D4FB7DA-F467-4C00-AD45-7C6F30D1265E}"/>
    <cellStyle name="d_yield_THEsumPage (2)" xfId="1487" xr:uid="{D9FB10E3-C3A2-44F7-AA69-96B01D7F6F0E}"/>
    <cellStyle name="d_yield_THEsumPage (2)_IFRS_2008-01" xfId="1488" xr:uid="{4E5609CA-301D-451A-9847-CE977AD8390F}"/>
    <cellStyle name="d_yield_Valuation summaries" xfId="1489" xr:uid="{3CD3E3C8-E5AC-426A-BB4B-CF0E5C3688BF}"/>
    <cellStyle name="d_yield_Valuation summaries_IFRS_2008-01" xfId="1490" xr:uid="{C94E800C-D92A-4915-B493-18BBB96D98F3}"/>
    <cellStyle name="d_yield_WACC-CableCar" xfId="1491" xr:uid="{D0EB9858-BB8C-4320-9C10-B9EF7296F583}"/>
    <cellStyle name="d_yield_WACC-CableCar_IFRS_2008-01" xfId="1492" xr:uid="{3152BC63-E592-40DD-920B-EFC6FD98A4A8}"/>
    <cellStyle name="d_yield_WACC-CableCar_THEsumPage (2)" xfId="1493" xr:uid="{866B56C0-754E-4FFA-84E2-B91322DFC83B}"/>
    <cellStyle name="d_yield_WACC-CableCar_THEsumPage (2)_IFRS_2008-01" xfId="1494" xr:uid="{59F1C75A-5B2A-44B5-81B6-9EEB4172FCE7}"/>
    <cellStyle name="d_yield_WACC-RAD (2)" xfId="1495" xr:uid="{0B67BC9E-C839-4973-8B73-B51B013E24D1}"/>
    <cellStyle name="d_yield_WACC-RAD (2)_IFRS_2008-01" xfId="1496" xr:uid="{7B7B3598-4B23-4DF1-B81F-0224BB533E10}"/>
    <cellStyle name="d_yield_WACC-RAD (2)_THEsumPage (2)" xfId="1497" xr:uid="{D555501C-15D9-4CB9-9B23-436747B02760}"/>
    <cellStyle name="d_yield_WACC-RAD (2)_THEsumPage (2)_IFRS_2008-01" xfId="1498" xr:uid="{B9F10721-4F7B-4A48-9B4E-6D8DFCBB1257}"/>
    <cellStyle name="Dash" xfId="1499" xr:uid="{4E7E4C00-4D0B-4DD3-8464-7A22B2E44795}"/>
    <cellStyle name="data" xfId="1500" xr:uid="{4342F65E-DCCC-412E-9459-F102516A9F3D}"/>
    <cellStyle name="data c mes" xfId="1501" xr:uid="{D5158FFD-1F09-4542-B4AC-6A1F3AA86053}"/>
    <cellStyle name="Date" xfId="1502" xr:uid="{A55C7B0C-7B8D-4D3F-9345-D66D6F42BFC9}"/>
    <cellStyle name="Date - Style2" xfId="1503" xr:uid="{53592EE8-5043-4F19-ACD1-D98271B7AF85}"/>
    <cellStyle name="Date Aligned" xfId="1504" xr:uid="{C988CC1E-E4DF-4318-9CC5-7B6CD7BC6D1E}"/>
    <cellStyle name="Date_050418 KEP-CONSO PL 2000 2009 - Merrill (version 1)" xfId="1505" xr:uid="{284746FA-D2FB-4EB1-A459-904579111517}"/>
    <cellStyle name="Dia" xfId="1506" xr:uid="{DC666C16-B934-4AE2-AAE1-A1AF9DD8A880}"/>
    <cellStyle name="dividend$" xfId="1507" xr:uid="{1F3D88B5-00E0-48D2-AC41-93D16984941A}"/>
    <cellStyle name="dividends" xfId="1508" xr:uid="{7B389021-80B8-4B1E-8516-51486A61282E}"/>
    <cellStyle name="Dollars" xfId="1509" xr:uid="{2B4BA607-3F5C-4770-8B2F-7F256075F0BD}"/>
    <cellStyle name="Dotted Line" xfId="1510" xr:uid="{D9453E27-9F2E-46A0-8975-DCAC2782C89C}"/>
    <cellStyle name="Emphasis 1" xfId="3841" xr:uid="{8ECA83FD-8865-4A38-B1FC-90C1A21E9256}"/>
    <cellStyle name="Emphasis 2" xfId="3837" xr:uid="{37535FF9-9589-46AC-A178-06BF77E81778}"/>
    <cellStyle name="Emphasis 3" xfId="3836" xr:uid="{96CFA25D-80B0-4DD3-ABCE-E674607EA822}"/>
    <cellStyle name="Encabez1" xfId="1511" xr:uid="{B4919520-A413-4E50-9899-7351F8A7E409}"/>
    <cellStyle name="Encabez2" xfId="1512" xr:uid="{CF7EADCA-BDCA-451C-9996-282E5D0ACDEB}"/>
    <cellStyle name="eps" xfId="1513" xr:uid="{3D458ED6-D6AC-434A-9971-AF1D90A23668}"/>
    <cellStyle name="EPS (Model)" xfId="1514" xr:uid="{0F1AD665-375B-46A6-ABC1-DC75D4B77272}"/>
    <cellStyle name="eps 2" xfId="3959" xr:uid="{AADAE8D9-7DAF-4322-850D-344343141572}"/>
    <cellStyle name="eps 2 2" xfId="4008" xr:uid="{D52A6EA3-AC46-4021-BFF5-E41945C247EA}"/>
    <cellStyle name="eps 3" xfId="3933" xr:uid="{C5C410EA-13CD-42AB-885A-2D37B9209A85}"/>
    <cellStyle name="eps 3 2" xfId="4004" xr:uid="{33536162-1716-4A25-8624-C54185AE7E99}"/>
    <cellStyle name="eps 4" xfId="3958" xr:uid="{A5DA75B5-ED46-4BD6-B3AB-B549BABEDD7F}"/>
    <cellStyle name="eps 4 2" xfId="4007" xr:uid="{E1953E1A-EF2A-41FC-8EA5-4C636675642B}"/>
    <cellStyle name="eps$" xfId="1515" xr:uid="{40B41177-316F-477C-AE37-4CA5115CD4B3}"/>
    <cellStyle name="eps$ 2" xfId="3960" xr:uid="{6B01FCF4-9BB3-4E5A-ABB8-5BFA75F28B3E}"/>
    <cellStyle name="eps$ 2 2" xfId="4009" xr:uid="{ACEF4F67-A0ED-437D-9CEB-B721FFD1C3BB}"/>
    <cellStyle name="eps$A" xfId="1516" xr:uid="{EC67DBE7-9F20-40A0-AD38-84FFF41A17CF}"/>
    <cellStyle name="eps$A 2" xfId="3961" xr:uid="{01953AA8-8199-4178-9BA9-430CF2F768B0}"/>
    <cellStyle name="eps$A 2 2" xfId="4010" xr:uid="{C88BC168-2560-4A74-83D2-F3406606DF4E}"/>
    <cellStyle name="eps$E" xfId="1517" xr:uid="{18FF2917-BB61-4D3E-ACF3-D27AB33BCC47}"/>
    <cellStyle name="eps$E 2" xfId="3962" xr:uid="{93A0DB8D-5EFC-4FA1-9F30-3A23D7CEA67A}"/>
    <cellStyle name="eps$E 2 2" xfId="4011" xr:uid="{90A64476-F9AB-4374-8317-4E150BC58402}"/>
    <cellStyle name="EPS_adp wip" xfId="1518" xr:uid="{C7CB5D87-5E20-459D-BB8E-961A2232215D}"/>
    <cellStyle name="epsA" xfId="1519" xr:uid="{92853A69-3100-4FCB-8F12-62CF0482A93E}"/>
    <cellStyle name="epsA 2" xfId="3963" xr:uid="{42589010-0087-4262-96F3-DD73FC34350F}"/>
    <cellStyle name="epsA 2 2" xfId="4012" xr:uid="{215D83FC-1C64-4E88-920C-07A563F6785F}"/>
    <cellStyle name="epsE" xfId="1520" xr:uid="{2C9EF629-59A1-4161-BF6E-48D1953B193A}"/>
    <cellStyle name="epsE 2" xfId="3964" xr:uid="{FD43EEC6-E302-4AAE-A236-B112777BEE4C}"/>
    <cellStyle name="epsE 2 2" xfId="4013" xr:uid="{52FA12B9-C010-493D-8292-DBD38853EEE1}"/>
    <cellStyle name="ER$AS" xfId="1521" xr:uid="{C3950689-0871-4655-BE45-4C24FB9078E3}"/>
    <cellStyle name="ER$IS" xfId="1522" xr:uid="{15E45FED-1B5C-4736-8DF9-718B45A177E3}"/>
    <cellStyle name="ER$IS (2)" xfId="1523" xr:uid="{D6E76339-053D-4BCA-9350-C2398ADE99BE}"/>
    <cellStyle name="ER$IS_2003 OpRecon" xfId="1524" xr:uid="{8BAEE265-19BB-402D-9D9A-AAD03841194C}"/>
    <cellStyle name="ERCOM" xfId="1525" xr:uid="{59E30D0C-F4F6-4612-BB8C-5D88542D7193}"/>
    <cellStyle name="erdivid" xfId="1526" xr:uid="{19B71E7B-BFFF-4F2B-8278-3B3C6D338741}"/>
    <cellStyle name="ereps$" xfId="1527" xr:uid="{369A95C8-2E0C-4011-A61A-DCFF27FB8CAD}"/>
    <cellStyle name="ERIS" xfId="1528" xr:uid="{DBDDCDC3-CFF6-4123-BE98-9ED695AC8220}"/>
    <cellStyle name="ERnozeros" xfId="1529" xr:uid="{AD3062A6-7F32-4C0A-AC2B-EDF76564A013}"/>
    <cellStyle name="ERtotal$" xfId="1530" xr:uid="{E174BD9C-9B2E-4B00-9A65-1CE1B9A06E47}"/>
    <cellStyle name="Euro" xfId="1531" xr:uid="{F341EC75-F28A-4723-B002-7E3EA4168857}"/>
    <cellStyle name="Euro 1 dec" xfId="1532" xr:uid="{DCCB93F7-08E6-4740-AF99-51556A2992D1}"/>
    <cellStyle name="Euro 10" xfId="1533" xr:uid="{1138F425-8432-4603-B09B-A26A3BB33DBF}"/>
    <cellStyle name="Euro 11" xfId="1534" xr:uid="{224AC4EF-E853-460B-ABCD-EF10907490B6}"/>
    <cellStyle name="Euro 12" xfId="1535" xr:uid="{20B3423E-2880-4602-8D12-39F5C7487DFB}"/>
    <cellStyle name="Euro 13" xfId="1536" xr:uid="{21CB6DEE-A1C2-49DD-A36B-CEFDA38A0403}"/>
    <cellStyle name="Euro 14" xfId="1537" xr:uid="{8B8CB66B-1BB6-43D2-A60C-2AC45DC5BC5C}"/>
    <cellStyle name="Euro 15" xfId="1538" xr:uid="{5E195834-4B0D-41A4-A4ED-E2A7687A4FD0}"/>
    <cellStyle name="Euro 16" xfId="1539" xr:uid="{557F716A-54E8-45B5-A643-AA00FE507237}"/>
    <cellStyle name="Euro 17" xfId="1540" xr:uid="{48B1D62C-A2BB-450E-8F3E-BD9B8067DFB2}"/>
    <cellStyle name="Euro 18" xfId="1541" xr:uid="{89D54BB3-BBD4-43AC-8D79-298426D7A6E8}"/>
    <cellStyle name="Euro 19" xfId="1542" xr:uid="{442C0F9F-A644-4EDB-A1F9-680682C51C0B}"/>
    <cellStyle name="Euro 2" xfId="1543" xr:uid="{64C0C78F-7B94-49FB-B686-ECB99854ABBF}"/>
    <cellStyle name="Euro 2 dec" xfId="1544" xr:uid="{BABC1D93-1063-481B-A3FD-3CAEC2DCB355}"/>
    <cellStyle name="Euro 20" xfId="1545" xr:uid="{DD195B60-705C-4B53-85B2-E02BD5E3EDA7}"/>
    <cellStyle name="Euro 21" xfId="1546" xr:uid="{B0D4B632-43AA-408A-8C72-265CA988DC6A}"/>
    <cellStyle name="Euro 22" xfId="1547" xr:uid="{C2FC67C2-3A7C-42A8-A273-63745F9E496C}"/>
    <cellStyle name="Euro 23" xfId="1548" xr:uid="{DF8469CB-56C7-4F12-B30D-60F8BCB2E6A6}"/>
    <cellStyle name="Euro 24" xfId="1549" xr:uid="{BCB284E3-04D1-4563-8F48-5186E905FB8F}"/>
    <cellStyle name="Euro 25" xfId="1550" xr:uid="{148F18BC-D217-4532-8D4B-315ADD680E8C}"/>
    <cellStyle name="Euro 26" xfId="1551" xr:uid="{96ED09DD-886F-4F0B-A67E-EC1A570D3943}"/>
    <cellStyle name="Euro 27" xfId="1552" xr:uid="{A9AAC6C0-0D5B-47ED-BF8D-7657A445A2DA}"/>
    <cellStyle name="Euro 28" xfId="1553" xr:uid="{81052B2D-A9E9-4481-9833-1A91B5C362E5}"/>
    <cellStyle name="Euro 29" xfId="1554" xr:uid="{9A75F87E-6874-44F4-AA4C-C125BC928371}"/>
    <cellStyle name="Euro 3" xfId="1555" xr:uid="{CA44D288-DD17-4D80-B01E-1182F6D93694}"/>
    <cellStyle name="Euro 30" xfId="1556" xr:uid="{1468D852-007F-4B84-BA02-F14964BB51C2}"/>
    <cellStyle name="Euro 31" xfId="1557" xr:uid="{0DC3665A-1672-4BFD-9D1A-F0220D0A62D8}"/>
    <cellStyle name="Euro 32" xfId="1558" xr:uid="{87BDADF4-D927-4E38-9E3A-FB11B285CD26}"/>
    <cellStyle name="Euro 33" xfId="1559" xr:uid="{F845EAFA-0787-4B24-8DE3-8904911D01DE}"/>
    <cellStyle name="Euro 34" xfId="1560" xr:uid="{ACADC3E0-4826-4D12-8B9D-BD41131BF457}"/>
    <cellStyle name="Euro 35" xfId="1561" xr:uid="{58CF664F-C5F5-4865-930E-4F1A370A379A}"/>
    <cellStyle name="Euro 36" xfId="1562" xr:uid="{CF32A120-101F-42DA-BF7E-EC26A0F1F20C}"/>
    <cellStyle name="Euro 37" xfId="1563" xr:uid="{ED85C57A-13B8-46AA-87E0-FFF890FAE720}"/>
    <cellStyle name="Euro 38" xfId="1564" xr:uid="{CD70DC81-D1AE-4EFB-B042-1B4BFE922F87}"/>
    <cellStyle name="Euro 39" xfId="1565" xr:uid="{8731A69D-2B6A-4787-A473-C9901D881DFD}"/>
    <cellStyle name="Euro 4" xfId="1566" xr:uid="{D758E713-FD19-4799-B25E-83F6DD009D4B}"/>
    <cellStyle name="Euro 4 dec" xfId="1567" xr:uid="{1F7AA542-A27A-4E03-ADA3-142DCAEF5A32}"/>
    <cellStyle name="Euro 40" xfId="1568" xr:uid="{C9C316AE-FF0C-4504-BBD2-9A611D31FA87}"/>
    <cellStyle name="Euro 41" xfId="1569" xr:uid="{ECFC0F1F-3E12-4945-8702-5A2161B04C1A}"/>
    <cellStyle name="Euro 42" xfId="1570" xr:uid="{48A78BD4-C9FD-4AFF-989F-58B090B6A8D9}"/>
    <cellStyle name="Euro 43" xfId="1571" xr:uid="{24ABE92B-110B-4095-A108-82EC89EC1DC5}"/>
    <cellStyle name="Euro 44" xfId="1572" xr:uid="{ECCA18A0-CB65-4939-BBE1-FD0E8DE41FD2}"/>
    <cellStyle name="Euro 45" xfId="1573" xr:uid="{C5591B26-5718-4506-A998-5A02B91C70F3}"/>
    <cellStyle name="Euro 46" xfId="1574" xr:uid="{34B6A5D3-2304-41C0-8382-C7646D478EC4}"/>
    <cellStyle name="Euro 47" xfId="1575" xr:uid="{404741FD-2D4E-4225-9230-E215EC08781F}"/>
    <cellStyle name="Euro 48" xfId="1576" xr:uid="{B7D95352-7461-4758-B69F-17F51098E22F}"/>
    <cellStyle name="Euro 49" xfId="1577" xr:uid="{C9428590-4B46-4AF1-AE4C-BF04444188A6}"/>
    <cellStyle name="Euro 5" xfId="1578" xr:uid="{58789A90-232C-4D3F-95EF-5561058C0B81}"/>
    <cellStyle name="Euro 50" xfId="1579" xr:uid="{E662296C-9FE1-4899-966C-F357B9BF45A3}"/>
    <cellStyle name="Euro 51" xfId="1580" xr:uid="{C93C69A4-48A0-4D0C-9176-2E3206C387E1}"/>
    <cellStyle name="Euro 52" xfId="1581" xr:uid="{06E5A90C-45F3-463C-9C52-BA284648CD60}"/>
    <cellStyle name="Euro 53" xfId="1582" xr:uid="{5C9A8E23-E8E4-4027-AB54-6C475FDB072A}"/>
    <cellStyle name="Euro 54" xfId="1583" xr:uid="{335CC58A-8CFC-4B0A-8A6A-2CD45035821F}"/>
    <cellStyle name="Euro 55" xfId="1584" xr:uid="{3F645B92-4D51-467B-BAA9-469853284D5E}"/>
    <cellStyle name="Euro 56" xfId="1585" xr:uid="{BD04F697-C301-4B72-BFE5-5723488DC706}"/>
    <cellStyle name="Euro 57" xfId="1586" xr:uid="{52541B4B-9A19-4902-AA42-E45B358345B5}"/>
    <cellStyle name="Euro 58" xfId="1587" xr:uid="{3A483FCE-BD3B-4AAB-8F47-12A51AA89A19}"/>
    <cellStyle name="Euro 59" xfId="1588" xr:uid="{B1D18B22-CA25-44DD-9FFA-7FB285392F31}"/>
    <cellStyle name="Euro 6" xfId="1589" xr:uid="{2FA97D3E-30AC-4427-AE25-4404563849AD}"/>
    <cellStyle name="Euro 60" xfId="1590" xr:uid="{A05D9E00-F7F8-4F2B-8DE3-9B4D0C6CF6E0}"/>
    <cellStyle name="Euro 61" xfId="1591" xr:uid="{86FDE3F8-5ABF-4B03-B7C4-945BDB5C6FFC}"/>
    <cellStyle name="Euro 62" xfId="1592" xr:uid="{4F65A02D-0525-405F-AD8B-D20D1463B322}"/>
    <cellStyle name="Euro 63" xfId="1593" xr:uid="{DCFD838E-F40D-43EF-84A1-49DE3DE7C08A}"/>
    <cellStyle name="Euro 64" xfId="1594" xr:uid="{803F7A9A-6757-472A-AEA3-029BC35804E2}"/>
    <cellStyle name="Euro 65" xfId="1595" xr:uid="{6BB1F1CD-7FE9-4398-A9DE-7A457DA15828}"/>
    <cellStyle name="Euro 66" xfId="1596" xr:uid="{D25A3CA4-BA64-4202-A724-95BB3F386DA7}"/>
    <cellStyle name="Euro 67" xfId="1597" xr:uid="{822E21F5-55AF-46CC-A5B3-1DAFDB74D618}"/>
    <cellStyle name="Euro 68" xfId="1598" xr:uid="{2159178A-1894-44C5-9CB0-FBBCEA50088B}"/>
    <cellStyle name="Euro 69" xfId="1599" xr:uid="{13275C7D-B9A0-4D41-A28C-EA512B08F3F3}"/>
    <cellStyle name="Euro 7" xfId="1600" xr:uid="{A27FB8B1-ABEC-419C-BD41-6D9146F6BE4B}"/>
    <cellStyle name="Euro 70" xfId="1601" xr:uid="{8F1362D6-A78D-450D-AF40-5A39EF4A0DA2}"/>
    <cellStyle name="Euro 71" xfId="1602" xr:uid="{343959D5-05C7-48AB-948F-E7FF5D8AB0DE}"/>
    <cellStyle name="Euro 72" xfId="1603" xr:uid="{B93FBDCF-2886-4659-8D7A-2CF5CD7BB0EF}"/>
    <cellStyle name="Euro 73" xfId="1604" xr:uid="{5103BAAB-EB92-4504-9D40-73EED59FEB92}"/>
    <cellStyle name="Euro 74" xfId="1605" xr:uid="{66A2CBBC-4847-4EC5-AC10-8BD0448470EA}"/>
    <cellStyle name="Euro 75" xfId="3835" xr:uid="{03BB6C1B-D573-485F-A192-0FD9C87A2437}"/>
    <cellStyle name="Euro 76" xfId="3737" xr:uid="{C15C67BD-8DA6-4401-9B76-FD43C1597950}"/>
    <cellStyle name="Euro 77" xfId="3748" xr:uid="{B17D4D1F-7616-4252-A8F8-E1CA365AF221}"/>
    <cellStyle name="Euro 78" xfId="3689" xr:uid="{25F7D4F9-1FA0-4C05-A655-792ADA8ACE52}"/>
    <cellStyle name="Euro 79" xfId="3716" xr:uid="{FB405C7B-7D4B-4954-BAD3-548F9739820D}"/>
    <cellStyle name="Euro 8" xfId="1606" xr:uid="{90CE2B44-D2B1-4116-B294-590BCC294E99}"/>
    <cellStyle name="Euro 80" xfId="3980" xr:uid="{136A5C9A-B59E-4E80-BBED-3695B1EB8CBA}"/>
    <cellStyle name="Euro 81" xfId="3983" xr:uid="{864F575F-DD8D-4A14-B737-AD732786F84E}"/>
    <cellStyle name="Euro 82" xfId="3986" xr:uid="{8B5A5742-6EBC-4D81-8750-581A4B3830C1}"/>
    <cellStyle name="Euro 83" xfId="3988" xr:uid="{33DA8188-CBE8-48CC-90F7-8822782977CE}"/>
    <cellStyle name="Euro 84" xfId="3990" xr:uid="{8C8304E5-4FE4-47E1-BF50-409320DF86D6}"/>
    <cellStyle name="Euro 85" xfId="3992" xr:uid="{C2D72582-6B68-4E57-9B6C-10711B1C21E8}"/>
    <cellStyle name="Euro 86" xfId="3994" xr:uid="{72E514C3-D538-46E7-BD80-9CEC00EBF42F}"/>
    <cellStyle name="Euro 9" xfId="1607" xr:uid="{12E5E330-365F-40A4-97F4-0249484695F1}"/>
    <cellStyle name="Euro s dec" xfId="1608" xr:uid="{F4C04E2B-F5D5-4953-8F2F-C5C7C723A11E}"/>
    <cellStyle name="Euro_! Update DRs Cash" xfId="1609" xr:uid="{372227C8-E2B2-4FEF-8F8A-797613900E23}"/>
    <cellStyle name="Explanatory Text" xfId="1610" xr:uid="{98903ECC-FDA8-403C-A939-AD89B2E802DD}"/>
    <cellStyle name="F2" xfId="1611" xr:uid="{7A83BBC1-A863-491C-8F34-2FD3E10DB489}"/>
    <cellStyle name="F3" xfId="1612" xr:uid="{EDA87F8E-804B-4A01-A9F9-C23055C1289E}"/>
    <cellStyle name="F4" xfId="1613" xr:uid="{C654F969-6B4D-46BB-9B0E-1510C52DB621}"/>
    <cellStyle name="F5" xfId="1614" xr:uid="{3740A2F7-B93F-44C3-98D9-D5A8F5524966}"/>
    <cellStyle name="F6" xfId="1615" xr:uid="{22FBD450-E766-4C39-B027-50B36D3FC645}"/>
    <cellStyle name="F7" xfId="1616" xr:uid="{12F4EBC8-63A8-4FEB-AD36-6C12C98324FB}"/>
    <cellStyle name="F8" xfId="1617" xr:uid="{FD97C33E-F0D8-4A4C-9826-AE3EB9586651}"/>
    <cellStyle name="Fijo" xfId="1618" xr:uid="{10F3F5F8-E055-4617-BF12-816561E3AE10}"/>
    <cellStyle name="Financiero" xfId="1619" xr:uid="{2E6C9518-5E30-430D-8C43-6045B0B6BB8A}"/>
    <cellStyle name="Fit" xfId="1620" xr:uid="{735B8690-0E4E-4437-B764-AB5F6EEAB450}"/>
    <cellStyle name="Fixed" xfId="1621" xr:uid="{7CF95DF8-52B0-4D19-9E1A-5B9F323F2187}"/>
    <cellStyle name="footnote" xfId="1622" xr:uid="{C036A483-2E0F-4846-BF49-86CCE7A4E17C}"/>
    <cellStyle name="footnote2" xfId="1623" xr:uid="{02C13DA2-A4CA-4B61-B6D1-8E01F0F4AD2B}"/>
    <cellStyle name="Footnotes" xfId="1624" xr:uid="{A392DEAD-1790-48C2-9F77-B2E5A87FE241}"/>
    <cellStyle name="Formula" xfId="1625" xr:uid="{E6BB94C9-AF33-4F19-9308-27A06C25A99C}"/>
    <cellStyle name="fy_eps$" xfId="1626" xr:uid="{BCE4C6E4-0CAE-46C3-99CF-708492D5B37D}"/>
    <cellStyle name="g_rate" xfId="1627" xr:uid="{BF0C6112-0785-4414-8193-0DE8B5045275}"/>
    <cellStyle name="g_rate 2" xfId="3965" xr:uid="{A055F3F4-DD0B-4991-BCA6-E3CD88701DE1}"/>
    <cellStyle name="g_rate 2 2" xfId="4014" xr:uid="{71E76ED5-E389-46AC-9C6D-0F4031E69F9B}"/>
    <cellStyle name="g_rate_ANF_model_good_w_dcf_wacc" xfId="1628" xr:uid="{898590BE-7806-425E-BD89-6B80F7ADD92D}"/>
    <cellStyle name="g_rate_ANF_model_good_w_dcf_wacc_IFRS_2008-01" xfId="1629" xr:uid="{8D76A424-0A07-4F6B-AE7F-805B96FE2693}"/>
    <cellStyle name="g_rate_AOL_Model_Master" xfId="1630" xr:uid="{CDDFDF73-46D6-4D88-9B96-1EB1EBF0AF09}"/>
    <cellStyle name="g_rate_AOL_Model_Master 2" xfId="3966" xr:uid="{6F69B19F-60A5-48E9-B6FA-34FB4804C0F9}"/>
    <cellStyle name="g_rate_AOL_Model_Master 2 2" xfId="4015" xr:uid="{16A58CBD-6BCD-42C0-ADC3-4C2761016127}"/>
    <cellStyle name="g_rate_AOL_Model_Master_IFRS_2008-01" xfId="1631" xr:uid="{08F0DC3C-7F55-4344-861D-4064287E8D5A}"/>
    <cellStyle name="g_rate_AOL_Model_Master_IFRS_2008-01 2" xfId="3967" xr:uid="{90DF5A1F-2566-44E2-8690-0BB12B42E28C}"/>
    <cellStyle name="g_rate_AOL_Model_Master_IFRS_2008-01 2 2" xfId="4016" xr:uid="{DB6E5CEB-EDEB-4FE0-A20C-0ACB83AD0B2A}"/>
    <cellStyle name="g_rate_AVP" xfId="1632" xr:uid="{32D17D89-1147-40C4-BA94-6B90BA9A0111}"/>
    <cellStyle name="g_rate_AVP_Graphic Depiction - NO DEV" xfId="1633" xr:uid="{F6BDEFD7-3649-4AA4-B883-9A6ECD821071}"/>
    <cellStyle name="g_rate_AVP_Graphic Depiction - NO DEV_IFRS_2008-01" xfId="1634" xr:uid="{41E78BF6-0870-47A7-9708-E62A75B375DC}"/>
    <cellStyle name="g_rate_AVP_IFRS_2008-01" xfId="1635" xr:uid="{4AD8318D-17AF-4C04-8F47-2F599A4B68B9}"/>
    <cellStyle name="g_rate_AVP_THEsumPage (2)" xfId="1636" xr:uid="{F22139B1-C6F9-4139-9FC2-F84C27CE3BE0}"/>
    <cellStyle name="g_rate_AVP_THEsumPage (2)_IFRS_2008-01" xfId="1637" xr:uid="{9DAF9096-90D2-4238-8655-7C7AC0CAC8FC}"/>
    <cellStyle name="g_rate_CompSheet" xfId="1638" xr:uid="{A6F3AA20-64DA-40FD-A945-FCF41A53214C}"/>
    <cellStyle name="g_rate_CompSheet_IFRS_2008-01" xfId="1639" xr:uid="{4E3A1CBB-55FC-46F4-8878-E9423E4A6A68}"/>
    <cellStyle name="g_rate_Disc Analysis" xfId="1640" xr:uid="{EE072182-2A7E-4936-8C0C-039A0EDB599C}"/>
    <cellStyle name="g_rate_Disc Analysis_CompSheet" xfId="1641" xr:uid="{F026C441-65F4-4C93-B658-9EFAEFB02C28}"/>
    <cellStyle name="g_rate_Disc Analysis_CompSheet_IFRS_2008-01" xfId="1642" xr:uid="{4DA3474B-1CDE-4C7C-AA92-B6292BB567A9}"/>
    <cellStyle name="g_rate_Disc Analysis_IFRS_2008-01" xfId="1643" xr:uid="{CE2D2E3E-6D0C-4D05-812A-B258F7257568}"/>
    <cellStyle name="g_rate_Disc Analysis_THEsumPage (2)" xfId="1644" xr:uid="{A7BDD12B-2C29-4FE5-B24D-4692EA834B9E}"/>
    <cellStyle name="g_rate_Disc Analysis_THEsumPage (2)_IFRS_2008-01" xfId="1645" xr:uid="{D1119C41-1777-451B-907E-5FB483526111}"/>
    <cellStyle name="g_rate_Fairness Opinion Valuation 4-23a.xls Chart 1" xfId="1646" xr:uid="{8226C7FB-5F19-4954-8757-EA2441095A88}"/>
    <cellStyle name="g_rate_Fairness Opinion Valuation 4-23a.xls Chart 1_IFRS_2008-01" xfId="1647" xr:uid="{78F8B760-2479-4C30-8679-0B7713C7FDEF}"/>
    <cellStyle name="g_rate_IFRS_2008-01" xfId="1648" xr:uid="{03187CBC-9B95-44A9-8FC5-4188C152CABF}"/>
    <cellStyle name="g_rate_IFRS_2008-01 2" xfId="3968" xr:uid="{56797D18-A82C-4E79-94FE-7F69DB0090D8}"/>
    <cellStyle name="g_rate_IFRS_2008-01 2 2" xfId="4017" xr:uid="{CC2C6668-7952-48F6-B1E0-662C1FFC94FD}"/>
    <cellStyle name="g_rate_LP Chart" xfId="1649" xr:uid="{7841945A-0D27-4B88-BF02-E4438139C370}"/>
    <cellStyle name="g_rate_LP Chart_IFRS_2008-01" xfId="1650" xr:uid="{1543AD04-1763-4694-B6FF-EC47DA22AF96}"/>
    <cellStyle name="g_rate_LP Chart_THEsumPage (2)" xfId="1651" xr:uid="{9AC53C89-8190-442E-B6FC-D9EB2EC51D25}"/>
    <cellStyle name="g_rate_LP Chart_THEsumPage (2)_IFRS_2008-01" xfId="1652" xr:uid="{C7FAAB84-9A76-49B5-93CE-084D281FA712}"/>
    <cellStyle name="g_rate_Merg Cons" xfId="1653" xr:uid="{4DBBDDE7-1FB8-41DE-ACEA-C26DF5BBC691}"/>
    <cellStyle name="g_rate_Merg Cons_CompSheet" xfId="1654" xr:uid="{809C8050-533D-448F-92EB-3CE6A6C4527D}"/>
    <cellStyle name="g_rate_Merg Cons_CompSheet_IFRS_2008-01" xfId="1655" xr:uid="{C1D5381A-8F85-4EE4-A62A-1F3825DD91C7}"/>
    <cellStyle name="g_rate_Merg Cons_IFRS_2008-01" xfId="1656" xr:uid="{900D9355-C651-4A9F-82E0-503C454D2BF6}"/>
    <cellStyle name="g_rate_Merg Cons_THEsumPage (2)" xfId="1657" xr:uid="{CCD9C6EC-F404-4F2F-BED3-B23EA772943F}"/>
    <cellStyle name="g_rate_Merg Cons_THEsumPage (2)_IFRS_2008-01" xfId="1658" xr:uid="{50374032-153C-4D73-AC00-3974F11B16EC}"/>
    <cellStyle name="g_rate_PowerValuation.xls Chart 21" xfId="1659" xr:uid="{FC1CE04A-6905-4354-AF1F-06965BD7138E}"/>
    <cellStyle name="g_rate_PowerValuation.xls Chart 21_IFRS_2008-01" xfId="1660" xr:uid="{FF5CE1B2-12E8-4026-A23C-1593052042B0}"/>
    <cellStyle name="g_rate_PowerValuation.xls Chart 28" xfId="1661" xr:uid="{A9541872-46E2-42DE-868D-752AAA0F5CE1}"/>
    <cellStyle name="g_rate_PowerValuation.xls Chart 28_IFRS_2008-01" xfId="1662" xr:uid="{B640B1AE-D64B-4164-A181-2F9D1606C819}"/>
    <cellStyle name="g_rate_Proj10" xfId="1663" xr:uid="{50E7A1C0-D996-44F9-9A72-828255978C4D}"/>
    <cellStyle name="g_rate_Proj10_AVP" xfId="1664" xr:uid="{E461A330-3277-46B3-82A7-A43ABF71BF6E}"/>
    <cellStyle name="g_rate_Proj10_AVP_Graphic Depiction - NO DEV" xfId="1665" xr:uid="{07F96273-D777-425F-9E1F-E534452A4878}"/>
    <cellStyle name="g_rate_Proj10_AVP_Graphic Depiction - NO DEV_IFRS_2008-01" xfId="1666" xr:uid="{08E0D09B-A3B5-4885-88FC-512DEE86C88E}"/>
    <cellStyle name="g_rate_Proj10_AVP_IFRS_2008-01" xfId="1667" xr:uid="{0D15C7DB-DC15-4DA0-AFC7-AB3B0F18A890}"/>
    <cellStyle name="g_rate_Proj10_AVP_THEsumPage (2)" xfId="1668" xr:uid="{CD262274-9C55-477F-85AD-DEBCE04C48C2}"/>
    <cellStyle name="g_rate_Proj10_AVP_THEsumPage (2)_IFRS_2008-01" xfId="1669" xr:uid="{7B5AD081-3F95-47C7-8A72-ADD3AAAFD439}"/>
    <cellStyle name="g_rate_Proj10_CompSheet" xfId="1670" xr:uid="{196210D7-7814-4C4C-92AF-21AB7872D056}"/>
    <cellStyle name="g_rate_Proj10_CompSheet_IFRS_2008-01" xfId="1671" xr:uid="{5FE8C317-1E54-4439-8C38-5EC0324E64B5}"/>
    <cellStyle name="g_rate_Proj10_Disc Analysis" xfId="1672" xr:uid="{97BD5F44-23BC-4633-82D5-203715796B7B}"/>
    <cellStyle name="g_rate_Proj10_Disc Analysis_CompSheet" xfId="1673" xr:uid="{14BD3897-5E11-41E0-906B-7BBA650875DB}"/>
    <cellStyle name="g_rate_Proj10_Disc Analysis_CompSheet_IFRS_2008-01" xfId="1674" xr:uid="{6E95B3F6-E080-4014-BEAD-835D3668895E}"/>
    <cellStyle name="g_rate_Proj10_Disc Analysis_IFRS_2008-01" xfId="1675" xr:uid="{3DAB8BB1-1754-4A58-BCA1-7702DC01BC1E}"/>
    <cellStyle name="g_rate_Proj10_Disc Analysis_THEsumPage (2)" xfId="1676" xr:uid="{21B6B90D-89CF-498A-B53D-159996606752}"/>
    <cellStyle name="g_rate_Proj10_Disc Analysis_THEsumPage (2)_IFRS_2008-01" xfId="1677" xr:uid="{7211C6C1-351F-4760-B4B2-DBBF24651E23}"/>
    <cellStyle name="g_rate_Proj10_Fairness Opinion Valuation 4-23a.xls Chart 1" xfId="1678" xr:uid="{73F25FDD-08F2-401F-96F6-C22E821D5DAF}"/>
    <cellStyle name="g_rate_Proj10_Fairness Opinion Valuation 4-23a.xls Chart 1_IFRS_2008-01" xfId="1679" xr:uid="{11465B8E-D1B8-43E6-8571-DB889D745AFC}"/>
    <cellStyle name="g_rate_Proj10_IFRS_2008-01" xfId="1680" xr:uid="{FBE39C72-5AC6-4342-9D2B-1691BA1EE6A4}"/>
    <cellStyle name="g_rate_Proj10_LP Chart" xfId="1681" xr:uid="{C98674AE-4A46-489E-B5B3-415EA33821E0}"/>
    <cellStyle name="g_rate_Proj10_LP Chart_IFRS_2008-01" xfId="1682" xr:uid="{F6733FFB-CE5D-46C5-91B4-5A9D43B57AFA}"/>
    <cellStyle name="g_rate_Proj10_LP Chart_THEsumPage (2)" xfId="1683" xr:uid="{DDC0C014-C69C-4F8E-97D4-6B38D7C1FF28}"/>
    <cellStyle name="g_rate_Proj10_LP Chart_THEsumPage (2)_IFRS_2008-01" xfId="1684" xr:uid="{93EBDB9E-3B55-4EA6-ADEC-526574BAD0F2}"/>
    <cellStyle name="g_rate_Proj10_Merg Cons" xfId="1685" xr:uid="{013D8B9B-4264-40B8-AAF1-789F47B1F731}"/>
    <cellStyle name="g_rate_Proj10_Merg Cons_CompSheet" xfId="1686" xr:uid="{71DD4AF4-D748-421A-A365-75FB25F2E853}"/>
    <cellStyle name="g_rate_Proj10_Merg Cons_CompSheet_IFRS_2008-01" xfId="1687" xr:uid="{8C3F63B3-1683-4300-9937-4CC058F0E4C2}"/>
    <cellStyle name="g_rate_Proj10_Merg Cons_IFRS_2008-01" xfId="1688" xr:uid="{C06E91FE-C378-433D-B81B-A72AD19B9EBC}"/>
    <cellStyle name="g_rate_Proj10_Merg Cons_THEsumPage (2)" xfId="1689" xr:uid="{B2F8A816-CC35-40A2-822F-F871FA199C58}"/>
    <cellStyle name="g_rate_Proj10_Merg Cons_THEsumPage (2)_IFRS_2008-01" xfId="1690" xr:uid="{E9CDC359-EFFC-4048-B2D2-8837DA21DA8D}"/>
    <cellStyle name="g_rate_Proj10_PowerValuation.xls Chart 21" xfId="1691" xr:uid="{42D913E3-529F-49A8-8358-113300C00041}"/>
    <cellStyle name="g_rate_Proj10_PowerValuation.xls Chart 21_IFRS_2008-01" xfId="1692" xr:uid="{78067874-7CF1-48DC-91B4-BDFDC347A5A1}"/>
    <cellStyle name="g_rate_Proj10_PowerValuation.xls Chart 28" xfId="1693" xr:uid="{67161184-A0DC-4037-BACD-265F303ECB13}"/>
    <cellStyle name="g_rate_Proj10_PowerValuation.xls Chart 28_IFRS_2008-01" xfId="1694" xr:uid="{9530327D-3B5C-4587-8F9B-F16FF22CFE16}"/>
    <cellStyle name="g_rate_Proj10_Sensitivity" xfId="1695" xr:uid="{AA793133-4109-4144-B532-FB9F2862C1BC}"/>
    <cellStyle name="g_rate_Proj10_Sensitivity_CompSheet" xfId="1696" xr:uid="{4C6CA40C-3B89-4862-BF9F-2A362AD9FD7E}"/>
    <cellStyle name="g_rate_Proj10_Sensitivity_CompSheet_IFRS_2008-01" xfId="1697" xr:uid="{189B2FD5-4D73-4332-9088-015D8AD941C2}"/>
    <cellStyle name="g_rate_Proj10_Sensitivity_IFRS_2008-01" xfId="1698" xr:uid="{98ACE34E-377A-44D6-9C6D-A85B5979A52E}"/>
    <cellStyle name="g_rate_Proj10_Sensitivity_THEsumPage (2)" xfId="1699" xr:uid="{04D4E906-46A4-49CA-8D83-3CB297493971}"/>
    <cellStyle name="g_rate_Proj10_Sensitivity_THEsumPage (2)_IFRS_2008-01" xfId="1700" xr:uid="{EDFE87C1-ED08-4DF0-A910-DDFB45B1A61B}"/>
    <cellStyle name="g_rate_Proj10_show-hold" xfId="1701" xr:uid="{2883AC8E-AE88-4D73-AB16-C54592241B8B}"/>
    <cellStyle name="g_rate_Proj10_show-hold_Graphic Depiction - NO DEV" xfId="1702" xr:uid="{A41BCCFB-9301-40B8-B866-6B4EEE0D32F6}"/>
    <cellStyle name="g_rate_Proj10_show-hold_Graphic Depiction - NO DEV_IFRS_2008-01" xfId="1703" xr:uid="{776FBA9C-61DA-4A7F-B6E9-14D9C27B021F}"/>
    <cellStyle name="g_rate_Proj10_show-hold_IFRS_2008-01" xfId="1704" xr:uid="{D29D1ED8-188D-4EEB-92F6-3F6CCE93AEEA}"/>
    <cellStyle name="g_rate_Proj10_show-hold_THEsumPage (2)" xfId="1705" xr:uid="{2534F6E2-B201-4883-BB39-52426CBBA643}"/>
    <cellStyle name="g_rate_Proj10_show-hold_THEsumPage (2)_IFRS_2008-01" xfId="1706" xr:uid="{6AC16644-7C7A-4D5E-9FA8-3204CD4BB4AB}"/>
    <cellStyle name="g_rate_Proj10_THEsumPage (2)" xfId="1707" xr:uid="{F2823110-E274-4C11-9F3E-004B600C9E07}"/>
    <cellStyle name="g_rate_Proj10_THEsumPage (2)_IFRS_2008-01" xfId="1708" xr:uid="{59A046E7-08B1-4797-A0C8-023FC1A88039}"/>
    <cellStyle name="g_rate_Proj10_Valuation summaries" xfId="1709" xr:uid="{B6E9CC83-6852-4B27-A6BE-353598086AA3}"/>
    <cellStyle name="g_rate_Proj10_Valuation summaries_IFRS_2008-01" xfId="1710" xr:uid="{31370A08-2220-44C7-81E1-CAAFCD60B898}"/>
    <cellStyle name="g_rate_Proj10_WACC-CableCar" xfId="1711" xr:uid="{20838960-7C81-4BFE-AA21-E2C2E3853ADD}"/>
    <cellStyle name="g_rate_Proj10_WACC-CableCar_IFRS_2008-01" xfId="1712" xr:uid="{25A13F23-AE9A-4B0B-8262-69865B4EB3A7}"/>
    <cellStyle name="g_rate_Proj10_WACC-CableCar_THEsumPage (2)" xfId="1713" xr:uid="{D2AA24A7-7F69-4260-B716-BF2D55074A16}"/>
    <cellStyle name="g_rate_Proj10_WACC-CableCar_THEsumPage (2)_IFRS_2008-01" xfId="1714" xr:uid="{FCF3183A-C0FA-4AAF-ABE8-5CBBB2365969}"/>
    <cellStyle name="g_rate_Proj10_WACC-RAD (2)" xfId="1715" xr:uid="{7C684C6D-4A8C-4DDC-BD49-597FF96F95C5}"/>
    <cellStyle name="g_rate_Proj10_WACC-RAD (2)_IFRS_2008-01" xfId="1716" xr:uid="{ACACFCAC-F50E-4257-861B-06B897DE9C57}"/>
    <cellStyle name="g_rate_Proj10_WACC-RAD (2)_THEsumPage (2)" xfId="1717" xr:uid="{D3C31FE3-DF03-4840-862A-3182913D9684}"/>
    <cellStyle name="g_rate_Proj10_WACC-RAD (2)_THEsumPage (2)_IFRS_2008-01" xfId="1718" xr:uid="{57996953-CC04-4706-A44C-65F68D453085}"/>
    <cellStyle name="g_rate_Sensitivity" xfId="1719" xr:uid="{0F41EA29-70F9-469E-9D24-09BE083D4C52}"/>
    <cellStyle name="g_rate_Sensitivity_CompSheet" xfId="1720" xr:uid="{5DE40E69-5521-499D-AA5B-9158360EB172}"/>
    <cellStyle name="g_rate_Sensitivity_CompSheet_IFRS_2008-01" xfId="1721" xr:uid="{5FD97439-6382-46CF-8830-A3557BC94531}"/>
    <cellStyle name="g_rate_Sensitivity_IFRS_2008-01" xfId="1722" xr:uid="{3DD2EA0A-7C5D-4537-A8F5-21948088F828}"/>
    <cellStyle name="g_rate_Sensitivity_THEsumPage (2)" xfId="1723" xr:uid="{62A9D9A6-3128-4C94-A582-7247D536CB92}"/>
    <cellStyle name="g_rate_Sensitivity_THEsumPage (2)_IFRS_2008-01" xfId="1724" xr:uid="{9CF3AC26-3404-42A0-8220-2D248ADB0A9F}"/>
    <cellStyle name="g_rate_show-hold" xfId="1725" xr:uid="{94942DC5-A2A8-48DB-A367-A76BE1A4B714}"/>
    <cellStyle name="g_rate_show-hold_CompSheet" xfId="1726" xr:uid="{34B44715-DFFF-4C51-B2A1-2C70D8B27ED8}"/>
    <cellStyle name="g_rate_show-hold_CompSheet_IFRS_2008-01" xfId="1727" xr:uid="{50FE5166-B9F5-490B-9330-E401599FA79E}"/>
    <cellStyle name="g_rate_show-hold_IFRS_2008-01" xfId="1728" xr:uid="{D543F0C1-15CE-4FD7-BB2B-0ED42C680FA4}"/>
    <cellStyle name="g_rate_show-hold_THEsumPage (2)" xfId="1729" xr:uid="{E813F05D-769B-4F77-895D-3C838DE69C0D}"/>
    <cellStyle name="g_rate_show-hold_THEsumPage (2)_IFRS_2008-01" xfId="1730" xr:uid="{3D23A227-E855-4C74-BA09-548F56CC4CA1}"/>
    <cellStyle name="g_rate_THEsumPage (2)" xfId="1731" xr:uid="{D32F3D5A-7B5C-4CFE-806B-E773714DAE43}"/>
    <cellStyle name="g_rate_THEsumPage (2)_IFRS_2008-01" xfId="1732" xr:uid="{E70C8FDF-95B3-4802-8A35-85657EE2DD15}"/>
    <cellStyle name="g_rate_Valuation summaries" xfId="1733" xr:uid="{A10D946E-A0C9-41B4-B592-940A71BE1761}"/>
    <cellStyle name="g_rate_Valuation summaries_IFRS_2008-01" xfId="1734" xr:uid="{F2570167-F362-4508-8AA0-5C661AE8F6B8}"/>
    <cellStyle name="g_rate_WACC-CableCar" xfId="1735" xr:uid="{1BD7F198-B155-4211-BD7D-D967D7546F99}"/>
    <cellStyle name="g_rate_WACC-CableCar_IFRS_2008-01" xfId="1736" xr:uid="{D9907379-37CE-46A9-B369-423B0184C1E8}"/>
    <cellStyle name="g_rate_WACC-CableCar_THEsumPage (2)" xfId="1737" xr:uid="{0AFBF888-4A02-4C98-9D98-04E501093EF3}"/>
    <cellStyle name="g_rate_WACC-CableCar_THEsumPage (2)_IFRS_2008-01" xfId="1738" xr:uid="{50990AF2-886F-4CE9-8E6B-42A277E07E35}"/>
    <cellStyle name="g_rate_WACC-RAD (2)" xfId="1739" xr:uid="{DBFC6818-765B-4481-BC34-B1106815E1DB}"/>
    <cellStyle name="g_rate_WACC-RAD (2)_IFRS_2008-01" xfId="1740" xr:uid="{7232B1D0-B019-413E-93A0-4D45B6AFBB78}"/>
    <cellStyle name="g_rate_WACC-RAD (2)_THEsumPage (2)" xfId="1741" xr:uid="{316B8040-381B-4AED-A9C0-6ACB6A2DA5F6}"/>
    <cellStyle name="g_rate_WACC-RAD (2)_THEsumPage (2)_IFRS_2008-01" xfId="1742" xr:uid="{2CF6A914-8380-4F27-9388-93B2316019EE}"/>
    <cellStyle name="Good" xfId="1743" xr:uid="{5CC03E8C-73A1-44DE-A79C-F0FE82CC8296}"/>
    <cellStyle name="Good 2" xfId="3840" xr:uid="{8E0046EA-E6EC-4DEB-A5F9-3E2E4413EF39}"/>
    <cellStyle name="Grey" xfId="1744" xr:uid="{2DC7F406-91F2-4172-9604-3830EEB18B5D}"/>
    <cellStyle name="Hard Data" xfId="37" xr:uid="{2B2C717B-CF3B-4D91-AC00-D99EA8DA32C4}"/>
    <cellStyle name="Hard Percent" xfId="1745" xr:uid="{3DA3C2E4-7E4A-42FB-8811-F1ED86D30504}"/>
    <cellStyle name="Header" xfId="1746" xr:uid="{7E2094D2-F100-4A62-ADA0-9881E9CBEA72}"/>
    <cellStyle name="Header1" xfId="1747" xr:uid="{B3D5E32A-FA69-4FCD-A107-C6C637789F5D}"/>
    <cellStyle name="Header2" xfId="1748" xr:uid="{75A8A164-82E2-46FC-B2D1-937F1E661506}"/>
    <cellStyle name="headers" xfId="1749" xr:uid="{3FD8BDF4-B919-40AB-9042-78D7B80F4F31}"/>
    <cellStyle name="heading" xfId="1750" xr:uid="{189F50C5-74E9-489E-A1F7-732C627F701B}"/>
    <cellStyle name="Heading 1" xfId="1751" xr:uid="{CF3E0420-A04A-43D8-AD99-3F5413F94CAD}"/>
    <cellStyle name="Heading 1 2" xfId="3839" xr:uid="{13D29B18-F256-4EC6-93FA-E473248DAF04}"/>
    <cellStyle name="Heading 2" xfId="1752" xr:uid="{585B6093-AC16-454E-ADAD-9A88E063A1BA}"/>
    <cellStyle name="Heading 2 2" xfId="3838" xr:uid="{990C6E71-1C7F-4818-8CB1-3C3DE5EFC054}"/>
    <cellStyle name="Heading 3" xfId="1753" xr:uid="{DDAB8ECE-9C8B-4E26-A46B-31AA16891C13}"/>
    <cellStyle name="Heading 3 2" xfId="3834" xr:uid="{77275E99-D5D4-405D-BBC5-DABA45AA3BF4}"/>
    <cellStyle name="Heading 4" xfId="1754" xr:uid="{80CC5C05-CDFC-4104-B75B-8B3D8731CE2D}"/>
    <cellStyle name="Heading 4 2" xfId="3833" xr:uid="{554BAA5B-D348-45EF-A7CD-2383CBAF1086}"/>
    <cellStyle name="heading info" xfId="1755" xr:uid="{565F2F95-0E12-4163-8379-EC839C4C0FE7}"/>
    <cellStyle name="Headings" xfId="1756" xr:uid="{6CE5B4D7-0D9E-4E31-95DB-476D5EA7E851}"/>
    <cellStyle name="Hidden" xfId="1757" xr:uid="{E63D7D5A-5366-4C3C-80AD-5AF1A4DAB673}"/>
    <cellStyle name="hidebold" xfId="1758" xr:uid="{5C472AF8-D440-492E-8203-6ACFFBB7D8F0}"/>
    <cellStyle name="hidenorm" xfId="1759" xr:uid="{6EEA5FD7-C17A-4A46-8EE0-C808972011D1}"/>
    <cellStyle name="Historical" xfId="1760" xr:uid="{7C0A9B1A-3123-4678-95A9-DA7DEDA1F2C9}"/>
    <cellStyle name="Iau?iue_13o2" xfId="3832" xr:uid="{93FD9EF7-F33E-4C77-95DA-E8F61F999523}"/>
    <cellStyle name="imput" xfId="1761" xr:uid="{9B078BFC-825A-46CC-A7AC-7661E626BE15}"/>
    <cellStyle name="Input" xfId="1762" xr:uid="{2384E8D8-BD54-44D6-8CC8-27CFB82AB2C3}"/>
    <cellStyle name="Input [0]" xfId="1763" xr:uid="{9876E6A2-6C32-4261-98EE-B8B9926AC48F}"/>
    <cellStyle name="Input [1]" xfId="1764" xr:uid="{427CBA8A-5742-451B-ABFD-086F15FBB75C}"/>
    <cellStyle name="Input [yellow]" xfId="1765" xr:uid="{882A156F-D5CA-4D39-B6B4-18C034B9918B}"/>
    <cellStyle name="Input 10" xfId="3733" xr:uid="{EA7D6BAE-2AC7-4163-81BD-49EAD4216427}"/>
    <cellStyle name="Input 11" xfId="3735" xr:uid="{CF5BD1F0-C635-464B-A6BA-C0DF3F5C8A00}"/>
    <cellStyle name="Input 12" xfId="3676" xr:uid="{2E2026DC-6CB7-488C-BE0E-F211E22723BE}"/>
    <cellStyle name="Input 13" xfId="3800" xr:uid="{26224FB6-2CD9-4ED7-9082-12E3B66479D1}"/>
    <cellStyle name="Input 2" xfId="3831" xr:uid="{8F4B9409-D9A4-4262-A5FD-8AA076F38F5A}"/>
    <cellStyle name="Input 3" xfId="3734" xr:uid="{5E835530-5C38-4E2B-AC9B-57F832D191E3}"/>
    <cellStyle name="Input 4" xfId="3749" xr:uid="{9BBF766F-CEDE-4800-BB41-A2E66C8B9D40}"/>
    <cellStyle name="Input 5" xfId="3683" xr:uid="{A27D40D2-059C-44DB-8E08-FE2712A00ECC}"/>
    <cellStyle name="Input 6" xfId="3719" xr:uid="{0CF2B3B3-D012-4530-AF79-2ED3590C41EE}"/>
    <cellStyle name="Input 7" xfId="3684" xr:uid="{AA1E2F01-AFEA-40A2-9F7C-CEA630DC7B95}"/>
    <cellStyle name="Input 8" xfId="3718" xr:uid="{C2E00601-F3E5-4D20-BF93-FC541CF03AF7}"/>
    <cellStyle name="Input 9" xfId="3685" xr:uid="{EAE54FE4-43AB-43D4-BF90-26B71D070DAB}"/>
    <cellStyle name="Input percent" xfId="1766" xr:uid="{17E1D159-1A50-4C2F-A104-96EEA16F2308}"/>
    <cellStyle name="InputBlueFont" xfId="1767" xr:uid="{D298D43A-F60F-456F-90D7-413F06D9BF35}"/>
    <cellStyle name="InputCell" xfId="1768" xr:uid="{FEE84246-B2E6-4261-861B-F2D7E4033D5B}"/>
    <cellStyle name="Inputs_percent [0]" xfId="1769" xr:uid="{A9052531-B898-4D07-8A4E-A36F885B50A4}"/>
    <cellStyle name="Integer" xfId="1770" xr:uid="{44D744A6-A34D-46E3-9A22-176D9EE0797B}"/>
    <cellStyle name="Item" xfId="1771" xr:uid="{D92A6C3B-003F-42C7-9A30-42D4D304B6D3}"/>
    <cellStyle name="Item Descriptions" xfId="1772" xr:uid="{DDC58E4D-F535-439B-9269-2847D48E0F9B}"/>
    <cellStyle name="Item Descriptions - Bold" xfId="1773" xr:uid="{AEC64F02-6580-465F-B3CD-18FAE527E3F9}"/>
    <cellStyle name="Item Descriptions_~3926103" xfId="1774" xr:uid="{13A2BA41-D2DB-4A58-B327-9617B60058FA}"/>
    <cellStyle name="Item_~3926103" xfId="1775" xr:uid="{8935D247-2139-43E0-9B8B-595E7B542BE1}"/>
    <cellStyle name="ItemTypeClass" xfId="1776" xr:uid="{BE8BD402-F14F-4A87-A3B3-A25E6E974765}"/>
    <cellStyle name="Kessler" xfId="1777" xr:uid="{2D4A6DDA-510E-4920-91C2-090260C88D41}"/>
    <cellStyle name="Label" xfId="1778" xr:uid="{3AD99ACC-8B70-4BC9-9A7E-97C9A2CFCEAB}"/>
    <cellStyle name="Line" xfId="1779" xr:uid="{724433F3-F138-452E-89CB-A6EA90B1CA7D}"/>
    <cellStyle name="Linked Cell" xfId="1780" xr:uid="{5FBED0BA-DF0A-4822-8D99-44F86D7370FB}"/>
    <cellStyle name="Linked Cell 2" xfId="3830" xr:uid="{62A808CC-C137-471B-A4B1-B4B1AD2ED7BE}"/>
    <cellStyle name="locked" xfId="1781" xr:uid="{B11616E9-FC88-468E-A947-2941562CEE99}"/>
    <cellStyle name="m" xfId="1782" xr:uid="{7204B018-BE0D-4491-BEB3-56EA1F03EC75}"/>
    <cellStyle name="m 2" xfId="3969" xr:uid="{CAB8E530-F34B-46B9-96D1-F21B739E8175}"/>
    <cellStyle name="m 2 2" xfId="4018" xr:uid="{B6F0469A-2741-461F-8646-E2B9F09AE014}"/>
    <cellStyle name="m$" xfId="1783" xr:uid="{68EC0937-15E9-4758-AD17-77B1D7099B93}"/>
    <cellStyle name="m$ 2" xfId="3970" xr:uid="{A2FD919A-2A70-4711-A466-3C39C2AD27CE}"/>
    <cellStyle name="m$ 2 2" xfId="4019" xr:uid="{44858900-EB46-4471-9A05-767588911FE8}"/>
    <cellStyle name="m_ANF_model_good_w_dcf_wacc" xfId="1784" xr:uid="{6BEDB3D5-5437-4899-8FA3-BA3BD87F94FF}"/>
    <cellStyle name="m_AOL_Model_Master" xfId="1785" xr:uid="{F80B96CC-ACBD-454F-83C0-081362ABB9D2}"/>
    <cellStyle name="m_AOL_Model_Master 2" xfId="3971" xr:uid="{086BB43C-D6CB-4D76-9C04-98C6C8A74BE4}"/>
    <cellStyle name="m_AOL_Model_Master 2 2" xfId="4020" xr:uid="{CA1BA5D6-EA04-40E8-8B1C-4E0817E085E7}"/>
    <cellStyle name="m_AVP" xfId="1786" xr:uid="{51A247DF-9929-46A0-AFBD-85492F9160F4}"/>
    <cellStyle name="m_AVP_~3926103" xfId="1787" xr:uid="{69122234-3278-4CCD-AFE3-3FEA13E7D758}"/>
    <cellStyle name="m_AVP_~9359773" xfId="1788" xr:uid="{B0FA56F6-F987-4D90-807E-E008FF727556}"/>
    <cellStyle name="m_AVP_Модели (Розница)_свод_с декабря" xfId="1789" xr:uid="{EA537B62-9E1E-4629-B1DE-40E37522CCF8}"/>
    <cellStyle name="m_Disc Analysis" xfId="1790" xr:uid="{74DA44EB-BF96-402E-AD91-7B3AAF1880DB}"/>
    <cellStyle name="m_Disc Analysis_~3926103" xfId="1791" xr:uid="{E2D2E60B-6CF2-4E0B-A1C2-9527744D9324}"/>
    <cellStyle name="m_Disc Analysis_~9359773" xfId="1792" xr:uid="{EDA363FE-5BF4-4CFC-A02E-50749BFC9C0F}"/>
    <cellStyle name="m_Disc Analysis_Модели (Розница)_свод_с декабря" xfId="1793" xr:uid="{1613EEF2-9B63-4C4C-8671-486ED1497903}"/>
    <cellStyle name="m_LP Chart" xfId="1794" xr:uid="{86E4D3C0-73BD-4167-9A79-0A62BCC81A0F}"/>
    <cellStyle name="m_Merg Cons" xfId="1795" xr:uid="{9D935B4A-60DF-42AE-98D6-9C530916DE65}"/>
    <cellStyle name="m_Merg Cons_~3926103" xfId="1796" xr:uid="{2731393C-F1E4-408A-A4D0-FAE51013F0BD}"/>
    <cellStyle name="m_Merg Cons_~9359773" xfId="1797" xr:uid="{8F846D59-910A-4E22-990C-62592AF1FAD0}"/>
    <cellStyle name="m_Merg Cons_Модели (Розница)_свод_с декабря" xfId="1798" xr:uid="{235FBC54-38CE-4C54-9A32-A77CFE7D94C5}"/>
    <cellStyle name="m_Proj10" xfId="1799" xr:uid="{E0C7AB4B-89E9-41F6-93E1-61C5B4B997FA}"/>
    <cellStyle name="m_Proj10_AVP" xfId="1800" xr:uid="{B96C8322-CDE7-4C6D-8A97-A4DB1DCF823F}"/>
    <cellStyle name="m_Proj10_AVP_~3926103" xfId="1801" xr:uid="{173760FF-2755-497F-A6F6-6E238B92FAE4}"/>
    <cellStyle name="m_Proj10_AVP_~9359773" xfId="1802" xr:uid="{AFA22E22-2AE5-44A8-B8EF-A4275584D72B}"/>
    <cellStyle name="m_Proj10_AVP_Модели (Розница)_свод_с декабря" xfId="1803" xr:uid="{2FF5EC13-B8F4-4306-9116-083CAB0CD985}"/>
    <cellStyle name="m_Proj10_Disc Analysis" xfId="1804" xr:uid="{87EF592C-E662-4EBF-AAF5-DD13ACC10A20}"/>
    <cellStyle name="m_Proj10_Disc Analysis_~3926103" xfId="1805" xr:uid="{1BA35054-797C-4487-8A69-90D5225DBB8B}"/>
    <cellStyle name="m_Proj10_Disc Analysis_~9359773" xfId="1806" xr:uid="{4FA460DC-2B21-429F-9AEA-0AC7E32BA275}"/>
    <cellStyle name="m_Proj10_Disc Analysis_Модели (Розница)_свод_с декабря" xfId="1807" xr:uid="{9659B5FB-92B7-4591-BB9E-96C1D4952974}"/>
    <cellStyle name="m_Proj10_LP Chart" xfId="1808" xr:uid="{0294DEF0-8A13-4966-86C5-C979432561F0}"/>
    <cellStyle name="m_Proj10_Merg Cons" xfId="1809" xr:uid="{886D3180-5D9D-4249-B976-BA1C5F333000}"/>
    <cellStyle name="m_Proj10_Merg Cons_~3926103" xfId="1810" xr:uid="{506E06F7-5893-4FA2-A392-C70FD067A71C}"/>
    <cellStyle name="m_Proj10_Merg Cons_~9359773" xfId="1811" xr:uid="{1D5AAC79-2D29-4AEA-8105-B01C4D22A4E1}"/>
    <cellStyle name="m_Proj10_Merg Cons_Модели (Розница)_свод_с декабря" xfId="1812" xr:uid="{F6E46A45-39C6-4081-8255-E5F1F645221C}"/>
    <cellStyle name="m_Proj10_Sensitivity" xfId="1813" xr:uid="{32ECDBC8-C620-4140-BEBE-7F727BBF0F9C}"/>
    <cellStyle name="m_Proj10_Sensitivity_~3926103" xfId="1814" xr:uid="{06B26288-9D81-4A92-9163-759D8FA42DEF}"/>
    <cellStyle name="m_Proj10_Sensitivity_~9359773" xfId="1815" xr:uid="{204DD013-AA61-40BA-8EE0-5A5CB58D9C56}"/>
    <cellStyle name="m_Proj10_Sensitivity_Модели (Розница)_свод_с декабря" xfId="1816" xr:uid="{62FA95CA-19D3-48C4-8815-309193E3D6E2}"/>
    <cellStyle name="m_Proj10_show-hold" xfId="1817" xr:uid="{206EC4C5-0969-4654-87B8-E30126E5BCF3}"/>
    <cellStyle name="m_Proj10_show-hold_~3926103" xfId="1818" xr:uid="{BC963288-FAD7-4537-8FB3-11426F32198E}"/>
    <cellStyle name="m_Proj10_show-hold_~9359773" xfId="1819" xr:uid="{9A28057C-F69B-46EC-A245-C830CAADB67A}"/>
    <cellStyle name="m_Proj10_show-hold_Модели (Розница)_свод_с декабря" xfId="1820" xr:uid="{659CFE3A-7D79-460A-B1C0-1A7F3798FF3C}"/>
    <cellStyle name="m_Proj10_WACC-CableCar" xfId="1821" xr:uid="{98CD455B-10D3-473D-95A9-4316F8087DF0}"/>
    <cellStyle name="m_Proj10_WACC-RAD (2)" xfId="1822" xr:uid="{56169415-EBB1-4068-BF50-B3484876221C}"/>
    <cellStyle name="m_Sensitivity" xfId="1823" xr:uid="{E47FE941-5ED8-4921-93EC-6F17240FE9E0}"/>
    <cellStyle name="m_Sensitivity_~3926103" xfId="1824" xr:uid="{C589B502-DC7D-45E0-9076-5FB0610FE2A9}"/>
    <cellStyle name="m_Sensitivity_~9359773" xfId="1825" xr:uid="{759AF167-40D9-4446-AAD9-CE0D5CF78BCE}"/>
    <cellStyle name="m_Sensitivity_Модели (Розница)_свод_с декабря" xfId="1826" xr:uid="{3AF20D13-603E-440B-8F96-6EF6020A9D5B}"/>
    <cellStyle name="m_show-hold" xfId="1827" xr:uid="{4964E24C-48B3-4FBA-AD65-C40ECDC48B1E}"/>
    <cellStyle name="m_show-hold_~3926103" xfId="1828" xr:uid="{6BA4D335-0113-453E-B731-4F6206631A44}"/>
    <cellStyle name="m_show-hold_~9359773" xfId="1829" xr:uid="{9C2C4B2A-4B92-4105-A93D-A2BB3DD43F95}"/>
    <cellStyle name="m_show-hold_Модели (Розница)_свод_с декабря" xfId="1830" xr:uid="{840AC6A9-9E7B-4B8B-B64C-246B6798C3F5}"/>
    <cellStyle name="m_WACC-CableCar" xfId="1831" xr:uid="{0F11F449-0A8E-4266-9643-9A391C5F53F5}"/>
    <cellStyle name="m_WACC-RAD (2)" xfId="1832" xr:uid="{635F6FE2-FF2C-454F-A8A7-679465B3B737}"/>
    <cellStyle name="Merrill" xfId="1833" xr:uid="{2E769EF9-EF13-4C9E-AD69-0A7CA0569B8C}"/>
    <cellStyle name="Millares [0]_10 AVERIAS MASIVAS + ANT" xfId="1834" xr:uid="{D652ADFA-E6C3-4380-BD5D-943D49E8CDF9}"/>
    <cellStyle name="Millares_10 AVERIAS MASIVAS + ANT" xfId="1835" xr:uid="{1AF3F075-D1B2-4D0D-B3FF-3AA7E59AE319}"/>
    <cellStyle name="Milliers [0]_BIL30500" xfId="1836" xr:uid="{99984C93-40F1-4E29-93FF-94FE8FC0AAB0}"/>
    <cellStyle name="Milliers_4009  06 00" xfId="1837" xr:uid="{BB2818C7-1C30-4576-B9C7-D7DAF04DFCDE}"/>
    <cellStyle name="Mix" xfId="1838" xr:uid="{17186282-9E72-4F21-8190-86700FB808FA}"/>
    <cellStyle name="MLComma0" xfId="1839" xr:uid="{A5321785-6B31-4023-93FB-122D412F6B62}"/>
    <cellStyle name="MLDollar0" xfId="1840" xr:uid="{75DBAFEC-20CA-4EA0-A69B-A1DCFFEAF05A}"/>
    <cellStyle name="MLEuro0" xfId="1841" xr:uid="{5B68D4AB-F875-4763-8F6D-30165217ADCB}"/>
    <cellStyle name="MLHeaderSection" xfId="1842" xr:uid="{462A7B8B-6C0C-4733-B542-61A671CEB125}"/>
    <cellStyle name="MLMultiple0" xfId="1843" xr:uid="{6D8161DA-4962-40B9-AD4D-8BBE69428578}"/>
    <cellStyle name="MLPercent0" xfId="1844" xr:uid="{C7FC08F3-ADDB-4C73-9DAB-FDCAF33FD775}"/>
    <cellStyle name="MLPound0" xfId="1845" xr:uid="{333C8426-FC7C-4C05-8D5C-1A483F98949E}"/>
    <cellStyle name="MLYen0" xfId="1846" xr:uid="{70F60310-D636-4AD9-9C76-3E5DEECCC294}"/>
    <cellStyle name="mm" xfId="1847" xr:uid="{794C4E81-D598-4F20-9EA5-BE3854CDE78D}"/>
    <cellStyle name="mm 2" xfId="3972" xr:uid="{FFB00B6F-D029-4A6F-ABF8-EC2EFC8C6E89}"/>
    <cellStyle name="mm 2 2" xfId="4021" xr:uid="{DAE0776B-2728-4766-8CAF-4094ED7BDFFD}"/>
    <cellStyle name="Moneda [0]_10 AVERIAS MASIVAS + ANT" xfId="1848" xr:uid="{B2BC485C-22F4-49BF-9121-BD5D4CF2F851}"/>
    <cellStyle name="Moneda_10 AVERIAS MASIVAS + ANT" xfId="1849" xr:uid="{5B4558BE-D453-49F0-B851-2779E77CCA4C}"/>
    <cellStyle name="Monétaire [0]_Crédit Logement" xfId="1850" xr:uid="{71BAB93F-EBD0-4A4F-B302-949B1B0544F6}"/>
    <cellStyle name="Monétaire_0197" xfId="1851" xr:uid="{C9C07FBD-1212-4757-A364-C96EDEC7D808}"/>
    <cellStyle name="Monetario" xfId="1852" xr:uid="{68871842-F164-4628-A451-83B1B61895E4}"/>
    <cellStyle name="Multiple" xfId="1853" xr:uid="{005CF670-75AB-43F5-BE6B-DAC16A9F73E0}"/>
    <cellStyle name="Multiple [0]" xfId="1854" xr:uid="{CD970B78-4310-49A1-BDD1-016DF73DB1A7}"/>
    <cellStyle name="Multiple [1]" xfId="1855" xr:uid="{07E1C1C6-37EC-4B01-B7B2-F7AA49A18B6B}"/>
    <cellStyle name="Multiple_050418 KEP-CONSO PL 2000 2009 - Merrill (version 1)" xfId="1856" xr:uid="{F51D54F4-D322-495A-A91C-3FCB8649869F}"/>
    <cellStyle name="Multiple0" xfId="1857" xr:uid="{6699578A-B201-4BB0-AD4C-B926E28AEDB7}"/>
    <cellStyle name="NBcomma" xfId="1858" xr:uid="{EC583CEA-DEA0-4AEE-85F6-91E573B6687F}"/>
    <cellStyle name="Neutral" xfId="1859" xr:uid="{C093A5A0-043A-4195-AFB2-062E29F7C383}"/>
    <cellStyle name="Neutral 2" xfId="3829" xr:uid="{00611A5A-823D-4050-8837-6D5014E2A3CD}"/>
    <cellStyle name="no dec" xfId="1860" xr:uid="{E6D91761-A3A1-4DE2-9BB8-A02A37E1CED6}"/>
    <cellStyle name="Normal - Style1" xfId="1861" xr:uid="{68B7786D-3890-4A7C-9C9F-8F99FCD52706}"/>
    <cellStyle name="Normal - Style1 2" xfId="3828" xr:uid="{AB3CCF19-6FF4-4404-9837-4837F18361F7}"/>
    <cellStyle name="Normal_~4524856" xfId="3827" xr:uid="{418FB0F4-407A-4854-B1A4-3A9E006CAC7F}"/>
    <cellStyle name="Normál_Copy of Subs_Profile (5)" xfId="2186" xr:uid="{C1E7EFE0-D062-4129-9983-A6F6ACA15C41}"/>
    <cellStyle name="Normale_Astelit bp fix" xfId="1862" xr:uid="{7D6D30D0-2CBC-4F59-B975-264A01E9C0AE}"/>
    <cellStyle name="NormCyr" xfId="1863" xr:uid="{597E070B-C5A1-456B-9C13-D6725ACB1487}"/>
    <cellStyle name="normбlnм_laroux" xfId="1864" xr:uid="{E3456667-0E91-4542-A1F8-E8FAA8A9A215}"/>
    <cellStyle name="Note" xfId="1865" xr:uid="{82548837-D331-4431-971F-98E6F37D50A9}"/>
    <cellStyle name="Note 2" xfId="3826" xr:uid="{E0F31F17-9724-47EC-9871-FB750DCC5EA8}"/>
    <cellStyle name="Note Number" xfId="1866" xr:uid="{8D8A8E27-3C2A-4915-BA3A-5373F309034E}"/>
    <cellStyle name="Notes" xfId="1867" xr:uid="{D85C5E2F-F480-457D-BE7E-44232F5008EC}"/>
    <cellStyle name="nozeros" xfId="1868" xr:uid="{D7AEAC01-B6DF-4462-A2B6-7CB304D67030}"/>
    <cellStyle name="nozeros(1)" xfId="1869" xr:uid="{8B1E4A46-8D2B-4E26-8510-80D90D7695FA}"/>
    <cellStyle name="nozeros(2)" xfId="1870" xr:uid="{27A87A5E-154F-4DED-A44C-D227ACEDC89C}"/>
    <cellStyle name="nozeros_2003 OpRecon" xfId="1871" xr:uid="{3E77CE0D-6878-4004-BFA5-53FAC46BBB13}"/>
    <cellStyle name="nullunterdrückung" xfId="1872" xr:uid="{BB3130A1-A9F1-4463-9152-535EAE29D36E}"/>
    <cellStyle name="num 1 dec" xfId="1873" xr:uid="{E841DC7D-5FA0-46FC-98D3-5155C5A42DFE}"/>
    <cellStyle name="num 1 dec assump" xfId="1874" xr:uid="{A9D9EE95-D938-4B10-95D8-8225CC53359B}"/>
    <cellStyle name="num 1 dec calc" xfId="1875" xr:uid="{FE35EFA5-ED59-4460-96E9-6D47E8290306}"/>
    <cellStyle name="num 2 dec" xfId="1876" xr:uid="{4047A133-72FF-4C30-8D59-5EBD1F72A7CA}"/>
    <cellStyle name="num s dec" xfId="1877" xr:uid="{FE124284-BB57-45E4-A28A-F2F2A48DB114}"/>
    <cellStyle name="num s dec assump" xfId="1878" xr:uid="{C083039F-F3FB-43BB-87CD-B02CA2FE8550}"/>
    <cellStyle name="num s dec cal" xfId="1879" xr:uid="{686581C7-3C33-4EFE-AE34-8993B755267E}"/>
    <cellStyle name="Number0" xfId="1880" xr:uid="{C9E24869-6A7A-4768-B7E8-46735DA3C9EC}"/>
    <cellStyle name="Number1" xfId="1881" xr:uid="{3356A431-F53B-493A-B466-6B49B9EB3ABB}"/>
    <cellStyle name="Number2" xfId="1882" xr:uid="{D95D3DB7-5F6E-428B-8796-29496781CE77}"/>
    <cellStyle name="Numbers" xfId="1883" xr:uid="{877D9129-5472-4D79-88E8-F6B4EFFE8E09}"/>
    <cellStyle name="Numbers - Bold" xfId="1884" xr:uid="{97129CF5-D9B3-4642-B1BE-BF87A2F7463B}"/>
    <cellStyle name="Numbers - Bold - Italic" xfId="1885" xr:uid="{3EC4E1ED-27F2-4885-96FB-B2D85B3A770E}"/>
    <cellStyle name="Numbers - Bold_~3926103" xfId="1886" xr:uid="{D8269C2A-0ECE-4524-A05B-54F7916EA9C0}"/>
    <cellStyle name="Numbers - Large" xfId="1887" xr:uid="{4503C0E3-7D82-4AE8-966B-A7831674985D}"/>
    <cellStyle name="Numbers_~3926103" xfId="1888" xr:uid="{58AA6519-9FF9-4974-9785-2B1A25BDED51}"/>
    <cellStyle name="Ociriniaue [0]_13o2" xfId="3825" xr:uid="{F98D3930-6418-49F0-9C15-9448D15199FF}"/>
    <cellStyle name="Ociriniaue_13o2" xfId="3824" xr:uid="{62D54CDA-EBC6-4368-ACC2-C7BEC3BF94C4}"/>
    <cellStyle name="Opt_Input" xfId="1889" xr:uid="{656ECA7F-4B6F-4582-8C39-9154E5436112}"/>
    <cellStyle name="OSW_RowLabels" xfId="1890" xr:uid="{9912AB5C-17DF-4ADB-8BE0-40E71AB45C6C}"/>
    <cellStyle name="Output" xfId="1891" xr:uid="{4D2F4032-A11C-4EAF-B1A9-308D08197E75}"/>
    <cellStyle name="Output 2" xfId="3823" xr:uid="{2AD786C6-A53A-434F-8B8B-CE0B1DA38980}"/>
    <cellStyle name="P&amp;L Numbers" xfId="1892" xr:uid="{ACBC3B2A-A10D-4983-A90D-5221D94E38B8}"/>
    <cellStyle name="Page" xfId="1893" xr:uid="{483C7A3A-7A94-4343-8E5C-6CE9BFCFD502}"/>
    <cellStyle name="Page Heading" xfId="1894" xr:uid="{A58C938F-F263-4D29-9974-1076D2BC87D4}"/>
    <cellStyle name="Page Number" xfId="1895" xr:uid="{BB9BB484-1916-46EC-B8FD-E4C9355CFB05}"/>
    <cellStyle name="Page_~3926103" xfId="1896" xr:uid="{6BB4015C-0011-4982-A49B-176CE880F795}"/>
    <cellStyle name="PageSubtitle" xfId="1897" xr:uid="{B914A2F1-6C72-422A-9552-9919358A9123}"/>
    <cellStyle name="PageTitle" xfId="1898" xr:uid="{1EA41654-98DF-4096-AE4F-52793BB57AB8}"/>
    <cellStyle name="Palatino" xfId="1899" xr:uid="{2D12C020-CD32-4797-A147-95723ED96C04}"/>
    <cellStyle name="pe" xfId="1900" xr:uid="{610816D9-3047-4F22-990F-913FB948756C}"/>
    <cellStyle name="pe 2" xfId="3973" xr:uid="{7FF20D83-83EF-4A44-B8DB-BB1914292673}"/>
    <cellStyle name="pe 2 2" xfId="4022" xr:uid="{13D67DD0-0DF7-4DDC-BFAA-8B968DEEE19D}"/>
    <cellStyle name="PEG" xfId="1901" xr:uid="{FDED36B8-D0CA-4ED9-98F3-C3C3DFBC1F36}"/>
    <cellStyle name="PEG 2" xfId="3974" xr:uid="{2DD0B797-BFC7-450D-83D0-3259DA189AF4}"/>
    <cellStyle name="PEG 2 2" xfId="4023" xr:uid="{03887A99-64A0-4120-978C-E7EE72818CED}"/>
    <cellStyle name="pencent 1 dec" xfId="1902" xr:uid="{72916D9C-4230-43F0-913D-29229A1F8752}"/>
    <cellStyle name="pencent 2 dec" xfId="1903" xr:uid="{F8ACC560-F29F-4E56-8011-113C93BC57C0}"/>
    <cellStyle name="pencent s dec" xfId="1904" xr:uid="{7B62B0ED-50AB-4C1D-9AE8-0E881621CE97}"/>
    <cellStyle name="pencent s dec assump" xfId="1905" xr:uid="{8636EC45-A093-493F-AE91-9E51FA4D870A}"/>
    <cellStyle name="Percen - Style1" xfId="1906" xr:uid="{04841396-8D86-4241-86C0-02246DAFD047}"/>
    <cellStyle name="Percent [0]" xfId="1907" xr:uid="{72176935-AF05-4149-B8E1-B2B28F8201FC}"/>
    <cellStyle name="Percent [1]" xfId="1908" xr:uid="{AC982349-782A-4753-A5E7-46A96D3A9AD4}"/>
    <cellStyle name="Percent [2]" xfId="1909" xr:uid="{054F0B99-2C64-4813-BDAB-10761539C6C5}"/>
    <cellStyle name="Percent Comma" xfId="1910" xr:uid="{ADC08059-581F-4893-B827-25737AED1952}"/>
    <cellStyle name="Percent_Book3" xfId="3822" xr:uid="{301D15F8-F845-4377-90E1-15BDE00F2BCC}"/>
    <cellStyle name="Percent0" xfId="1911" xr:uid="{67167BC6-0C3C-45C3-AC0F-539B61721490}"/>
    <cellStyle name="Percent1" xfId="1912" xr:uid="{20B6E6D2-4779-48C0-8A98-317CA78554FE}"/>
    <cellStyle name="Percent2" xfId="1913" xr:uid="{E9FB7089-B6BC-4DEC-B81C-83BD8BFBC7C3}"/>
    <cellStyle name="Percent2dp" xfId="1914" xr:uid="{ED4DE7F7-E737-4C35-8A8B-3292204037D5}"/>
    <cellStyle name="Percentage" xfId="1915" xr:uid="{CA3E1B2C-D848-4881-B9B1-3D242607EDAB}"/>
    <cellStyle name="Percentage 2" xfId="3821" xr:uid="{B6EE44F6-1E09-403D-846B-8A6DD69AB61B}"/>
    <cellStyle name="PercentChange" xfId="1916" xr:uid="{965CD039-FB40-4A29-AB26-48B90E2006B1}"/>
    <cellStyle name="Plain" xfId="1917" xr:uid="{E10611EF-0777-48E3-B94F-3FAD88BF2BAE}"/>
    <cellStyle name="Price" xfId="1918" xr:uid="{064BB63A-382E-4B32-8D71-9C004AD26E01}"/>
    <cellStyle name="PSChar" xfId="1919" xr:uid="{AAA4B83F-98BE-4CB0-9EAA-03D8840DDE6D}"/>
    <cellStyle name="PSDate" xfId="1920" xr:uid="{C06C3240-5328-4242-A9DD-11DBA9931D7B}"/>
    <cellStyle name="PSDec" xfId="1921" xr:uid="{559B4F42-A2CE-4293-82D0-30F4ED9CA557}"/>
    <cellStyle name="PSDetail" xfId="1922" xr:uid="{88A4EF6D-F239-48AC-88D0-B88FA1169565}"/>
    <cellStyle name="PSHeading" xfId="1923" xr:uid="{87B01E09-CE46-45FF-953D-CE4374812286}"/>
    <cellStyle name="PSInt" xfId="1924" xr:uid="{EE27B8D9-D91E-4595-84A4-ECD149D26DC8}"/>
    <cellStyle name="PSSpacer" xfId="1925" xr:uid="{D1CBC201-0665-471C-9A7A-BE258D9A5B2E}"/>
    <cellStyle name="Punto" xfId="1926" xr:uid="{F922DCE4-E414-4767-B26C-5E7DDF901E67}"/>
    <cellStyle name="q" xfId="1927" xr:uid="{2585B26C-296E-4E97-B8A1-4E1EF3BF8D2A}"/>
    <cellStyle name="q 2" xfId="3975" xr:uid="{969A7947-0F01-40F3-875F-A14B44773589}"/>
    <cellStyle name="q 2 2" xfId="4024" xr:uid="{A3BAEE3F-DAE0-4CFF-B40C-6040EAD5F2D7}"/>
    <cellStyle name="q_ANF_model_good_w_dcf_wacc" xfId="1928" xr:uid="{5C12A7D1-A2B5-4845-811D-DA6C75D30282}"/>
    <cellStyle name="q_AVP" xfId="1929" xr:uid="{9E8C8AF2-B4A4-46C9-B6CE-3EE49645F714}"/>
    <cellStyle name="q_AVP_Graphic Depiction - NO DEV" xfId="1930" xr:uid="{C3395BEB-B35F-494A-B661-B18DEACBFAD3}"/>
    <cellStyle name="q_AVP_THEsumPage (2)" xfId="1931" xr:uid="{F49B9FBD-5BB9-4A08-ACA4-DF3E842E71E0}"/>
    <cellStyle name="q_AVP_Valuation Summary Graphics" xfId="1932" xr:uid="{059B316F-8386-49D2-B4F3-07FE26C1FF5A}"/>
    <cellStyle name="q_CompSheet" xfId="1933" xr:uid="{47A420C2-5314-4332-92A3-287425F041FD}"/>
    <cellStyle name="q_Disc Analysis" xfId="1934" xr:uid="{D522BBF5-41E7-4C39-8977-F6CD11470321}"/>
    <cellStyle name="q_Disc Analysis_CompSheet" xfId="1935" xr:uid="{50FB57A1-5D2A-448F-BEEC-20ECD1E4D8CE}"/>
    <cellStyle name="q_Disc Analysis_Fairness Opinion Valuation 4-23a.xls Chart 1" xfId="1936" xr:uid="{6199FCE7-4DA4-467B-A9A8-C57118DA8201}"/>
    <cellStyle name="q_Disc Analysis_PowerValuation.xls Chart 21" xfId="1937" xr:uid="{E8987F3F-772F-42E2-9C47-33B5FC43DC78}"/>
    <cellStyle name="q_Disc Analysis_PowerValuation.xls Chart 28" xfId="1938" xr:uid="{B02BD3BE-37FA-4B41-B49D-2D39B22B6065}"/>
    <cellStyle name="q_Disc Analysis_THEsumPage (2)" xfId="1939" xr:uid="{91EB67B8-6B71-4AE3-AE9F-242C97933907}"/>
    <cellStyle name="q_Disc Analysis_Valuation summaries" xfId="1940" xr:uid="{384848D2-0562-48D7-BA65-A5D4BE74FD50}"/>
    <cellStyle name="q_Fairness Opinion Valuation 4-23a.xls Chart 1" xfId="1941" xr:uid="{B5ECAEB4-4281-4983-9C0D-B8276EC814F8}"/>
    <cellStyle name="q_Merg Cons" xfId="1942" xr:uid="{0DD227A7-7A40-4251-B039-8D8D576B925B}"/>
    <cellStyle name="q_Merg Cons_CompSheet" xfId="1943" xr:uid="{FD9DBF29-4420-412F-B64A-7D2CAD4A1952}"/>
    <cellStyle name="q_Merg Cons_Fairness Opinion Valuation 4-23a.xls Chart 1" xfId="1944" xr:uid="{6228C95B-FE0C-4682-8B6F-2534AC0668D4}"/>
    <cellStyle name="q_Merg Cons_PowerValuation.xls Chart 21" xfId="1945" xr:uid="{8B622E23-C45B-43F3-9EB1-B6F5B130AF5B}"/>
    <cellStyle name="q_Merg Cons_PowerValuation.xls Chart 28" xfId="1946" xr:uid="{078D7CCB-3E76-4572-95EB-0BE37D2B6FFE}"/>
    <cellStyle name="q_Merg Cons_THEsumPage (2)" xfId="1947" xr:uid="{5AF7D740-DE97-4A8E-BDB7-DB0530C66A2C}"/>
    <cellStyle name="q_Merg Cons_Valuation summaries" xfId="1948" xr:uid="{D2A290AE-3BC4-455E-8240-FBD8B9463EAE}"/>
    <cellStyle name="q_PowerValuation.xls Chart 21" xfId="1949" xr:uid="{0B3BA145-C9B8-4C28-9142-A7A9638C830E}"/>
    <cellStyle name="q_PowerValuation.xls Chart 28" xfId="1950" xr:uid="{27FF4664-1BA4-4E46-AA37-689E8A009C1A}"/>
    <cellStyle name="q_Proj10" xfId="1951" xr:uid="{0F55FA9A-0BEE-4545-82A6-DEA59E52F89F}"/>
    <cellStyle name="q_Proj10_AVP" xfId="1952" xr:uid="{59F876B1-97CC-4F10-923F-D5ECC7358E39}"/>
    <cellStyle name="q_Proj10_AVP_Graphic Depiction - NO DEV" xfId="1953" xr:uid="{0C4C49D1-7A6D-47F4-9DFA-D36577632A0B}"/>
    <cellStyle name="q_Proj10_AVP_THEsumPage (2)" xfId="1954" xr:uid="{FBBE088B-37FC-4F5A-9D30-EFF314264A56}"/>
    <cellStyle name="q_Proj10_AVP_Valuation Summary Graphics" xfId="1955" xr:uid="{CB4259B5-D261-4960-B3F2-9B39A819CDC8}"/>
    <cellStyle name="q_Proj10_CompSheet" xfId="1956" xr:uid="{21B3A191-8926-4054-8BEF-906E6DAA0CE9}"/>
    <cellStyle name="q_Proj10_Disc Analysis" xfId="1957" xr:uid="{BD606FF5-4FA1-4E13-B98C-329AE4340485}"/>
    <cellStyle name="q_Proj10_Disc Analysis_CompSheet" xfId="1958" xr:uid="{01960272-18EA-4E4C-ADFA-5F2A91B0C25A}"/>
    <cellStyle name="q_Proj10_Disc Analysis_Fairness Opinion Valuation 4-23a.xls Chart 1" xfId="1959" xr:uid="{1A2A976C-B271-44FA-B253-5D5F515EB94D}"/>
    <cellStyle name="q_Proj10_Disc Analysis_PowerValuation.xls Chart 21" xfId="1960" xr:uid="{43DDD6DD-E745-471F-8024-EDD61ECA9A98}"/>
    <cellStyle name="q_Proj10_Disc Analysis_PowerValuation.xls Chart 28" xfId="1961" xr:uid="{0A632F7D-8341-4EB1-8A69-0383D2780CD7}"/>
    <cellStyle name="q_Proj10_Disc Analysis_THEsumPage (2)" xfId="1962" xr:uid="{D6CA439B-9FCC-412E-A1DB-EAEE1E127150}"/>
    <cellStyle name="q_Proj10_Disc Analysis_Valuation summaries" xfId="1963" xr:uid="{AFC5D8E6-23BC-406D-871D-B718D1A03F6C}"/>
    <cellStyle name="q_Proj10_Fairness Opinion Valuation 4-23a.xls Chart 1" xfId="1964" xr:uid="{CF3B047E-FDF8-4841-AA89-8F51BAABB58B}"/>
    <cellStyle name="q_Proj10_Merg Cons" xfId="1965" xr:uid="{2089A57D-2C3B-43CE-8513-C252BF9C3A10}"/>
    <cellStyle name="q_Proj10_Merg Cons_CompSheet" xfId="1966" xr:uid="{9182A304-C6F2-4784-AF89-906EEFC95266}"/>
    <cellStyle name="q_Proj10_Merg Cons_Fairness Opinion Valuation 4-23a.xls Chart 1" xfId="1967" xr:uid="{CEAE53FF-DBC2-41A3-AAFF-5A5916381AEF}"/>
    <cellStyle name="q_Proj10_Merg Cons_PowerValuation.xls Chart 21" xfId="1968" xr:uid="{D054A755-47DC-47D9-AA75-307F0FF85D2B}"/>
    <cellStyle name="q_Proj10_Merg Cons_PowerValuation.xls Chart 28" xfId="1969" xr:uid="{98FA119F-BD8D-455A-9CAE-CA52BD45AA93}"/>
    <cellStyle name="q_Proj10_Merg Cons_THEsumPage (2)" xfId="1970" xr:uid="{21840E8B-A1F6-466D-9CD5-AC75F9A4790A}"/>
    <cellStyle name="q_Proj10_Merg Cons_Valuation summaries" xfId="1971" xr:uid="{A64B1CCB-2FF7-4D08-B37D-EC86D4701803}"/>
    <cellStyle name="q_Proj10_PowerValuation.xls Chart 21" xfId="1972" xr:uid="{9BA6AE74-B6AE-4F95-800E-6C2403F5D684}"/>
    <cellStyle name="q_Proj10_PowerValuation.xls Chart 28" xfId="1973" xr:uid="{7E2EDB28-C0B8-4D94-8916-2466267BE5AD}"/>
    <cellStyle name="q_Proj10_Sensitivity" xfId="1974" xr:uid="{10AE8365-0E23-4EE1-BC2B-44AF94F00D3E}"/>
    <cellStyle name="q_Proj10_Sensitivity_CompSheet" xfId="1975" xr:uid="{54F75929-D68C-4AD2-89AD-44AB3C1C7692}"/>
    <cellStyle name="q_Proj10_Sensitivity_Fairness Opinion Valuation 4-23a.xls Chart 1" xfId="1976" xr:uid="{9251F8E9-ABBF-4C99-B91E-381ECCA4E6D6}"/>
    <cellStyle name="q_Proj10_Sensitivity_PowerValuation.xls Chart 21" xfId="1977" xr:uid="{4A58A9B3-A97C-4665-8CAC-AA3E1E70A326}"/>
    <cellStyle name="q_Proj10_Sensitivity_PowerValuation.xls Chart 28" xfId="1978" xr:uid="{97FE45F2-571D-41EA-A729-8F4C61747D26}"/>
    <cellStyle name="q_Proj10_Sensitivity_THEsumPage (2)" xfId="1979" xr:uid="{C79B693F-D659-4600-B2FC-5D369FDE88FC}"/>
    <cellStyle name="q_Proj10_Sensitivity_Valuation summaries" xfId="1980" xr:uid="{FCC85E1F-2375-466E-BEAC-41FD7BDF4155}"/>
    <cellStyle name="q_Proj10_show-hold" xfId="1981" xr:uid="{88C3B155-47BE-4DE8-B21B-AD99C7B0E98A}"/>
    <cellStyle name="q_Proj10_show-hold_Graphic Depiction - NO DEV" xfId="1982" xr:uid="{17940913-4FD6-455C-ADAE-FF5907734683}"/>
    <cellStyle name="q_Proj10_show-hold_THEsumPage (2)" xfId="1983" xr:uid="{AC19C2E3-2EB7-4157-9027-FF46C9F90168}"/>
    <cellStyle name="q_Proj10_show-hold_Valuation Summary Graphics" xfId="1984" xr:uid="{738F548E-1518-4C5E-800A-2DB007967C4E}"/>
    <cellStyle name="q_Proj10_THEsumPage (2)" xfId="1985" xr:uid="{21F3D744-0843-4718-B4BC-9DDDBFD7D420}"/>
    <cellStyle name="q_Proj10_Valuation summaries" xfId="1986" xr:uid="{16F5A5A6-4337-438D-8BE5-6311D666AF8C}"/>
    <cellStyle name="q_Proj10_WACC-CableCar" xfId="1987" xr:uid="{F0FA5C0B-F6B5-4274-9BC5-F461B4589465}"/>
    <cellStyle name="q_Proj10_WACC-CableCar_THEsumPage (2)" xfId="1988" xr:uid="{0E1B666C-92CB-4C58-84CA-B773086A1408}"/>
    <cellStyle name="q_Sensitivity" xfId="1989" xr:uid="{AA81F3E2-391B-42AE-BFC8-53D59095D983}"/>
    <cellStyle name="q_Sensitivity_CompSheet" xfId="1990" xr:uid="{3F86C838-27B4-4150-AD02-CC5D293922CD}"/>
    <cellStyle name="q_Sensitivity_Fairness Opinion Valuation 4-23a.xls Chart 1" xfId="1991" xr:uid="{28511A16-DD88-4149-9464-51871B1DC9C3}"/>
    <cellStyle name="q_Sensitivity_PowerValuation.xls Chart 21" xfId="1992" xr:uid="{C3E92C91-4B0E-435C-9C9B-399940A4D6B6}"/>
    <cellStyle name="q_Sensitivity_PowerValuation.xls Chart 28" xfId="1993" xr:uid="{10364379-AE99-4EBE-86B3-5EBE6908BB52}"/>
    <cellStyle name="q_Sensitivity_THEsumPage (2)" xfId="1994" xr:uid="{7D23C900-3B97-49FB-ACC3-67852AC42EAC}"/>
    <cellStyle name="q_Sensitivity_Valuation summaries" xfId="1995" xr:uid="{2A3CE852-CF73-4398-969E-FF1FA574CC02}"/>
    <cellStyle name="q_show-hold" xfId="1996" xr:uid="{9424D547-44A6-47E1-B499-FE4D12DCA9C8}"/>
    <cellStyle name="q_show-hold_CompSheet" xfId="1997" xr:uid="{693C1D24-588B-482B-9A54-E14CBE8BAA9F}"/>
    <cellStyle name="q_show-hold_Fairness Opinion Valuation 4-23a.xls Chart 1" xfId="1998" xr:uid="{DE07851B-82F6-408A-8EB0-C5C595F186AC}"/>
    <cellStyle name="q_show-hold_PowerValuation.xls Chart 21" xfId="1999" xr:uid="{7E4A56BB-CEF7-4234-A6C7-67C381274D79}"/>
    <cellStyle name="q_show-hold_PowerValuation.xls Chart 28" xfId="2000" xr:uid="{76B823A6-1559-4229-90FA-54FADBCC5593}"/>
    <cellStyle name="q_show-hold_THEsumPage (2)" xfId="2001" xr:uid="{CC18425D-F303-4C48-9D08-C775F43D6889}"/>
    <cellStyle name="q_show-hold_Valuation summaries" xfId="2002" xr:uid="{7F7586FB-D695-4325-B511-EEA642782740}"/>
    <cellStyle name="q_THEsumPage (2)" xfId="2003" xr:uid="{E0661EE4-6144-46E8-9185-21898148E7FD}"/>
    <cellStyle name="q_Valuation summaries" xfId="2004" xr:uid="{87CC850F-F140-4920-B843-3E25640BBAF3}"/>
    <cellStyle name="q_WACC-CableCar" xfId="2005" xr:uid="{CDB66A5C-4D38-40DA-A103-D793E282D5A9}"/>
    <cellStyle name="q_WACC-CableCar_THEsumPage (2)" xfId="2006" xr:uid="{250BBECC-C12D-429F-9CDA-A55695CA0A12}"/>
    <cellStyle name="QEPS-h" xfId="2007" xr:uid="{3D4557FE-0F39-4BA0-9633-3A724B6B6511}"/>
    <cellStyle name="QEPS-H1" xfId="2008" xr:uid="{0E34BE8D-11DE-4C88-971B-3D966E3D716E}"/>
    <cellStyle name="QEPS-H1 2" xfId="3976" xr:uid="{0C05DFD9-E75A-4CC2-A24A-C551A260CE26}"/>
    <cellStyle name="QEPS-H1 2 2" xfId="4025" xr:uid="{99294DB3-CD5E-4A31-BAE8-A8FB9D5FAB26}"/>
    <cellStyle name="qRange" xfId="2009" xr:uid="{ECF80ED6-8E2A-4356-B08C-6161B99312A8}"/>
    <cellStyle name="qRange 2" xfId="3977" xr:uid="{36546240-7FBA-406E-A059-961CCC95AB4B}"/>
    <cellStyle name="qRange 2 2" xfId="4026" xr:uid="{3A121B6C-48CE-4642-8610-CC38F5B44F16}"/>
    <cellStyle name="r" xfId="2010" xr:uid="{CCCAD68A-6002-4C9A-B50B-BCBCE2CCE0D0}"/>
    <cellStyle name="r_~3926103" xfId="2011" xr:uid="{2CAF7E44-4CDF-4972-8FA4-85F8F1DB3AE1}"/>
    <cellStyle name="r_~9359773" xfId="2012" xr:uid="{B02BE561-D7E2-43E1-9E0F-6D013D1BDE83}"/>
    <cellStyle name="r_Accretion " xfId="2013" xr:uid="{9122306F-F8E9-4568-A00D-8F34B4E1773F}"/>
    <cellStyle name="r_Accretion _~3926103" xfId="2014" xr:uid="{527066FB-8880-4B5D-8B3C-516EFA7B5CD9}"/>
    <cellStyle name="r_Accretion _~9359773" xfId="2015" xr:uid="{AC7791D4-2D8E-48F1-A778-DDE3FB1A1914}"/>
    <cellStyle name="r_Accretion _Модели (Розница)_свод_с декабря" xfId="2016" xr:uid="{9AEC6413-E002-49D7-8F13-55854708379C}"/>
    <cellStyle name="r_ANF_model_good_w_dcf_wacc" xfId="2017" xr:uid="{00487EBA-704F-4C43-BB0C-60C56BE81AD0}"/>
    <cellStyle name="r_CRF Capital Increase_20060222_08" xfId="2018" xr:uid="{86E7DE5F-EA04-499D-9CD9-C463768AC144}"/>
    <cellStyle name="r_CRF Capital Increase_20060222_08_~3926103" xfId="2019" xr:uid="{8DC0FD99-2835-468C-8C53-CFEF6E3D4958}"/>
    <cellStyle name="r_CRF Capital Increase_20060222_08_~9359773" xfId="2020" xr:uid="{EC72925D-6B7D-4BAC-92CD-93F28F6706CE}"/>
    <cellStyle name="r_CRF Capital Increase_20060222_08_Модели (Розница)_свод_с декабря" xfId="2021" xr:uid="{D6083C17-3D4C-40D1-90B6-A956E6E0BB67}"/>
    <cellStyle name="r_One_Pagerv5" xfId="2022" xr:uid="{2CB3BC0F-F117-4B4D-B007-BB2F866BF13B}"/>
    <cellStyle name="r_One_Pagerv5_~3926103" xfId="2023" xr:uid="{153D1A00-31D8-4F20-BD73-EAFAD816E807}"/>
    <cellStyle name="r_One_Pagerv5_~9359773" xfId="2024" xr:uid="{AF33971E-648D-4794-93B2-E0F5D598ED29}"/>
    <cellStyle name="r_One_Pagerv5_Модели (Розница)_свод_с декабря" xfId="2025" xr:uid="{6ED0CAFE-EFD6-4A0D-B9F2-AC52256B6A74}"/>
    <cellStyle name="r_Project Eagle - WACC Analysis" xfId="2026" xr:uid="{F10F4179-69E9-4678-B117-B1690DB7629E}"/>
    <cellStyle name="r_Project Eagle - WACC Analysis_~3926103" xfId="2027" xr:uid="{241BF9F6-CD3B-408C-97B4-1E5AB28ACB6A}"/>
    <cellStyle name="r_Project Eagle - WACC Analysis_~9359773" xfId="2028" xr:uid="{A72846B0-F036-4814-83B8-3513BBD17861}"/>
    <cellStyle name="r_Project Eagle - WACC Analysis_Модели (Розница)_свод_с декабря" xfId="2029" xr:uid="{1629C1C8-220C-4B3C-A405-778766B03B49}"/>
    <cellStyle name="r_Модели (Розница)_свод_с декабря" xfId="2030" xr:uid="{9EA1B031-0352-45C8-8865-157FB36E0097}"/>
    <cellStyle name="range" xfId="2031" xr:uid="{717C57CB-163A-40B9-9B24-C61DC0D83119}"/>
    <cellStyle name="range 2" xfId="3978" xr:uid="{F556F218-D04C-483C-B4E2-2497E5209F73}"/>
    <cellStyle name="range 2 2" xfId="4027" xr:uid="{158CC3EC-267A-4838-9B6B-A7F5E9A92EEE}"/>
    <cellStyle name="rate" xfId="2032" xr:uid="{F7E37B51-DDBD-4E99-ADA1-274264CBB157}"/>
    <cellStyle name="Ratio" xfId="2033" xr:uid="{803C8B6F-4A48-4477-865F-858EEDD97B4F}"/>
    <cellStyle name="Ratio Comma" xfId="2034" xr:uid="{1B1CBA9D-BF44-4D5B-A457-D0B57C4C4D01}"/>
    <cellStyle name="Ratio_PQ Oakley_Public_Comps" xfId="2035" xr:uid="{584C0A11-8C15-46B1-A125-54CDA35B7AA1}"/>
    <cellStyle name="RatioX" xfId="2036" xr:uid="{90BCADCD-0FA2-465E-93A0-CEEAE433662B}"/>
    <cellStyle name="Results (don't enter manually)" xfId="3820" xr:uid="{92E7E5E4-C3B5-432C-8372-1FD1867D8CCA}"/>
    <cellStyle name="RevList" xfId="2037" xr:uid="{799B51C8-F37B-4DB4-8D7F-9350474EFC22}"/>
    <cellStyle name="Row Headings" xfId="2038" xr:uid="{42A8A7E1-03C4-4F8A-ADBB-9BEA9E733980}"/>
    <cellStyle name="row_bold_line" xfId="2039" xr:uid="{F667794A-B822-46A7-B738-1C4EA9389837}"/>
    <cellStyle name="RowHead" xfId="2040" xr:uid="{99B21254-EEEC-48BA-B007-E341D74D2B4C}"/>
    <cellStyle name="RunRep_Header" xfId="2041" xr:uid="{B8D9C30E-B0C9-4DA7-BF72-E8E20DB769DD}"/>
    <cellStyle name="SAS FM Client calculated data cell (data entry table)" xfId="3819" xr:uid="{A6278B10-1004-4C7D-8282-9ADDD93C8F54}"/>
    <cellStyle name="SAS FM Client calculated data cell (read only table)" xfId="3818" xr:uid="{A3D6266D-0469-41E1-A145-EA62DD1FAC4A}"/>
    <cellStyle name="SAS FM Column drillable header" xfId="3817" xr:uid="{8F2FF83D-EF11-4E27-A4FE-4FBFC3149785}"/>
    <cellStyle name="SAS FM Column header" xfId="3816" xr:uid="{F86186A4-CBA1-4C85-A2F7-69B289847DA3}"/>
    <cellStyle name="SAS FM Drill path" xfId="3815" xr:uid="{7D43831B-1181-4BCE-8C5E-BC7C837E67AD}"/>
    <cellStyle name="SAS FM Invalid data cell" xfId="3814" xr:uid="{120F0194-C827-4198-8A3E-80E30FF69336}"/>
    <cellStyle name="SAS FM Read-only data cell (data entry table)" xfId="3813" xr:uid="{BBA108A2-6BD5-40E3-AFB5-530E1C6AFA14}"/>
    <cellStyle name="SAS FM Read-only data cell (read-only table)" xfId="3812" xr:uid="{A37743EA-4216-4CDB-A133-F71428A14BCB}"/>
    <cellStyle name="SAS FM Row drillable header" xfId="3811" xr:uid="{F4CC72A0-79F8-4523-A575-25A56E923EE6}"/>
    <cellStyle name="SAS FM Row header" xfId="3810" xr:uid="{B0177487-5A56-4D32-8FD3-7B2D45314841}"/>
    <cellStyle name="SAS FM Slicers" xfId="3809" xr:uid="{08BB30DB-BA7F-4AD5-9B4D-EBFBADD1F525}"/>
    <cellStyle name="SAS FM Writeable data cell" xfId="3808" xr:uid="{5EC3CACE-B427-42CE-8C56-29C7CCF0D9EA}"/>
    <cellStyle name="ScripFactor" xfId="2042" xr:uid="{C34E220E-4233-44B4-AAAB-837092748347}"/>
    <cellStyle name="Section" xfId="2043" xr:uid="{1E925B8D-8625-4BA7-9643-BD381DE2DE63}"/>
    <cellStyle name="SectionHeading" xfId="2044" xr:uid="{308BFDB3-F724-4B40-8A6C-3129AE88C515}"/>
    <cellStyle name="Sheet Title" xfId="3807" xr:uid="{C116FE7F-5FFD-46D3-931E-730271583ECC}"/>
    <cellStyle name="Standard_Depotgebühren" xfId="2045" xr:uid="{149AB7EB-1D7C-44FE-812F-F451321DE902}"/>
    <cellStyle name="Stock Comma" xfId="2046" xr:uid="{AD104460-E16F-496B-BB3B-BAC45A8F072B}"/>
    <cellStyle name="Stock Price" xfId="2047" xr:uid="{B12013E5-9CCD-4A29-BE54-47C9B300767E}"/>
    <cellStyle name="Style 1" xfId="2048" xr:uid="{51D665F4-1533-4A69-A050-C3A8D4BCBA8E}"/>
    <cellStyle name="Style 1 2" xfId="3806" xr:uid="{1CAD0794-53AC-4E21-8D38-B694092D129A}"/>
    <cellStyle name="Style 2" xfId="2049" xr:uid="{FEA1E8CF-BBBB-4F2C-A723-6FC8E407F60D}"/>
    <cellStyle name="Style 3" xfId="2050" xr:uid="{3F77DC88-82D7-47FD-BE98-2876D0E41EF2}"/>
    <cellStyle name="Style 4" xfId="2051" xr:uid="{E98A4D17-B5C0-4A3B-AA15-3DA64BCDC07B}"/>
    <cellStyle name="Style 4 2" xfId="2216" xr:uid="{32666914-E885-49BE-BEA3-E58CD8CA9489}"/>
    <cellStyle name="Style 4 2 2" xfId="2323" xr:uid="{C4200BE0-DD80-4DA9-8BEF-D644ED223428}"/>
    <cellStyle name="Style 4 2 2 2" xfId="2546" xr:uid="{45EE0FCF-1453-4432-B546-1208F66B4116}"/>
    <cellStyle name="Style 4 2 2 2 2" xfId="3271" xr:uid="{E4CBB8D3-0ACE-49E0-B8AF-DA9FA03788FE}"/>
    <cellStyle name="Style 4 2 2 3" xfId="2778" xr:uid="{C6E927F5-AC42-49E0-B364-EC0EEF943989}"/>
    <cellStyle name="Style 4 2 2 3 2" xfId="3499" xr:uid="{0911E712-E021-447D-BBE1-3597FA64EA8C}"/>
    <cellStyle name="Style 4 2 2 4" xfId="2876" xr:uid="{D4925D86-A389-408C-94B7-9EF5406D065B}"/>
    <cellStyle name="Style 4 2 2 4 2" xfId="3597" xr:uid="{7E01534D-DB5F-44CF-9EB8-E98ACE698402}"/>
    <cellStyle name="Style 4 2 2 5" xfId="3048" xr:uid="{D95B7C7E-14F8-4F1D-A13D-294AC20DB16B}"/>
    <cellStyle name="Style 4 2 3" xfId="2439" xr:uid="{B2945489-418E-47E4-AB64-DD71960C4551}"/>
    <cellStyle name="Style 4 2 3 2" xfId="3164" xr:uid="{16CB99E6-BF68-449D-8D8E-E9041D074BDB}"/>
    <cellStyle name="Style 4 2 4" xfId="2671" xr:uid="{6D9EC13B-6A04-4225-A5B3-32E7CC18527D}"/>
    <cellStyle name="Style 4 2 4 2" xfId="3392" xr:uid="{1025E31C-5B36-4F9C-A089-BF1F434F3D90}"/>
    <cellStyle name="Style 4 2 5" xfId="2853" xr:uid="{14C459E0-878F-4C41-8F23-6B8BF7FCF847}"/>
    <cellStyle name="Style 4 2 5 2" xfId="3574" xr:uid="{102368B6-4699-47E9-9E50-5E120CA9CE8F}"/>
    <cellStyle name="Style 4 2 6" xfId="2941" xr:uid="{95978DC3-0253-41B4-9DD3-4126F46216D3}"/>
    <cellStyle name="Style 4 3" xfId="3626" xr:uid="{455EDA15-6064-4C5C-B7E7-8A7FF00E9E58}"/>
    <cellStyle name="Style 4 3 2" xfId="4158" xr:uid="{C077681F-E7D0-481A-A3F6-E62F198F59AE}"/>
    <cellStyle name="Style 4 3 3" xfId="4048" xr:uid="{4E275811-9C12-4ABF-87BF-59B7CEC0176F}"/>
    <cellStyle name="Style 4 3 4" xfId="5347" xr:uid="{2015E52B-1690-4DA3-98BC-EA5D96DFBE6F}"/>
    <cellStyle name="Style 4 4" xfId="4034" xr:uid="{6D76B5CC-4903-4428-9692-1B8C30E289ED}"/>
    <cellStyle name="Style 4 4 2" xfId="4144" xr:uid="{1E2BDAC7-3237-4350-8B60-889D25CDCFFB}"/>
    <cellStyle name="Style 4 5" xfId="4129" xr:uid="{D0074DAA-CA9C-4DD9-A3D7-0156923A537E}"/>
    <cellStyle name="Style 4 6" xfId="4292" xr:uid="{6BD2CEB5-32D7-4FA5-B55B-D70EFC54DDB1}"/>
    <cellStyle name="Sum" xfId="2052" xr:uid="{00B66A6F-D208-492B-BADC-A1CB0EAE7717}"/>
    <cellStyle name="superscript" xfId="2053" xr:uid="{5261C95A-41DF-4FE7-95A5-83F76C68A533}"/>
    <cellStyle name="Swiss" xfId="2054" xr:uid="{8D2B1021-3D27-4116-9845-6797E75A43B9}"/>
    <cellStyle name="t" xfId="2055" xr:uid="{7C1D79BD-2068-44AA-A8A2-E36EB902A88F}"/>
    <cellStyle name="t_IFRS_2008-01" xfId="2056" xr:uid="{CAEA693A-8A8B-4759-B4FC-FAA37B21F6BA}"/>
    <cellStyle name="Table" xfId="2057" xr:uid="{F4E319B2-0806-46E4-B503-CB0D626359B3}"/>
    <cellStyle name="Table Head" xfId="2058" xr:uid="{C33355BF-F459-4A92-88FD-F4C6137B317A}"/>
    <cellStyle name="Table Head Aligned" xfId="2059" xr:uid="{7693139E-A204-416F-A479-7E724245BD22}"/>
    <cellStyle name="Table Head Blue" xfId="2060" xr:uid="{5B0874B4-90D5-4188-AC70-A543F1C62614}"/>
    <cellStyle name="Table Head Green" xfId="2061" xr:uid="{7E6128CA-6731-400F-9378-1F2CCABBE7A8}"/>
    <cellStyle name="Table Heading" xfId="2062" xr:uid="{6A376BDE-F4C6-4644-835B-B0B6A7711DEF}"/>
    <cellStyle name="Table Title" xfId="2063" xr:uid="{67A37E4B-A48D-4042-84BE-6EA708000FF7}"/>
    <cellStyle name="Table Units" xfId="2064" xr:uid="{450A10FC-C32C-4971-AEA3-085A6F5B4880}"/>
    <cellStyle name="Table_Header" xfId="2065" xr:uid="{D0F202AB-F172-4969-A3E1-16E34945B184}"/>
    <cellStyle name="tcn" xfId="2066" xr:uid="{1F6DC062-24F3-4D4D-9694-863A6E3FF095}"/>
    <cellStyle name="Test" xfId="2067" xr:uid="{3BAC0A56-692C-4A91-9BDE-E6617EB52155}"/>
    <cellStyle name="text" xfId="2068" xr:uid="{FDF4EF2C-88E4-441C-B97C-185C880768D5}"/>
    <cellStyle name="text2" xfId="2069" xr:uid="{BE4BCD7B-09F2-48B7-AE6A-90F869E55949}"/>
    <cellStyle name="Tickmark" xfId="3805" xr:uid="{34A6020F-5AD7-4B62-ACDA-F35A35067313}"/>
    <cellStyle name="Time" xfId="2070" xr:uid="{086FDA71-E221-4819-9E03-49DAD45E9725}"/>
    <cellStyle name="title" xfId="2071" xr:uid="{1A36F3AD-6A9D-4AE6-9EE3-FD63ED075637}"/>
    <cellStyle name="Title - PROJECT" xfId="2072" xr:uid="{86FE55D3-1644-4FED-B867-53A2D2C2B9DB}"/>
    <cellStyle name="Title - Underline" xfId="2073" xr:uid="{C0D764B5-8C51-4F21-9717-F3380F2E313B}"/>
    <cellStyle name="Title_~3902299" xfId="2074" xr:uid="{ECC94422-3274-480C-9B42-F3298B6B8646}"/>
    <cellStyle name="title1" xfId="2075" xr:uid="{40A11B8C-6BF6-4893-934C-0E2A3BFED5D6}"/>
    <cellStyle name="title2" xfId="2076" xr:uid="{038A3251-7EF0-4541-932E-DC426E13CEB0}"/>
    <cellStyle name="Titles" xfId="2077" xr:uid="{4761C808-E015-4D02-8860-E231BCCEF12B}"/>
    <cellStyle name="Titles - Col. Headings" xfId="2078" xr:uid="{9631DE18-38B6-4993-A569-7768455D48E4}"/>
    <cellStyle name="Titles - Other" xfId="2079" xr:uid="{DDEEDBFC-EE01-4285-A194-EDA5A139DB2E}"/>
    <cellStyle name="Titles_~3926103" xfId="2080" xr:uid="{E79E0B15-4BDA-4986-A6DB-31C3FDA18D6F}"/>
    <cellStyle name="tn" xfId="2081" xr:uid="{9887C597-42F3-4AF2-8382-B0491BEA864E}"/>
    <cellStyle name="Top Edge" xfId="2082" xr:uid="{6725AC4C-A56C-48C1-BE77-F4668DD36715}"/>
    <cellStyle name="Total" xfId="2083" xr:uid="{C167025B-3470-4074-923D-888335B93314}"/>
    <cellStyle name="total [0]" xfId="2084" xr:uid="{545089BD-C26F-4EA2-86A8-DEDDECC993BC}"/>
    <cellStyle name="total [1]" xfId="2085" xr:uid="{C5FF9A0D-F056-4F3E-8F3B-0674F50A0F4A}"/>
    <cellStyle name="Total 10" xfId="3674" xr:uid="{562072CB-98FC-478F-B6A5-DCED1D781E12}"/>
    <cellStyle name="Total 11" xfId="3727" xr:uid="{71F22341-A1B0-4230-8455-1D1BDEAE7E1E}"/>
    <cellStyle name="Total 12" xfId="3679" xr:uid="{024E9833-2114-4D35-8D22-608C06063197}"/>
    <cellStyle name="Total 13" xfId="3802" xr:uid="{1D25B208-E2B0-46E9-9D08-D3ECA4376D81}"/>
    <cellStyle name="Total 2" xfId="3804" xr:uid="{4E72EA8A-597E-4C11-8D41-7BA5BCF2A96C}"/>
    <cellStyle name="Total 3" xfId="3729" xr:uid="{F69E9640-90EE-432A-AB47-2534FCC1665D}"/>
    <cellStyle name="Total 4" xfId="3799" xr:uid="{D62F4B7A-A054-481E-A817-290F41B0175C}"/>
    <cellStyle name="Total 5" xfId="3681" xr:uid="{35FB2D9B-75AE-49B5-91A8-044022FB50DE}"/>
    <cellStyle name="Total 6" xfId="3953" xr:uid="{8E97EBF0-D55B-455E-89EC-29F4D1AC94D9}"/>
    <cellStyle name="Total 7" xfId="3677" xr:uid="{38CD5386-E5BC-4C48-BA39-A6C6D818EEE9}"/>
    <cellStyle name="Total 8" xfId="3726" xr:uid="{C5E7DE17-4CB1-434A-85BB-BE00FD108FAC}"/>
    <cellStyle name="Total 9" xfId="3680" xr:uid="{F0EE1F31-72EE-44F8-9530-442C206B0D6F}"/>
    <cellStyle name="total$" xfId="2086" xr:uid="{1DA0A22B-3844-417B-BECA-4FAF2C9B97F6}"/>
    <cellStyle name="Total_~3926103" xfId="2087" xr:uid="{A240E79A-B828-431D-AAA9-84B6361BE3ED}"/>
    <cellStyle name="ubordinated Debt" xfId="2088" xr:uid="{B5348C6D-46FF-4F43-9F83-6AEE2A5F986B}"/>
    <cellStyle name="Underline_Double" xfId="2089" xr:uid="{51933523-7407-4E9B-A386-8C8CCB8F9799}"/>
    <cellStyle name="Unprotect" xfId="2090" xr:uid="{62F11C1B-2CFC-4D75-B981-3CAF1E2F3A61}"/>
    <cellStyle name="Valuta (0)_Patrimonio Proforma per acquisizione" xfId="2091" xr:uid="{D41E4F76-F27E-44A3-914F-7F0B0DD7764B}"/>
    <cellStyle name="Valuta_Patrimonio Proforma per acquisizione" xfId="2092" xr:uid="{799FF85B-B94B-4DD9-8398-0332B9FF020C}"/>
    <cellStyle name="variabel" xfId="2093" xr:uid="{79E4C0B0-21C3-47A2-9C94-CCEED115609E}"/>
    <cellStyle name="Währung [0]_Depotgebühren" xfId="2094" xr:uid="{6CDB6F46-5E0F-4E45-A55D-8EB44C455E04}"/>
    <cellStyle name="Währung_Depotgebühren" xfId="2095" xr:uid="{B92CDC18-192C-431C-890A-138368C150AB}"/>
    <cellStyle name="Warning Text" xfId="2096" xr:uid="{124650FB-AD9C-4385-B8AD-BBE8A04CC163}"/>
    <cellStyle name="Work-in-progress" xfId="3803" xr:uid="{E277F83A-C0D4-46A3-A9B7-2C4BD6B1826A}"/>
    <cellStyle name="Year" xfId="2097" xr:uid="{C8CFF38E-3470-4467-B2E6-DE1DBA8BE459}"/>
    <cellStyle name="Years" xfId="2098" xr:uid="{91A9E859-59B9-4E53-BD8E-C306E78B6A6B}"/>
    <cellStyle name="yellow" xfId="2099" xr:uid="{4C143E35-6CD5-488F-A014-3DC375CF7DE6}"/>
    <cellStyle name="Акцент1" xfId="15" builtinId="29" customBuiltin="1"/>
    <cellStyle name="Акцент1 2" xfId="2101" xr:uid="{24D0E656-8EFC-411F-AA76-F3CE17A108AB}"/>
    <cellStyle name="Акцент1 3" xfId="2100" xr:uid="{D5F38278-7A1C-4155-8A6A-051DCF29861F}"/>
    <cellStyle name="Акцент1 4" xfId="4101" xr:uid="{3C1F7AAB-FFF7-42A7-B45D-1C3D82301FC0}"/>
    <cellStyle name="Акцент1 5" xfId="5370" xr:uid="{8AD86ABE-A293-48F5-8224-8989A1AA9933}"/>
    <cellStyle name="Акцент2" xfId="18" builtinId="33" customBuiltin="1"/>
    <cellStyle name="Акцент2 2" xfId="2103" xr:uid="{6BA8AC27-A6EF-47BC-9FF6-BC5A643CCB19}"/>
    <cellStyle name="Акцент2 3" xfId="2102" xr:uid="{074738A8-39F1-4C1C-B392-1E6C9F9804B3}"/>
    <cellStyle name="Акцент2 4" xfId="4105" xr:uid="{2D5207A8-D1D1-4BB0-863B-99F6DE4395C1}"/>
    <cellStyle name="Акцент2 5" xfId="5373" xr:uid="{8F7B7AA5-448F-40AD-AAFB-1274B7D689B3}"/>
    <cellStyle name="Акцент3" xfId="21" builtinId="37" customBuiltin="1"/>
    <cellStyle name="Акцент3 2" xfId="2105" xr:uid="{95F8E12F-0C7E-450C-B897-15A10AA1618C}"/>
    <cellStyle name="Акцент3 3" xfId="2104" xr:uid="{3877693D-D192-41EE-BAD9-8AD9C8B07009}"/>
    <cellStyle name="Акцент3 4" xfId="4109" xr:uid="{5E1E15ED-415A-4792-BCE9-6603B43B3E34}"/>
    <cellStyle name="Акцент3 5" xfId="5376" xr:uid="{0146E65F-C116-4048-924A-031ED3DDF268}"/>
    <cellStyle name="Акцент4" xfId="24" builtinId="41" customBuiltin="1"/>
    <cellStyle name="Акцент4 2" xfId="2107" xr:uid="{05568D3B-3853-4FB4-92D9-C36512B67776}"/>
    <cellStyle name="Акцент4 3" xfId="2106" xr:uid="{46DBAF8E-C9A1-4D97-A9B7-1F7F1F7BF3C7}"/>
    <cellStyle name="Акцент4 4" xfId="4113" xr:uid="{9ED3D87E-4DDF-4D6F-BA86-5C870D769D1F}"/>
    <cellStyle name="Акцент4 5" xfId="5379" xr:uid="{018D9CDB-1E33-473D-AC6A-3BBF0A94953B}"/>
    <cellStyle name="Акцент5" xfId="27" builtinId="45" customBuiltin="1"/>
    <cellStyle name="Акцент5 2" xfId="2109" xr:uid="{83A3BE3E-E6C6-4BE7-A641-5D75C4474798}"/>
    <cellStyle name="Акцент5 3" xfId="2108" xr:uid="{091D8892-D09D-4911-950A-DA872D628D3B}"/>
    <cellStyle name="Акцент5 4" xfId="4117" xr:uid="{7C8AD8C7-81A9-4457-9261-91B6B8325ABF}"/>
    <cellStyle name="Акцент5 5" xfId="5382" xr:uid="{7D4D1D90-C74E-4817-AD55-60E6B89374BB}"/>
    <cellStyle name="Акцент6" xfId="30" builtinId="49" customBuiltin="1"/>
    <cellStyle name="Акцент6 2" xfId="2111" xr:uid="{B95592F4-3CCD-496D-9340-51B337CDAFB6}"/>
    <cellStyle name="Акцент6 3" xfId="2110" xr:uid="{2AB296C8-9F35-43F5-A7A8-9FA1DFC200EA}"/>
    <cellStyle name="Акцент6 4" xfId="4121" xr:uid="{63B0B824-38AF-4D07-8C3C-DC367A8215A4}"/>
    <cellStyle name="Акцент6 5" xfId="5385" xr:uid="{5BD0245E-C5A0-4865-BE4E-6F683B558332}"/>
    <cellStyle name="Ввод " xfId="7" builtinId="20" customBuiltin="1"/>
    <cellStyle name="Ввод  2" xfId="2112" xr:uid="{77E6C009-5E2D-4B3A-8A5B-CF3D226810BF}"/>
    <cellStyle name="Ввод  3" xfId="4093" xr:uid="{D1452C39-824D-4301-9CCC-259AB8C5B4EB}"/>
    <cellStyle name="Ввод  4" xfId="5362" xr:uid="{AE552A6A-49C6-4B81-98F8-AC0EE27FD0E0}"/>
    <cellStyle name="Входные данные" xfId="3801" xr:uid="{FC916A34-CC47-4448-813F-026709E590DF}"/>
    <cellStyle name="Вывод" xfId="8" builtinId="21" customBuiltin="1"/>
    <cellStyle name="Вывод 2" xfId="2114" xr:uid="{E03FBD79-3EC9-4317-ACD3-2029C789D3F0}"/>
    <cellStyle name="Вывод 3" xfId="2113" xr:uid="{09D5915C-ABE0-4632-ADCF-F5AC4954007F}"/>
    <cellStyle name="Вывод 4" xfId="4094" xr:uid="{AC858A20-CBEA-4C3E-BCFE-EC27F96DDB0F}"/>
    <cellStyle name="Вывод 5" xfId="5363" xr:uid="{19BB7535-A191-4D8F-B0F4-91059A6F74E8}"/>
    <cellStyle name="Вычисление" xfId="9" builtinId="22" customBuiltin="1"/>
    <cellStyle name="Вычисление 2" xfId="2116" xr:uid="{B2C15D92-7B8F-42D9-BF78-2593B3C21B3D}"/>
    <cellStyle name="Вычисление 3" xfId="2115" xr:uid="{9BB0D0DE-8BA3-438A-B5C7-2B34C2339B67}"/>
    <cellStyle name="Вычисление 4" xfId="4095" xr:uid="{5155C647-3A87-4320-8531-B8A7E494C958}"/>
    <cellStyle name="Вычисление 5" xfId="5364" xr:uid="{A8195419-A945-43DD-92D7-DD48286BB7E8}"/>
    <cellStyle name="Гиперссылка" xfId="5390" builtinId="8"/>
    <cellStyle name="Гиперссылка 2" xfId="42" xr:uid="{45A38B72-57D1-4B1B-BACD-2E8E429BD2C1}"/>
    <cellStyle name="Гиперссылка 3" xfId="2188" xr:uid="{D1351589-7EBA-4EFC-B631-2DC33EFF3965}"/>
    <cellStyle name="Гиперссылка 4" xfId="4287" xr:uid="{900B6A9B-6B15-4465-B1D4-39CF160C45C2}"/>
    <cellStyle name="Гиперссылка 5" xfId="34" xr:uid="{566CC8EB-D4E4-49A5-8DB8-7D7956E7B544}"/>
    <cellStyle name="ДАТА" xfId="2117" xr:uid="{D27EAC08-863A-4884-BB22-F193DB8E7ADF}"/>
    <cellStyle name="Заголовок 1" xfId="1" builtinId="16" customBuiltin="1"/>
    <cellStyle name="Заголовок 1 2" xfId="2118" xr:uid="{DFC03D63-B6E8-49C0-86BC-307729351065}"/>
    <cellStyle name="Заголовок 1 3" xfId="4086" xr:uid="{A4DEA68E-B000-460E-9EF3-A36FDEB49A81}"/>
    <cellStyle name="Заголовок 1 4" xfId="5356" xr:uid="{58B6FC40-9426-4698-BB2D-B5A7573645D3}"/>
    <cellStyle name="Заголовок 2" xfId="2" builtinId="17" customBuiltin="1"/>
    <cellStyle name="Заголовок 2 2" xfId="2119" xr:uid="{721F5BA3-5B44-48CE-8DFB-EC0870EC3DE5}"/>
    <cellStyle name="Заголовок 2 3" xfId="4087" xr:uid="{E21D3FFC-8AC5-489C-871E-C0666C94C122}"/>
    <cellStyle name="Заголовок 2 4" xfId="5357" xr:uid="{1C486209-3F19-4D88-B73C-8254FEAED700}"/>
    <cellStyle name="Заголовок 3" xfId="3" builtinId="18" customBuiltin="1"/>
    <cellStyle name="Заголовок 3 2" xfId="2121" xr:uid="{A03D02E3-FACF-4797-9397-7CE71C2BA666}"/>
    <cellStyle name="Заголовок 3 3" xfId="2120" xr:uid="{BF6AF4DD-614E-4611-8BEC-C78494D365FB}"/>
    <cellStyle name="Заголовок 3 4" xfId="4088" xr:uid="{78B8CDEE-58DA-4841-87E0-BD2576B9708D}"/>
    <cellStyle name="Заголовок 3 5" xfId="5358" xr:uid="{731B1420-AC4E-4C3B-BBA5-233423D56864}"/>
    <cellStyle name="Заголовок 4" xfId="4" builtinId="19" customBuiltin="1"/>
    <cellStyle name="Заголовок 4 2" xfId="2123" xr:uid="{51CC8E22-0B5F-4068-8898-0C6AF4452452}"/>
    <cellStyle name="Заголовок 4 3" xfId="2122" xr:uid="{CD3B8CD9-266F-48F0-913F-73AC225E91A2}"/>
    <cellStyle name="Заголовок 4 4" xfId="4089" xr:uid="{11362EB1-41E0-411F-A13B-523EDF464E3F}"/>
    <cellStyle name="Заголовок 4 5" xfId="5359" xr:uid="{92334BF4-4D1D-466A-99B5-37C275DC2F1C}"/>
    <cellStyle name="ЗАГОЛОВОК1" xfId="2124" xr:uid="{73798C45-E742-4BAC-8034-1E1C022A3D1B}"/>
    <cellStyle name="ЗАГОЛОВОК2" xfId="2125" xr:uid="{0A389869-783E-4CB8-9523-874CDF953A89}"/>
    <cellStyle name="Исторические данные" xfId="3798" xr:uid="{BC710036-7384-4F09-BB55-BD937D98CAB8}"/>
    <cellStyle name="Итог" xfId="14" builtinId="25" customBuiltin="1"/>
    <cellStyle name="Итог 2" xfId="2126" xr:uid="{ACE31D3D-20EE-495E-9286-7B0ACF13C174}"/>
    <cellStyle name="Итог 3" xfId="4100" xr:uid="{CF44F44D-6946-4D94-8F6F-1062FAE88821}"/>
    <cellStyle name="Итог 4" xfId="5369" xr:uid="{BDE027EB-A250-4719-B4C9-A404C89D8187}"/>
    <cellStyle name="ИТОГОВЫЙ" xfId="2127" xr:uid="{088B3893-5371-49A9-87BA-AF7358DC9D4B}"/>
    <cellStyle name="Контрольная ячейка" xfId="11" builtinId="23" customBuiltin="1"/>
    <cellStyle name="Контрольная ячейка 2" xfId="2129" xr:uid="{433207CA-6C1A-4560-A263-B8DE399A3A6C}"/>
    <cellStyle name="Контрольная ячейка 3" xfId="2128" xr:uid="{B56CC782-6A7A-4B9E-9968-15469CF357AB}"/>
    <cellStyle name="Контрольная ячейка 4" xfId="4097" xr:uid="{CE751EF3-0E3F-4B36-9323-D5EC80A57A7B}"/>
    <cellStyle name="Контрольная ячейка 5" xfId="5366" xr:uid="{AE19ABA8-8AF2-43F3-A101-694EEB82388B}"/>
    <cellStyle name="Название 2" xfId="2131" xr:uid="{3E320ADB-67DB-4F48-82B8-01B16DAC9925}"/>
    <cellStyle name="Название 3" xfId="2130" xr:uid="{F4B534CC-4830-4AC0-B0B9-93F6774C3728}"/>
    <cellStyle name="Название 4" xfId="4085" xr:uid="{59E0FE0D-DAB4-41C8-885A-01101E828479}"/>
    <cellStyle name="Название 5" xfId="3638" xr:uid="{3D37F452-EE1F-42D4-BBDF-F1AF7F1CB455}"/>
    <cellStyle name="Не применимо" xfId="3797" xr:uid="{09AF056A-7ED3-4D2E-8DBF-EAA03627A3DF}"/>
    <cellStyle name="Нейтральный 2" xfId="2133" xr:uid="{D0CB5E93-F760-4724-B70A-4014B67C3794}"/>
    <cellStyle name="Нейтральный 3" xfId="2132" xr:uid="{DCBF9419-3753-4FFB-B4D1-FC0095055DFA}"/>
    <cellStyle name="Нейтральный 4" xfId="4092" xr:uid="{243A3E23-9AC3-496F-976B-C1261BABAE7F}"/>
    <cellStyle name="Нейтральный 5" xfId="3639" xr:uid="{928C2FCA-18A2-45B9-BF20-83AC9B7853C6}"/>
    <cellStyle name="Обычный" xfId="0" builtinId="0"/>
    <cellStyle name="Обычный 10" xfId="2185" xr:uid="{4EFEB2F8-BC61-4495-9BA1-83128F393950}"/>
    <cellStyle name="Обычный 10 10" xfId="2913" xr:uid="{A7762C81-89F9-4913-A540-70C941630D58}"/>
    <cellStyle name="Обычный 10 10 2" xfId="4818" xr:uid="{6FA4C766-468E-4CD2-AFDE-AB37C95E6F9E}"/>
    <cellStyle name="Обычный 10 11" xfId="3634" xr:uid="{98459467-E7AC-4FD1-B928-25EA6CE791C0}"/>
    <cellStyle name="Обычный 10 11 2" xfId="5355" xr:uid="{92B551BC-E590-4D08-9004-9BA0EA517B17}"/>
    <cellStyle name="Обычный 10 12" xfId="3750" xr:uid="{D2344370-9352-4A2F-A149-5060D5A5D99C}"/>
    <cellStyle name="Обычный 10 13" xfId="4274" xr:uid="{803E9105-47C5-4DDA-83D6-FC8100B1A35E}"/>
    <cellStyle name="Обычный 10 2" xfId="2199" xr:uid="{80F3E52F-A57F-43E1-A27D-0F352672DBCC}"/>
    <cellStyle name="Обычный 10 2 2" xfId="2235" xr:uid="{5E535618-3A62-4C92-8FAA-2FA199FF9DF8}"/>
    <cellStyle name="Обычный 10 2 2 2" xfId="2342" xr:uid="{F61099D0-217A-4D4D-9CDA-2BB2322C97A2}"/>
    <cellStyle name="Обычный 10 2 2 2 2" xfId="2565" xr:uid="{0843AE88-6476-4EC5-BA09-CBA756A9AB43}"/>
    <cellStyle name="Обычный 10 2 2 2 2 2" xfId="3290" xr:uid="{47DA00A1-92DA-492D-AA59-93A7303794FA}"/>
    <cellStyle name="Обычный 10 2 2 2 2 2 2" xfId="5113" xr:uid="{F151AA08-5A3C-4813-9C21-31B452F12C89}"/>
    <cellStyle name="Обычный 10 2 2 2 2 3" xfId="4578" xr:uid="{46299766-0FE2-49DD-AF83-36593EB53BDD}"/>
    <cellStyle name="Обычный 10 2 2 2 3" xfId="2797" xr:uid="{4E1EBEEA-6E95-440B-A51C-08E6AC7D10C6}"/>
    <cellStyle name="Обычный 10 2 2 2 3 2" xfId="3518" xr:uid="{68BB5774-922D-40E4-B845-9553B3031FCD}"/>
    <cellStyle name="Обычный 10 2 2 2 3 2 2" xfId="5293" xr:uid="{8362AA83-3F45-4684-93CA-616854443C5E}"/>
    <cellStyle name="Обычный 10 2 2 2 3 3" xfId="4758" xr:uid="{A45E2F11-5013-45EF-9F4B-948CB1B5EF31}"/>
    <cellStyle name="Обычный 10 2 2 2 4" xfId="3067" xr:uid="{0AE959DE-877C-4488-9DA0-8D2959A0980D}"/>
    <cellStyle name="Обычный 10 2 2 2 4 2" xfId="4936" xr:uid="{1227ED14-6CA9-4C57-B88B-5773969381E8}"/>
    <cellStyle name="Обычный 10 2 2 2 5" xfId="4402" xr:uid="{10127EC1-8492-403C-9DFA-BB4DAAF7A0DD}"/>
    <cellStyle name="Обычный 10 2 2 3" xfId="2458" xr:uid="{D93EA07F-DCDE-471E-8BE9-3FB7BC786E01}"/>
    <cellStyle name="Обычный 10 2 2 3 2" xfId="3183" xr:uid="{56E1967D-A9D9-4715-BBC6-94673AD47768}"/>
    <cellStyle name="Обычный 10 2 2 3 2 2" xfId="5029" xr:uid="{809F2680-092A-4433-882E-7FFF2A95CC76}"/>
    <cellStyle name="Обычный 10 2 2 3 3" xfId="4494" xr:uid="{002EBF5E-AA98-461E-8732-68A587775955}"/>
    <cellStyle name="Обычный 10 2 2 4" xfId="2690" xr:uid="{8CB513B7-9047-4A0F-99E5-76084C20D936}"/>
    <cellStyle name="Обычный 10 2 2 4 2" xfId="3411" xr:uid="{6A139937-FFC4-456A-BBEC-80205C879AC3}"/>
    <cellStyle name="Обычный 10 2 2 4 2 2" xfId="5209" xr:uid="{6184C294-7D57-43FF-B477-C55B0ACA18CB}"/>
    <cellStyle name="Обычный 10 2 2 4 3" xfId="4674" xr:uid="{383C80CB-62B6-4274-B253-09708F935D03}"/>
    <cellStyle name="Обычный 10 2 2 5" xfId="2960" xr:uid="{E44AA96E-E2FA-4CE8-BE6E-CDB509DDDABA}"/>
    <cellStyle name="Обычный 10 2 2 5 2" xfId="4852" xr:uid="{74E8256A-9E71-47D8-A9BB-772805244B49}"/>
    <cellStyle name="Обычный 10 2 2 6" xfId="4318" xr:uid="{778B63D7-F907-496E-8F40-B8BD7A5AF403}"/>
    <cellStyle name="Обычный 10 2 3" xfId="2263" xr:uid="{67869D97-DCBC-46C3-8428-11A703664AE4}"/>
    <cellStyle name="Обычный 10 2 3 2" xfId="2370" xr:uid="{2DE86DD1-80AD-4AE7-A11A-D9E001C7223F}"/>
    <cellStyle name="Обычный 10 2 3 2 2" xfId="2593" xr:uid="{1691C82E-75A5-4214-B701-A01E3AD82E82}"/>
    <cellStyle name="Обычный 10 2 3 2 2 2" xfId="3318" xr:uid="{DC5D6FD6-B7FA-4977-8B7F-370D456222D8}"/>
    <cellStyle name="Обычный 10 2 3 2 2 2 2" xfId="5137" xr:uid="{EB7918B2-C6EF-46BC-B8C6-2E56C6607495}"/>
    <cellStyle name="Обычный 10 2 3 2 2 3" xfId="4602" xr:uid="{409BEC94-8511-4E09-BCC7-443780BA777A}"/>
    <cellStyle name="Обычный 10 2 3 2 3" xfId="2825" xr:uid="{60AC2672-4823-4B83-9685-A91AF1FA28FE}"/>
    <cellStyle name="Обычный 10 2 3 2 3 2" xfId="3546" xr:uid="{E1D55B8C-AD17-4944-83B3-319D62EFE87D}"/>
    <cellStyle name="Обычный 10 2 3 2 3 2 2" xfId="5317" xr:uid="{9D8CB117-AA5C-4F3C-AA95-40321B75DA35}"/>
    <cellStyle name="Обычный 10 2 3 2 3 3" xfId="4782" xr:uid="{C488ED81-D8DA-41CE-91FB-E8448AC759C0}"/>
    <cellStyle name="Обычный 10 2 3 2 4" xfId="3095" xr:uid="{C236F087-9F8B-4E84-B9D0-3A06F9634B0D}"/>
    <cellStyle name="Обычный 10 2 3 2 4 2" xfId="4960" xr:uid="{1AB54151-BAEA-4F68-8985-0C7B8F0FCD2A}"/>
    <cellStyle name="Обычный 10 2 3 2 5" xfId="4426" xr:uid="{122BDB48-FD1D-49F9-B2CC-55B624457EBF}"/>
    <cellStyle name="Обычный 10 2 3 3" xfId="2486" xr:uid="{E4AF67A0-3DBB-4FE5-949F-1E896A542D87}"/>
    <cellStyle name="Обычный 10 2 3 3 2" xfId="3211" xr:uid="{D4133044-E941-47B8-AEFD-A9EA881D4FDB}"/>
    <cellStyle name="Обычный 10 2 3 3 2 2" xfId="5053" xr:uid="{E605B571-DA08-4FA0-AC08-95A2F4906EE2}"/>
    <cellStyle name="Обычный 10 2 3 3 3" xfId="4518" xr:uid="{81F840C4-D8E8-401B-928D-60A06EBC22FB}"/>
    <cellStyle name="Обычный 10 2 3 4" xfId="2718" xr:uid="{A27E43D9-4696-4F4E-83DE-205040A0D3EC}"/>
    <cellStyle name="Обычный 10 2 3 4 2" xfId="3439" xr:uid="{4ED4FB68-3541-4982-A317-F3E7BF5E3434}"/>
    <cellStyle name="Обычный 10 2 3 4 2 2" xfId="5233" xr:uid="{8A5355E0-79D7-4047-AB3D-D15B3005AAAB}"/>
    <cellStyle name="Обычный 10 2 3 4 3" xfId="4698" xr:uid="{7367BA3C-7799-4678-80C4-F3F7149854FA}"/>
    <cellStyle name="Обычный 10 2 3 5" xfId="2988" xr:uid="{B18FF5A6-3DE0-4821-9FE2-034222308528}"/>
    <cellStyle name="Обычный 10 2 3 5 2" xfId="4876" xr:uid="{3B2AC847-7641-416C-9507-3517CA124CEC}"/>
    <cellStyle name="Обычный 10 2 3 6" xfId="4342" xr:uid="{FB274C19-01B5-43B2-B5CF-0EB5167C65D1}"/>
    <cellStyle name="Обычный 10 2 4" xfId="2306" xr:uid="{D78CD666-0D71-4FEA-8546-2F52E32BF7D5}"/>
    <cellStyle name="Обычный 10 2 4 2" xfId="2529" xr:uid="{F451324F-63F9-43AA-896A-D606A7D6EA71}"/>
    <cellStyle name="Обычный 10 2 4 2 2" xfId="3254" xr:uid="{CF4FE5BD-8B0C-4E71-8819-CC6E1E8CC9D6}"/>
    <cellStyle name="Обычный 10 2 4 2 2 2" xfId="5089" xr:uid="{AEC2BEB4-F260-476B-8597-27861959CB79}"/>
    <cellStyle name="Обычный 10 2 4 2 3" xfId="4554" xr:uid="{FC878BA3-3FEF-4327-89B3-0984F7B10D24}"/>
    <cellStyle name="Обычный 10 2 4 3" xfId="2761" xr:uid="{9B524EDD-EEB2-46EE-A0C9-CCE92B302FC7}"/>
    <cellStyle name="Обычный 10 2 4 3 2" xfId="3482" xr:uid="{F87660D7-1158-46BC-8AF7-A5D188270D4A}"/>
    <cellStyle name="Обычный 10 2 4 3 2 2" xfId="5269" xr:uid="{80AAB71F-5A1D-4264-9967-B7EAFB4B3C93}"/>
    <cellStyle name="Обычный 10 2 4 3 3" xfId="4734" xr:uid="{E5D3CEAD-1189-4ACE-A5C1-C3C96ACE0972}"/>
    <cellStyle name="Обычный 10 2 4 4" xfId="3031" xr:uid="{EC585AC7-F1E9-43FD-A3B7-DBA88FC44B98}"/>
    <cellStyle name="Обычный 10 2 4 4 2" xfId="4912" xr:uid="{00E8E57A-B874-4496-B916-6D91B8851C57}"/>
    <cellStyle name="Обычный 10 2 4 5" xfId="4378" xr:uid="{6716A5F8-D76E-43D3-845E-76C41C90345E}"/>
    <cellStyle name="Обычный 10 2 5" xfId="2422" xr:uid="{01B09D2D-143F-4B98-8393-EC6376723511}"/>
    <cellStyle name="Обычный 10 2 5 2" xfId="3147" xr:uid="{A21B1D87-FFBC-4014-A295-D236E12BE697}"/>
    <cellStyle name="Обычный 10 2 5 2 2" xfId="5005" xr:uid="{E7DCEE8E-9A69-4131-A9A5-196B6FD9C925}"/>
    <cellStyle name="Обычный 10 2 5 3" xfId="4470" xr:uid="{FB85C1C5-9BE3-4D1D-B93E-19E4B27C29CC}"/>
    <cellStyle name="Обычный 10 2 6" xfId="2654" xr:uid="{5DA5D445-065E-4D30-BC54-EC1582556CB4}"/>
    <cellStyle name="Обычный 10 2 6 2" xfId="3375" xr:uid="{693EDEAC-5EA0-4A58-A2B5-9B78B6C62D81}"/>
    <cellStyle name="Обычный 10 2 6 2 2" xfId="5185" xr:uid="{FA42AFF1-2CFC-4F21-AC4C-E8DA8D68DC65}"/>
    <cellStyle name="Обычный 10 2 6 3" xfId="4649" xr:uid="{4084CA74-11C6-4540-9099-5DF0A12CA93E}"/>
    <cellStyle name="Обычный 10 2 7" xfId="2924" xr:uid="{0A3A3C71-D45E-4AC7-939D-EFBD9EFB0ADD}"/>
    <cellStyle name="Обычный 10 2 7 2" xfId="4828" xr:uid="{9476F1CD-2122-4C23-91C7-287FB6CBCEB9}"/>
    <cellStyle name="Обычный 10 2 8" xfId="4280" xr:uid="{B344F4C7-F711-4D20-A681-F054B4ACA1BE}"/>
    <cellStyle name="Обычный 10 3" xfId="2224" xr:uid="{4DC9DAED-77AF-447C-B038-309DCB2037FD}"/>
    <cellStyle name="Обычный 10 3 2" xfId="2331" xr:uid="{E11F3DB0-D494-4070-85F8-4DD1DCEDB981}"/>
    <cellStyle name="Обычный 10 3 2 2" xfId="2554" xr:uid="{F5278ABF-9BBE-496F-A030-9CDA3D25AEB2}"/>
    <cellStyle name="Обычный 10 3 2 2 2" xfId="3279" xr:uid="{433D3DD7-FBE6-4A5B-92A9-1477E5D49D84}"/>
    <cellStyle name="Обычный 10 3 2 2 2 2" xfId="5103" xr:uid="{81E0BA1A-CC06-4509-A4BB-B33838813AB4}"/>
    <cellStyle name="Обычный 10 3 2 2 3" xfId="4568" xr:uid="{21868AA4-543B-484D-A407-AEFF0CF81B72}"/>
    <cellStyle name="Обычный 10 3 2 3" xfId="2786" xr:uid="{E11EE916-236C-497C-A0AD-27AE8497FCBF}"/>
    <cellStyle name="Обычный 10 3 2 3 2" xfId="3507" xr:uid="{EA8A4827-5567-4F18-AC05-4C30B83E5D3B}"/>
    <cellStyle name="Обычный 10 3 2 3 2 2" xfId="5283" xr:uid="{9498EF25-0C06-4C01-9817-E514F8AF8EF3}"/>
    <cellStyle name="Обычный 10 3 2 3 3" xfId="4748" xr:uid="{ED1DEBEA-B401-48D2-94D6-259454714806}"/>
    <cellStyle name="Обычный 10 3 2 4" xfId="3056" xr:uid="{57960F1B-622A-4723-9280-7FECB60B110A}"/>
    <cellStyle name="Обычный 10 3 2 4 2" xfId="4926" xr:uid="{F15C51B1-058A-4B0D-B59F-BF6D2CBE99D3}"/>
    <cellStyle name="Обычный 10 3 2 5" xfId="4392" xr:uid="{2FE44F43-471D-45DA-B4D3-2585633D2D1D}"/>
    <cellStyle name="Обычный 10 3 3" xfId="2447" xr:uid="{BABAC3EA-63F3-4C41-9ED7-4E9C0CF64DD7}"/>
    <cellStyle name="Обычный 10 3 3 2" xfId="3172" xr:uid="{B8302129-B198-4B33-8F65-C93DB17C4B4D}"/>
    <cellStyle name="Обычный 10 3 3 2 2" xfId="5019" xr:uid="{17C7E855-0DC7-429E-A7F6-05DA044A92C4}"/>
    <cellStyle name="Обычный 10 3 3 3" xfId="4484" xr:uid="{F40364C8-A2D3-4350-BD2F-0C3EA4C6508F}"/>
    <cellStyle name="Обычный 10 3 4" xfId="2679" xr:uid="{E4BDFA20-D669-4703-B038-04CB522C67AC}"/>
    <cellStyle name="Обычный 10 3 4 2" xfId="3400" xr:uid="{286D5E9A-430C-4F80-BA8B-D059888B9C2A}"/>
    <cellStyle name="Обычный 10 3 4 2 2" xfId="5199" xr:uid="{BF819C75-387C-43F3-AD55-52A3A0CA2A3A}"/>
    <cellStyle name="Обычный 10 3 4 3" xfId="4664" xr:uid="{55C0B32F-F29F-4459-961F-3F5CC834F1F2}"/>
    <cellStyle name="Обычный 10 3 5" xfId="2949" xr:uid="{A1B74C6E-B684-462F-99F1-A25D6CF37EA1}"/>
    <cellStyle name="Обычный 10 3 5 2" xfId="4842" xr:uid="{87F9856C-9AE0-4EB8-B49F-DE756158FA1B}"/>
    <cellStyle name="Обычный 10 3 6" xfId="4308" xr:uid="{B228CE22-1105-44C8-A5B3-A8F3A7984251}"/>
    <cellStyle name="Обычный 10 4" xfId="2252" xr:uid="{187DA48A-37CD-4E00-9AE2-6D6A3F4FB3BA}"/>
    <cellStyle name="Обычный 10 4 2" xfId="2359" xr:uid="{D4AEFB4B-544D-49B6-8005-9C61AB0BA8EF}"/>
    <cellStyle name="Обычный 10 4 2 2" xfId="2582" xr:uid="{CE5C6178-EB4C-44A9-8F37-AFBE33046F26}"/>
    <cellStyle name="Обычный 10 4 2 2 2" xfId="3307" xr:uid="{12FB436C-CA0C-46E8-AA27-7F77A210DEE7}"/>
    <cellStyle name="Обычный 10 4 2 2 2 2" xfId="5127" xr:uid="{6790B3B8-BBBA-411D-BCB3-AB7A21399882}"/>
    <cellStyle name="Обычный 10 4 2 2 3" xfId="4592" xr:uid="{CFA5521F-8085-4D19-AB80-B016B9DFBB7D}"/>
    <cellStyle name="Обычный 10 4 2 3" xfId="2814" xr:uid="{1F505E90-542D-4280-B8B1-0013EF142CEE}"/>
    <cellStyle name="Обычный 10 4 2 3 2" xfId="3535" xr:uid="{4D6691B5-DD43-411D-8C26-E7F15ACC9438}"/>
    <cellStyle name="Обычный 10 4 2 3 2 2" xfId="5307" xr:uid="{56882928-26D6-4B9B-BE94-FD604865C394}"/>
    <cellStyle name="Обычный 10 4 2 3 3" xfId="4772" xr:uid="{374C2280-67A2-47B7-90C7-F36FE8D32717}"/>
    <cellStyle name="Обычный 10 4 2 4" xfId="3084" xr:uid="{CCEA1579-D4ED-4691-91FC-CB6DA399836A}"/>
    <cellStyle name="Обычный 10 4 2 4 2" xfId="4950" xr:uid="{B80FA05C-7A7D-422E-9012-DCBBAEACBF24}"/>
    <cellStyle name="Обычный 10 4 2 5" xfId="4416" xr:uid="{30C9D293-C088-4BBB-95EF-D334BAB248C6}"/>
    <cellStyle name="Обычный 10 4 3" xfId="2475" xr:uid="{6815C058-C42F-4852-896B-553365C6F5AF}"/>
    <cellStyle name="Обычный 10 4 3 2" xfId="3200" xr:uid="{23873E8E-17EB-49B0-9CB3-3AB7787C0408}"/>
    <cellStyle name="Обычный 10 4 3 2 2" xfId="5043" xr:uid="{B3385440-AA69-49D8-8B56-493BF71B87F0}"/>
    <cellStyle name="Обычный 10 4 3 3" xfId="4508" xr:uid="{B2CE84E2-1A08-466E-990A-C7BF8CB9EF2A}"/>
    <cellStyle name="Обычный 10 4 4" xfId="2707" xr:uid="{B33AC5A3-7B6C-47EA-ACC0-DFADA6FCD117}"/>
    <cellStyle name="Обычный 10 4 4 2" xfId="3428" xr:uid="{80ABBC12-10B0-4142-8241-BE765E416E21}"/>
    <cellStyle name="Обычный 10 4 4 2 2" xfId="5223" xr:uid="{CC726BC4-2745-4CA5-867A-D5B0283F60FA}"/>
    <cellStyle name="Обычный 10 4 4 3" xfId="4688" xr:uid="{DE3DBFF9-00F5-4CAC-8E74-AC53764294FD}"/>
    <cellStyle name="Обычный 10 4 5" xfId="2977" xr:uid="{CF48835B-45D4-43CE-A79D-80C60E16320A}"/>
    <cellStyle name="Обычный 10 4 5 2" xfId="4866" xr:uid="{C54805DC-9F8F-4C61-A017-984D5A016932}"/>
    <cellStyle name="Обычный 10 4 6" xfId="4332" xr:uid="{1912E70F-895B-470C-B38C-DC7B8A4BDC6B}"/>
    <cellStyle name="Обычный 10 5" xfId="2280" xr:uid="{EA456294-D9D2-4FD5-97FE-7ABFF8B65C9E}"/>
    <cellStyle name="Обычный 10 5 2" xfId="2387" xr:uid="{BE8480EB-D112-42F4-91A4-54CCF70148E3}"/>
    <cellStyle name="Обычный 10 5 2 2" xfId="2610" xr:uid="{3BADEE32-D57A-43D4-A559-6CA34223ADB1}"/>
    <cellStyle name="Обычный 10 5 2 2 2" xfId="3335" xr:uid="{174CE13C-720B-4385-876C-3983AD0728EF}"/>
    <cellStyle name="Обычный 10 5 2 2 2 2" xfId="5151" xr:uid="{15CE9027-BC74-483E-A395-D9E8F308B44B}"/>
    <cellStyle name="Обычный 10 5 2 2 3" xfId="4616" xr:uid="{2FDBBB9A-F835-4C52-B019-5047D54CD134}"/>
    <cellStyle name="Обычный 10 5 2 3" xfId="2842" xr:uid="{A00BFD79-3A98-4AB8-803F-ECE5CBB125FB}"/>
    <cellStyle name="Обычный 10 5 2 3 2" xfId="3563" xr:uid="{B076F3AD-0B70-4719-AB7B-71C3F5912255}"/>
    <cellStyle name="Обычный 10 5 2 3 2 2" xfId="5331" xr:uid="{A026F932-FBCA-44EF-9990-9DD345368880}"/>
    <cellStyle name="Обычный 10 5 2 3 3" xfId="4796" xr:uid="{0822D936-3AA3-4D90-88D7-56C3517DBAE0}"/>
    <cellStyle name="Обычный 10 5 2 4" xfId="3112" xr:uid="{64F6A75C-436E-49D3-B8BA-A8E99C93805F}"/>
    <cellStyle name="Обычный 10 5 2 4 2" xfId="4974" xr:uid="{C691B5CF-C462-4468-AF99-33D782DF7E0F}"/>
    <cellStyle name="Обычный 10 5 2 5" xfId="4440" xr:uid="{6E458D96-A83B-4619-8872-A81E223FF3D5}"/>
    <cellStyle name="Обычный 10 5 3" xfId="2503" xr:uid="{9252BBC0-55C2-4415-A01B-367C6BD5B287}"/>
    <cellStyle name="Обычный 10 5 3 2" xfId="3228" xr:uid="{CFD859DE-2BAC-433B-85FE-ADE4A596B578}"/>
    <cellStyle name="Обычный 10 5 3 2 2" xfId="5067" xr:uid="{73170725-D2F4-44FF-AFA0-8BB6AAFDA144}"/>
    <cellStyle name="Обычный 10 5 3 3" xfId="4532" xr:uid="{3AD0FC2A-EDE6-4250-85F8-4947A1F8F8F6}"/>
    <cellStyle name="Обычный 10 5 4" xfId="2735" xr:uid="{B1393C8D-3541-4131-ACC3-E0B1A7F0A151}"/>
    <cellStyle name="Обычный 10 5 4 2" xfId="3456" xr:uid="{3D0C37A7-949F-41C0-BAF3-831618030A84}"/>
    <cellStyle name="Обычный 10 5 4 2 2" xfId="5247" xr:uid="{603E1CC8-C2BE-49DA-994D-A2E0D9725B61}"/>
    <cellStyle name="Обычный 10 5 4 3" xfId="4712" xr:uid="{8C115EAB-E5A4-42A3-A0FE-6F5B19745993}"/>
    <cellStyle name="Обычный 10 5 5" xfId="3005" xr:uid="{606F7672-7FA9-4A3B-A1E1-911AA881355F}"/>
    <cellStyle name="Обычный 10 5 5 2" xfId="4890" xr:uid="{6E4D6178-A0F0-4697-A7D5-7F7E2C86E63B}"/>
    <cellStyle name="Обычный 10 5 6" xfId="4356" xr:uid="{B91CC491-A956-47AA-AF4C-396C8BEA3F87}"/>
    <cellStyle name="Обычный 10 6" xfId="2295" xr:uid="{05F32EA7-171C-453E-B3F9-19A1F8CF4AAA}"/>
    <cellStyle name="Обычный 10 6 2" xfId="2518" xr:uid="{EEBC6833-DF07-4DEC-A894-E412E71DB29A}"/>
    <cellStyle name="Обычный 10 6 2 2" xfId="3243" xr:uid="{A7929AD3-CA79-4440-9C69-B82EA7DD624D}"/>
    <cellStyle name="Обычный 10 6 2 2 2" xfId="5079" xr:uid="{3AC0D364-5E21-4F8B-90ED-4920DAF41E76}"/>
    <cellStyle name="Обычный 10 6 2 3" xfId="4544" xr:uid="{35DE5217-878C-4E01-8875-FF252A5E9D46}"/>
    <cellStyle name="Обычный 10 6 3" xfId="2750" xr:uid="{BC0AC8EC-89CB-47D1-B968-39ACDE6591F5}"/>
    <cellStyle name="Обычный 10 6 3 2" xfId="3471" xr:uid="{C87906B4-3714-4BBB-974A-B3983810664B}"/>
    <cellStyle name="Обычный 10 6 3 2 2" xfId="5259" xr:uid="{1F819F70-CFEF-489D-8B64-4ACA35AE10C7}"/>
    <cellStyle name="Обычный 10 6 3 3" xfId="4724" xr:uid="{D10FC9C8-C2C8-41A7-B869-61E375715548}"/>
    <cellStyle name="Обычный 10 6 4" xfId="3020" xr:uid="{2AB898FB-4306-43D9-A4EF-A42EC88B3627}"/>
    <cellStyle name="Обычный 10 6 4 2" xfId="4902" xr:uid="{3BCDEF2D-8EFF-4891-BBA9-EDAC06A5FED8}"/>
    <cellStyle name="Обычный 10 6 5" xfId="4368" xr:uid="{1AD2BE96-BC01-4EA3-AFC1-AC326F577674}"/>
    <cellStyle name="Обычный 10 7" xfId="2399" xr:uid="{C594F7C8-8614-4C01-858A-18A4AA293DDF}"/>
    <cellStyle name="Обычный 10 7 2" xfId="2622" xr:uid="{0DF71719-076F-4DA3-885A-FCF24F4585FC}"/>
    <cellStyle name="Обычный 10 7 2 2" xfId="3347" xr:uid="{CE22D372-C470-4425-8F04-6D0DB3430B00}"/>
    <cellStyle name="Обычный 10 7 2 2 2" xfId="5163" xr:uid="{9F03CC62-BB8E-4326-9DBD-A893048841F4}"/>
    <cellStyle name="Обычный 10 7 2 3" xfId="4628" xr:uid="{68D74762-A367-4A70-80BC-7885B725FC49}"/>
    <cellStyle name="Обычный 10 7 3" xfId="2900" xr:uid="{E1E29D0B-8AB0-41CF-AA67-F50B38BF20CE}"/>
    <cellStyle name="Обычный 10 7 3 2" xfId="3621" xr:uid="{81C7DF51-CDE9-4EF1-A8C4-EA7050D8588B}"/>
    <cellStyle name="Обычный 10 7 3 2 2" xfId="5343" xr:uid="{D768A3C5-9D2D-426D-9DFE-FD0AE587BCB5}"/>
    <cellStyle name="Обычный 10 7 3 3" xfId="4809" xr:uid="{952BF06F-BDCF-48C2-8150-2DC08C19CC8C}"/>
    <cellStyle name="Обычный 10 7 4" xfId="3124" xr:uid="{54295C77-9540-4C4B-9A4E-E06BCACCFDFE}"/>
    <cellStyle name="Обычный 10 7 4 2" xfId="4986" xr:uid="{E2DB5F8D-067A-4BFC-B973-08B36979A99C}"/>
    <cellStyle name="Обычный 10 7 5" xfId="4451" xr:uid="{78627CA4-1C89-47A7-B4A7-D8BA4EA7DD73}"/>
    <cellStyle name="Обычный 10 8" xfId="2411" xr:uid="{39E937D5-9FD9-421A-8AA4-4954AC7D7151}"/>
    <cellStyle name="Обычный 10 8 2" xfId="3136" xr:uid="{7FBC76BF-9539-461B-BEB5-0AD627C47F8F}"/>
    <cellStyle name="Обычный 10 8 2 2" xfId="4995" xr:uid="{3DA83D1E-73C1-41D7-A869-CABE5C335EDA}"/>
    <cellStyle name="Обычный 10 8 3" xfId="4460" xr:uid="{DB62B166-83B4-4017-B401-A0492BB9A361}"/>
    <cellStyle name="Обычный 10 9" xfId="2643" xr:uid="{E11ADA76-1C7C-4EFB-8F12-6030FEE29F6F}"/>
    <cellStyle name="Обычный 10 9 2" xfId="3364" xr:uid="{FA88A43D-AD6E-4E75-96CC-CFD295091665}"/>
    <cellStyle name="Обычный 10 9 2 2" xfId="5175" xr:uid="{E7166436-8730-4E38-B8B7-203ED383CFBE}"/>
    <cellStyle name="Обычный 10 9 3" xfId="4639" xr:uid="{DD4819C3-7E1F-46DF-A0E1-5595521C1B1F}"/>
    <cellStyle name="Обычный 11" xfId="2187" xr:uid="{56E50634-934A-463E-BF96-0840F708A5CC}"/>
    <cellStyle name="Обычный 11 10" xfId="3635" xr:uid="{8F8BCD99-7FF6-4EB3-A3F5-E8CCAD1573B4}"/>
    <cellStyle name="Обычный 11 2" xfId="2225" xr:uid="{A569F0B6-09BD-4552-B030-82714EC2CD96}"/>
    <cellStyle name="Обычный 11 2 2" xfId="2332" xr:uid="{76409B78-1D07-45E2-B8B3-6988B4202AC3}"/>
    <cellStyle name="Обычный 11 2 2 2" xfId="2555" xr:uid="{A7433011-DE79-4E41-8AFB-9664183A748B}"/>
    <cellStyle name="Обычный 11 2 2 2 2" xfId="3280" xr:uid="{DAC500C7-4AAB-40F9-B5DE-995923B4CCF8}"/>
    <cellStyle name="Обычный 11 2 2 2 2 2" xfId="5104" xr:uid="{EF252ADD-B568-4E5A-9D40-3B5832522FED}"/>
    <cellStyle name="Обычный 11 2 2 2 3" xfId="4569" xr:uid="{56E0C35C-DA93-45F1-99EE-D862BC5954E1}"/>
    <cellStyle name="Обычный 11 2 2 3" xfId="2787" xr:uid="{832BCE56-55BC-40FB-9947-C3863779B8D4}"/>
    <cellStyle name="Обычный 11 2 2 3 2" xfId="3508" xr:uid="{46173D22-C9D3-4237-970B-4FC2BAF86554}"/>
    <cellStyle name="Обычный 11 2 2 3 2 2" xfId="5284" xr:uid="{4F539411-EF33-44F1-86EF-F2BA97874419}"/>
    <cellStyle name="Обычный 11 2 2 3 3" xfId="4749" xr:uid="{73EFA5D5-F470-47AA-9311-7E8DF3D632F0}"/>
    <cellStyle name="Обычный 11 2 2 4" xfId="3057" xr:uid="{814E5BF7-E55D-4B95-898A-585528554B8E}"/>
    <cellStyle name="Обычный 11 2 2 4 2" xfId="4927" xr:uid="{8C1387B6-F3C6-4300-9D54-E7A5C5CCD6EF}"/>
    <cellStyle name="Обычный 11 2 2 5" xfId="4393" xr:uid="{0304959D-F85F-4ED1-B63B-08A8A0C04627}"/>
    <cellStyle name="Обычный 11 2 3" xfId="2448" xr:uid="{6AF7F2C6-F0DA-40A2-AED5-68A714D9B40C}"/>
    <cellStyle name="Обычный 11 2 3 2" xfId="3173" xr:uid="{9C739ACD-286B-4917-85FC-11A8EDD5AF75}"/>
    <cellStyle name="Обычный 11 2 3 2 2" xfId="5020" xr:uid="{DDAE911E-BCB0-43F3-A2E1-A9D803D06140}"/>
    <cellStyle name="Обычный 11 2 3 3" xfId="4485" xr:uid="{3361B646-C642-45D0-95BF-52A944E91166}"/>
    <cellStyle name="Обычный 11 2 4" xfId="2680" xr:uid="{F183750F-AAAF-4872-BDEF-E4BC0D9BC53D}"/>
    <cellStyle name="Обычный 11 2 4 2" xfId="3401" xr:uid="{C1020ED4-560B-4BFB-9F63-8E0C839DB565}"/>
    <cellStyle name="Обычный 11 2 4 2 2" xfId="5200" xr:uid="{1A2403A2-1220-4930-912F-4DA13403D926}"/>
    <cellStyle name="Обычный 11 2 4 3" xfId="4665" xr:uid="{F5B92394-A64C-411B-A15D-C2CBC3836685}"/>
    <cellStyle name="Обычный 11 2 5" xfId="2950" xr:uid="{9E170209-7E09-4EBA-8A88-CC7942678BCD}"/>
    <cellStyle name="Обычный 11 2 5 2" xfId="4843" xr:uid="{5EFBC876-EC2D-4153-B76A-348E1720A8E1}"/>
    <cellStyle name="Обычный 11 2 6" xfId="4309" xr:uid="{BEC0E410-CF03-457A-A2C7-499C34AED3AE}"/>
    <cellStyle name="Обычный 11 3" xfId="2253" xr:uid="{AF9F4436-E3B9-4F41-ADCD-078031A03498}"/>
    <cellStyle name="Обычный 11 3 2" xfId="2360" xr:uid="{4D2F715F-CF3D-4A0C-AD9D-BFE0299D8DC3}"/>
    <cellStyle name="Обычный 11 3 2 2" xfId="2583" xr:uid="{BA0304C0-9487-4B74-AF9B-255F0086133C}"/>
    <cellStyle name="Обычный 11 3 2 2 2" xfId="3308" xr:uid="{44EDD5D1-45FE-4E13-9431-CA02C6C119B7}"/>
    <cellStyle name="Обычный 11 3 2 2 2 2" xfId="5128" xr:uid="{7337C59E-384B-4735-AB94-A234D31CA057}"/>
    <cellStyle name="Обычный 11 3 2 2 3" xfId="4593" xr:uid="{978B6438-CBD2-4A2E-B457-A89476D66CBF}"/>
    <cellStyle name="Обычный 11 3 2 3" xfId="2815" xr:uid="{3A33DD7B-C2D9-40D2-9DBB-BE4FC20DA6A9}"/>
    <cellStyle name="Обычный 11 3 2 3 2" xfId="3536" xr:uid="{FCA365D1-F486-4EC3-8D72-6EA82A5510B3}"/>
    <cellStyle name="Обычный 11 3 2 3 2 2" xfId="5308" xr:uid="{3668DD57-3BFD-4E7C-9487-8AEF6A16D4FC}"/>
    <cellStyle name="Обычный 11 3 2 3 3" xfId="4773" xr:uid="{F6E6192E-1481-4608-A0D5-4E6D80C0430F}"/>
    <cellStyle name="Обычный 11 3 2 4" xfId="3085" xr:uid="{2B177687-C2D1-4755-BC3F-51812677C26D}"/>
    <cellStyle name="Обычный 11 3 2 4 2" xfId="4951" xr:uid="{39DF39ED-A3D3-41BF-9054-EE7C5DDF85DA}"/>
    <cellStyle name="Обычный 11 3 2 5" xfId="4417" xr:uid="{1421B44F-016B-4D3E-B3A5-1E7FB7A42F84}"/>
    <cellStyle name="Обычный 11 3 3" xfId="2476" xr:uid="{92C7221A-E53C-4B23-922B-BD6A69A96265}"/>
    <cellStyle name="Обычный 11 3 3 2" xfId="3201" xr:uid="{F1C6C43C-BD43-4489-A8E1-FFA1BC5EC838}"/>
    <cellStyle name="Обычный 11 3 3 2 2" xfId="5044" xr:uid="{EE295C04-8FE5-49B9-805E-58AB65B2B965}"/>
    <cellStyle name="Обычный 11 3 3 3" xfId="4509" xr:uid="{FF863F3A-30F3-4A57-ACDD-3CFE83CA4CEA}"/>
    <cellStyle name="Обычный 11 3 4" xfId="2708" xr:uid="{69F9EEE8-A18B-496A-A6D7-7062892BFA52}"/>
    <cellStyle name="Обычный 11 3 4 2" xfId="3429" xr:uid="{095AD018-0B62-4215-99C0-C639007C5B6E}"/>
    <cellStyle name="Обычный 11 3 4 2 2" xfId="5224" xr:uid="{5E6E9E5A-CC12-4F20-8B98-F5B283500D47}"/>
    <cellStyle name="Обычный 11 3 4 3" xfId="4689" xr:uid="{B869E15B-13FB-442F-8E90-2CC4C2332725}"/>
    <cellStyle name="Обычный 11 3 5" xfId="2978" xr:uid="{0AB1E566-D821-4C86-9493-830A7B40A665}"/>
    <cellStyle name="Обычный 11 3 5 2" xfId="4867" xr:uid="{2D173EB9-CD6A-47E7-8108-0DD1B33F6174}"/>
    <cellStyle name="Обычный 11 3 6" xfId="4333" xr:uid="{65474A50-7598-4D07-A19A-C798E79F0ECF}"/>
    <cellStyle name="Обычный 11 4" xfId="2268" xr:uid="{3A422AD0-D6DB-41CC-AE1F-750CB4B2C044}"/>
    <cellStyle name="Обычный 11 4 2" xfId="2375" xr:uid="{119E0153-02B4-410A-8018-3955AA653117}"/>
    <cellStyle name="Обычный 11 4 2 2" xfId="2598" xr:uid="{01BC7DC8-6096-4ACA-9840-28F8B4CA41A0}"/>
    <cellStyle name="Обычный 11 4 2 2 2" xfId="3323" xr:uid="{A607AEFE-DE79-4D2D-AA45-3A39CCB5C23E}"/>
    <cellStyle name="Обычный 11 4 2 2 2 2" xfId="5142" xr:uid="{2AEC631F-3A3B-4104-BADA-6C816A62C29A}"/>
    <cellStyle name="Обычный 11 4 2 2 3" xfId="4607" xr:uid="{8EFEB7C8-A3C4-4D96-A83D-2F04CD8EE1B2}"/>
    <cellStyle name="Обычный 11 4 2 3" xfId="2830" xr:uid="{3CC86251-9D2A-4EEC-AD1F-7310D7FEDEE7}"/>
    <cellStyle name="Обычный 11 4 2 3 2" xfId="3551" xr:uid="{C0403A0F-F8F4-48BF-A6E9-D134934C6E89}"/>
    <cellStyle name="Обычный 11 4 2 3 2 2" xfId="5322" xr:uid="{6000D15B-6775-456C-8502-8A114ECEB211}"/>
    <cellStyle name="Обычный 11 4 2 3 3" xfId="4787" xr:uid="{6E162BF2-8128-4F08-AEE7-6F17AD7AFEA2}"/>
    <cellStyle name="Обычный 11 4 2 4" xfId="3100" xr:uid="{07E688BB-BEF0-4E22-80F3-C4592D963EAD}"/>
    <cellStyle name="Обычный 11 4 2 4 2" xfId="4965" xr:uid="{16B02DB1-D35E-4A1E-909A-EF6A5DEF9EB2}"/>
    <cellStyle name="Обычный 11 4 2 5" xfId="4431" xr:uid="{60B32214-F2A7-4662-B16B-859F4E4318B9}"/>
    <cellStyle name="Обычный 11 4 3" xfId="2491" xr:uid="{47874595-FAED-4C1D-9D03-18176C7D5997}"/>
    <cellStyle name="Обычный 11 4 3 2" xfId="3216" xr:uid="{FC07693A-3348-4F1D-A2AB-37C011E7DC69}"/>
    <cellStyle name="Обычный 11 4 3 2 2" xfId="5058" xr:uid="{370E5464-4AA6-4A70-ABD3-3A87B9546A29}"/>
    <cellStyle name="Обычный 11 4 3 3" xfId="4523" xr:uid="{4A4E7507-2A95-498F-ABF0-E1A5DC4CEADE}"/>
    <cellStyle name="Обычный 11 4 4" xfId="2723" xr:uid="{2A203605-3C72-4604-8760-ED5EF7D642D0}"/>
    <cellStyle name="Обычный 11 4 4 2" xfId="3444" xr:uid="{CA354067-A484-4CF7-A7E0-C9BDBDFCA26E}"/>
    <cellStyle name="Обычный 11 4 4 2 2" xfId="5238" xr:uid="{E65B9557-B1E8-43EE-9164-DD9175FC53F5}"/>
    <cellStyle name="Обычный 11 4 4 3" xfId="4703" xr:uid="{89F65967-ABBA-489D-AC3D-AAA0D6FCD3AF}"/>
    <cellStyle name="Обычный 11 4 5" xfId="2993" xr:uid="{D7817238-0FA5-4A41-9184-8DDC21C85E0E}"/>
    <cellStyle name="Обычный 11 4 5 2" xfId="4881" xr:uid="{52F5F3D1-19F3-4BB9-898A-79669F7B3B46}"/>
    <cellStyle name="Обычный 11 4 6" xfId="4347" xr:uid="{114FDD5A-9F7F-4368-96B2-721C437D0931}"/>
    <cellStyle name="Обычный 11 5" xfId="2296" xr:uid="{A5FEA3E9-8F8B-41CF-95FB-A1A8E4CE3D13}"/>
    <cellStyle name="Обычный 11 5 2" xfId="2519" xr:uid="{E454AFBA-6883-4573-968B-E4A61D3F3F97}"/>
    <cellStyle name="Обычный 11 5 2 2" xfId="3244" xr:uid="{063893C1-EBB4-49AC-9EFF-34E5FCE6E9EE}"/>
    <cellStyle name="Обычный 11 5 2 2 2" xfId="5080" xr:uid="{6D884F68-16D0-4B84-8F28-AAA1C22B3F0C}"/>
    <cellStyle name="Обычный 11 5 2 3" xfId="4545" xr:uid="{30669644-3B93-4BAD-8B5B-B1C2CEC7C3C5}"/>
    <cellStyle name="Обычный 11 5 3" xfId="2751" xr:uid="{AE3CF713-BED8-4441-8C7A-4C79FFEB0DC1}"/>
    <cellStyle name="Обычный 11 5 3 2" xfId="3472" xr:uid="{324293A4-7DEE-4267-B81A-C22337B46B66}"/>
    <cellStyle name="Обычный 11 5 3 2 2" xfId="5260" xr:uid="{965E6428-6775-4D23-A658-A442E042540E}"/>
    <cellStyle name="Обычный 11 5 3 3" xfId="4725" xr:uid="{D3AC98F4-7ED3-4C3C-BD07-4B7BD38AE9C9}"/>
    <cellStyle name="Обычный 11 5 4" xfId="3021" xr:uid="{A87F60A4-60A4-453D-B8B3-899E54E0AA3F}"/>
    <cellStyle name="Обычный 11 5 4 2" xfId="4903" xr:uid="{D7A54D3C-831B-40FF-ADD6-AD8CF6B73E79}"/>
    <cellStyle name="Обычный 11 5 5" xfId="4369" xr:uid="{E16D5B3C-0A55-416A-8EB4-2541A4EABFCA}"/>
    <cellStyle name="Обычный 11 6" xfId="2412" xr:uid="{E68A6E67-C33E-4EBB-80D1-35B259E21FC1}"/>
    <cellStyle name="Обычный 11 6 2" xfId="3137" xr:uid="{C67472A2-867B-4F9B-A995-DD3F8D3E62B2}"/>
    <cellStyle name="Обычный 11 6 2 2" xfId="4996" xr:uid="{48F55BC8-3B6E-4DC0-A0AF-BCFE8363770A}"/>
    <cellStyle name="Обычный 11 6 3" xfId="4461" xr:uid="{6D7C17C0-5A93-4DD3-9299-720781B6EF75}"/>
    <cellStyle name="Обычный 11 7" xfId="2624" xr:uid="{2B57BEF2-9F0F-46F9-8ECB-73A3B875E78E}"/>
    <cellStyle name="Обычный 11 7 2" xfId="3349" xr:uid="{10370347-290B-4BA0-BFCE-FE6BD05E2BE7}"/>
    <cellStyle name="Обычный 11 7 2 2" xfId="5165" xr:uid="{F112DA64-8D25-4BA9-8CA2-307B89902873}"/>
    <cellStyle name="Обычный 11 7 3" xfId="4268" xr:uid="{326F143D-C37E-4473-A8F1-2A977F1E25F0}"/>
    <cellStyle name="Обычный 11 8" xfId="2644" xr:uid="{19E67E58-358B-4C2D-A060-270546511A42}"/>
    <cellStyle name="Обычный 11 8 2" xfId="3365" xr:uid="{D3A9DBF5-B665-4C5C-87A5-8B890CFC6E05}"/>
    <cellStyle name="Обычный 11 8 2 2" xfId="5176" xr:uid="{4BEBBC3A-8AB0-49AC-BF42-7664AEA9C285}"/>
    <cellStyle name="Обычный 11 8 3" xfId="4640" xr:uid="{E2172022-5791-421A-9310-5E8C614CD7F9}"/>
    <cellStyle name="Обычный 11 9" xfId="2914" xr:uid="{0A43CA64-DBB4-49A4-B636-6CF3B8EF8C16}"/>
    <cellStyle name="Обычный 11 9 2" xfId="4819" xr:uid="{B124D38A-9B5E-461B-8671-E900F0445E85}"/>
    <cellStyle name="Обычный 12" xfId="2200" xr:uid="{C75AD7BF-E962-4B97-AA1F-1D3653FF11F8}"/>
    <cellStyle name="Обычный 12 2" xfId="2236" xr:uid="{1FA383A7-E74E-40B0-B1F0-100F8748064D}"/>
    <cellStyle name="Обычный 12 2 2" xfId="2343" xr:uid="{2CCCEF01-42E0-4CB2-BED6-FC6D62390E3B}"/>
    <cellStyle name="Обычный 12 2 2 2" xfId="2566" xr:uid="{F08B31E9-CD06-4C3E-9DF4-39F6533E1C7C}"/>
    <cellStyle name="Обычный 12 2 2 2 2" xfId="3291" xr:uid="{9DEBF95E-91C5-4E2E-A3B0-712A36D786A9}"/>
    <cellStyle name="Обычный 12 2 2 2 2 2" xfId="5114" xr:uid="{81B92F03-83D0-4C73-AE54-A3B5C45A342B}"/>
    <cellStyle name="Обычный 12 2 2 2 3" xfId="4579" xr:uid="{F2F0DB8D-9755-4901-AA7B-5FAA23A2B55C}"/>
    <cellStyle name="Обычный 12 2 2 3" xfId="2798" xr:uid="{56E0EFF8-A6F3-41C3-9B4B-DB787E0E5C71}"/>
    <cellStyle name="Обычный 12 2 2 3 2" xfId="3519" xr:uid="{3C67783A-A096-493F-89ED-A8B1A27E651F}"/>
    <cellStyle name="Обычный 12 2 2 3 2 2" xfId="5294" xr:uid="{C88CD3DA-4E08-4462-A3E0-731AC5FBDE16}"/>
    <cellStyle name="Обычный 12 2 2 3 3" xfId="4759" xr:uid="{49ED33CA-C1C6-4109-80EB-05AC83AA3925}"/>
    <cellStyle name="Обычный 12 2 2 4" xfId="3068" xr:uid="{863D7271-F3A6-47F0-8C0C-893DCDD51338}"/>
    <cellStyle name="Обычный 12 2 2 4 2" xfId="4937" xr:uid="{5FF19828-6A5D-487C-A2C5-35D0F6E56496}"/>
    <cellStyle name="Обычный 12 2 2 5" xfId="4403" xr:uid="{EF730BF5-4A02-4C56-BC17-799120E78693}"/>
    <cellStyle name="Обычный 12 2 3" xfId="2459" xr:uid="{0D9FC822-5E7C-45DA-97F0-FE5AF48DD5A2}"/>
    <cellStyle name="Обычный 12 2 3 2" xfId="3184" xr:uid="{7FFF694E-0A83-4F90-840A-6CBA910206C8}"/>
    <cellStyle name="Обычный 12 2 3 2 2" xfId="5030" xr:uid="{C9164B3B-8B26-4FB8-AD0B-534386F9C81D}"/>
    <cellStyle name="Обычный 12 2 3 3" xfId="4495" xr:uid="{B6128367-F1FF-4E9B-AF5A-2147FC2C9CE9}"/>
    <cellStyle name="Обычный 12 2 4" xfId="2691" xr:uid="{6C270C18-DD64-4158-B748-6CA9C2AE1C73}"/>
    <cellStyle name="Обычный 12 2 4 2" xfId="3412" xr:uid="{0BD5CF03-D4E6-43DF-B863-6FEF9F79D6FE}"/>
    <cellStyle name="Обычный 12 2 4 2 2" xfId="5210" xr:uid="{277A109E-6198-45BE-B6B0-255DA87C3961}"/>
    <cellStyle name="Обычный 12 2 4 3" xfId="4675" xr:uid="{1DE91901-96A8-48E4-B654-C03130C6870D}"/>
    <cellStyle name="Обычный 12 2 5" xfId="2961" xr:uid="{167B43CA-4559-4FB8-B0CB-5A77F75E2679}"/>
    <cellStyle name="Обычный 12 2 5 2" xfId="4853" xr:uid="{7B7537FB-A6B3-45DC-B5DC-78412FB825BB}"/>
    <cellStyle name="Обычный 12 2 6" xfId="4319" xr:uid="{1D6BE976-4060-4CE0-AC7B-7B408E7BE0A4}"/>
    <cellStyle name="Обычный 12 3" xfId="2264" xr:uid="{6E3EC55B-A4D6-4AF9-8945-3A879C01FDB4}"/>
    <cellStyle name="Обычный 12 3 2" xfId="2371" xr:uid="{8A9E9E54-7A7A-4B46-A812-ED0916998AE5}"/>
    <cellStyle name="Обычный 12 3 2 2" xfId="2594" xr:uid="{5962EE28-068F-48B6-B7D1-4E6AF4E526FC}"/>
    <cellStyle name="Обычный 12 3 2 2 2" xfId="3319" xr:uid="{C1A69830-5123-441E-9FFD-F1F9687C4A1A}"/>
    <cellStyle name="Обычный 12 3 2 2 2 2" xfId="5138" xr:uid="{78B674C1-BA67-4C26-B7C9-6E3C678E19FA}"/>
    <cellStyle name="Обычный 12 3 2 2 3" xfId="4603" xr:uid="{50F48052-BAE6-458F-955C-7F876116FDF3}"/>
    <cellStyle name="Обычный 12 3 2 3" xfId="2826" xr:uid="{A5B00863-2583-47F6-9631-24F2399A78B9}"/>
    <cellStyle name="Обычный 12 3 2 3 2" xfId="3547" xr:uid="{6FA18FCC-3D33-4928-8FC6-AB01D8A189FF}"/>
    <cellStyle name="Обычный 12 3 2 3 2 2" xfId="5318" xr:uid="{A35AEE14-A904-4174-ABE1-CF6F55A5BE34}"/>
    <cellStyle name="Обычный 12 3 2 3 3" xfId="4783" xr:uid="{F26D7BA2-0F0F-4A97-B04D-EC3B9FB0CAED}"/>
    <cellStyle name="Обычный 12 3 2 4" xfId="3096" xr:uid="{CAD87067-617F-492C-8503-648D47379CBD}"/>
    <cellStyle name="Обычный 12 3 2 4 2" xfId="4961" xr:uid="{3A6A3380-EDFD-4566-9DCA-C7B6617FD02F}"/>
    <cellStyle name="Обычный 12 3 2 5" xfId="4427" xr:uid="{086775F4-12B6-4FFC-98B1-7BC9E41688FE}"/>
    <cellStyle name="Обычный 12 3 3" xfId="2487" xr:uid="{FF5F763C-001B-4E38-87FF-51F7136C33F0}"/>
    <cellStyle name="Обычный 12 3 3 2" xfId="3212" xr:uid="{58B433EA-12D7-43A3-A4D4-E9A2F6326C9E}"/>
    <cellStyle name="Обычный 12 3 3 2 2" xfId="5054" xr:uid="{5D108D56-E028-4891-ADED-5F2ADFCCE017}"/>
    <cellStyle name="Обычный 12 3 3 3" xfId="4519" xr:uid="{15771557-30AB-4F45-91CF-56FABA669073}"/>
    <cellStyle name="Обычный 12 3 4" xfId="2719" xr:uid="{C8FCD147-7E4F-4DA9-99B0-75D747B2383D}"/>
    <cellStyle name="Обычный 12 3 4 2" xfId="3440" xr:uid="{A884AA32-EBE3-4FA6-937D-86E12A121A27}"/>
    <cellStyle name="Обычный 12 3 4 2 2" xfId="5234" xr:uid="{22A54F05-2364-4635-9199-68163EEA4F4A}"/>
    <cellStyle name="Обычный 12 3 4 3" xfId="4699" xr:uid="{91908FB8-8B2C-4D0F-92E1-71F85C2ADF40}"/>
    <cellStyle name="Обычный 12 3 5" xfId="2989" xr:uid="{F3BF3A1A-5867-498D-8E53-0EDEDE830A06}"/>
    <cellStyle name="Обычный 12 3 5 2" xfId="4877" xr:uid="{CE138159-7839-45B1-89B1-12E2541217AB}"/>
    <cellStyle name="Обычный 12 3 6" xfId="4343" xr:uid="{61F398EA-0A49-4C4D-8926-2382FAB8736B}"/>
    <cellStyle name="Обычный 12 4" xfId="2307" xr:uid="{56127F7C-B494-4692-805F-E85FA723E873}"/>
    <cellStyle name="Обычный 12 4 2" xfId="2530" xr:uid="{6EACCBC4-26E6-4D33-9BD6-CE9773BF71C2}"/>
    <cellStyle name="Обычный 12 4 2 2" xfId="3255" xr:uid="{AFBCF76A-314B-47C8-BF9D-340A929EC8BD}"/>
    <cellStyle name="Обычный 12 4 2 2 2" xfId="5090" xr:uid="{06A26B93-615D-4F15-A02F-6C85C6CBF3BA}"/>
    <cellStyle name="Обычный 12 4 2 3" xfId="4555" xr:uid="{E7905BDC-B24B-4AC1-B291-6CE190BD4AAD}"/>
    <cellStyle name="Обычный 12 4 3" xfId="2762" xr:uid="{FEDA2B1B-0AA0-491B-B308-A2E1FD1EF0B0}"/>
    <cellStyle name="Обычный 12 4 3 2" xfId="3483" xr:uid="{5426E17B-96DF-4BFB-A775-33AE1C2E6F6F}"/>
    <cellStyle name="Обычный 12 4 3 2 2" xfId="5270" xr:uid="{CAEAAE68-BB10-4A74-8BFD-F4E8AD33841D}"/>
    <cellStyle name="Обычный 12 4 3 3" xfId="4735" xr:uid="{D95EBF01-DE91-4505-A982-BDF0540C1CD2}"/>
    <cellStyle name="Обычный 12 4 4" xfId="3032" xr:uid="{15B4A3E2-EB80-4D09-9650-BF7C88786675}"/>
    <cellStyle name="Обычный 12 4 4 2" xfId="4913" xr:uid="{9420A635-32A3-4B5F-A23A-63C8C1D085DC}"/>
    <cellStyle name="Обычный 12 4 5" xfId="4379" xr:uid="{2BA5EF2A-E738-4A62-8C60-FC8F724EEEC0}"/>
    <cellStyle name="Обычный 12 5" xfId="2423" xr:uid="{85E00087-9AD0-43FA-8B6E-12DF27021286}"/>
    <cellStyle name="Обычный 12 5 2" xfId="3148" xr:uid="{6B3C0F39-6C27-4A12-92D6-065E92A7FFD9}"/>
    <cellStyle name="Обычный 12 5 2 2" xfId="5006" xr:uid="{6822C180-5D55-4F99-A9B5-D99CF6B93AB3}"/>
    <cellStyle name="Обычный 12 5 3" xfId="4471" xr:uid="{5962C16C-D9CB-4DD6-B148-DA9ECFD97001}"/>
    <cellStyle name="Обычный 12 6" xfId="2655" xr:uid="{334C3D8F-CEB6-4396-A7D2-B139FF718AF9}"/>
    <cellStyle name="Обычный 12 6 2" xfId="3376" xr:uid="{7641E421-5510-4EB1-B578-71E1941F4F49}"/>
    <cellStyle name="Обычный 12 6 2 2" xfId="5186" xr:uid="{4054BDA5-8B0D-4BF3-81B6-8DDE1E15B869}"/>
    <cellStyle name="Обычный 12 6 3" xfId="4650" xr:uid="{22C42342-AFED-4506-AAE9-BDB8F5DA8373}"/>
    <cellStyle name="Обычный 12 7" xfId="2925" xr:uid="{D535511E-B294-471C-8895-7E4486BAE53D}"/>
    <cellStyle name="Обычный 12 7 2" xfId="4829" xr:uid="{F5986B57-D0BC-4A1E-B733-3A13350FFF03}"/>
    <cellStyle name="Обычный 12 8" xfId="4281" xr:uid="{BF758DC9-37D9-4C5A-BB2A-4275A81644D7}"/>
    <cellStyle name="Обычный 13" xfId="2201" xr:uid="{3C4983EA-0696-462A-B9C7-D5E50F797580}"/>
    <cellStyle name="Обычный 13 2" xfId="2237" xr:uid="{F937D06D-78BB-4F9C-827C-97644912E6D6}"/>
    <cellStyle name="Обычный 13 2 2" xfId="2344" xr:uid="{39643032-587A-4853-8AE6-B7533990D190}"/>
    <cellStyle name="Обычный 13 2 2 2" xfId="2567" xr:uid="{7F03AB31-4AF7-485A-B742-602049A6B466}"/>
    <cellStyle name="Обычный 13 2 2 2 2" xfId="3292" xr:uid="{9E5606D2-0229-4954-90F6-A97DA1536D8C}"/>
    <cellStyle name="Обычный 13 2 2 2 2 2" xfId="5115" xr:uid="{EBAB5907-0F01-46B6-843D-0DD5D873E3E2}"/>
    <cellStyle name="Обычный 13 2 2 2 3" xfId="4580" xr:uid="{C6B38751-5832-4BF8-AE0F-64B14717424A}"/>
    <cellStyle name="Обычный 13 2 2 3" xfId="2799" xr:uid="{BC02246B-F246-4B6F-8075-81A9100B581B}"/>
    <cellStyle name="Обычный 13 2 2 3 2" xfId="3520" xr:uid="{89E8D07E-3FDF-4571-BF97-1247A10CD930}"/>
    <cellStyle name="Обычный 13 2 2 3 2 2" xfId="5295" xr:uid="{31E22D25-5011-481C-82E5-BECCA91CE113}"/>
    <cellStyle name="Обычный 13 2 2 3 3" xfId="4760" xr:uid="{33D47119-430F-467E-95C3-F14E61948C08}"/>
    <cellStyle name="Обычный 13 2 2 4" xfId="3069" xr:uid="{76B51E4B-5509-46D3-A211-7898B26115EA}"/>
    <cellStyle name="Обычный 13 2 2 4 2" xfId="4938" xr:uid="{9BD02D6B-4F6D-4E06-ADE1-BD0BBAC5A984}"/>
    <cellStyle name="Обычный 13 2 2 5" xfId="4404" xr:uid="{63254982-A8F9-4DF5-8D95-8E64AF7EEA9D}"/>
    <cellStyle name="Обычный 13 2 3" xfId="2460" xr:uid="{64EA12CF-9613-4AE4-834C-A8713F8CEF4B}"/>
    <cellStyle name="Обычный 13 2 3 2" xfId="3185" xr:uid="{F5244926-C137-4379-BE95-993244AA1742}"/>
    <cellStyle name="Обычный 13 2 3 2 2" xfId="5031" xr:uid="{89964FDF-FC1D-4702-B2F7-618BBED43617}"/>
    <cellStyle name="Обычный 13 2 3 3" xfId="4496" xr:uid="{21BA0748-1CB0-45DE-8ABA-3DB72AE276E7}"/>
    <cellStyle name="Обычный 13 2 4" xfId="2692" xr:uid="{ABFDC5A8-CA6E-4B70-BB67-8C4F5E211B7D}"/>
    <cellStyle name="Обычный 13 2 4 2" xfId="3413" xr:uid="{60D7FA80-5C34-482F-8466-485BD26A7404}"/>
    <cellStyle name="Обычный 13 2 4 2 2" xfId="5211" xr:uid="{601DD3E3-5188-4B8D-8EDE-8078B9D26F67}"/>
    <cellStyle name="Обычный 13 2 4 3" xfId="4676" xr:uid="{93CC6F37-30AE-4C90-BF7D-9271ADA26421}"/>
    <cellStyle name="Обычный 13 2 5" xfId="2962" xr:uid="{A2B5C2D0-C23F-4873-A008-B8D1F49A8455}"/>
    <cellStyle name="Обычный 13 2 5 2" xfId="4854" xr:uid="{091725FC-BF79-4C3C-AB62-5A6729B5EE81}"/>
    <cellStyle name="Обычный 13 2 6" xfId="4320" xr:uid="{861BFE41-25E4-4288-9ADC-7797D8B8D528}"/>
    <cellStyle name="Обычный 13 3" xfId="2265" xr:uid="{868F82C5-CA19-449A-8375-6E9C57F65C8B}"/>
    <cellStyle name="Обычный 13 3 2" xfId="2372" xr:uid="{053B51A9-4618-493F-9D0E-177CB2A64286}"/>
    <cellStyle name="Обычный 13 3 2 2" xfId="2595" xr:uid="{366B40AF-3698-4E8A-93BE-8D5F95FA3784}"/>
    <cellStyle name="Обычный 13 3 2 2 2" xfId="3320" xr:uid="{47B821A4-5C7E-4F14-9245-8F258BF778F2}"/>
    <cellStyle name="Обычный 13 3 2 2 2 2" xfId="5139" xr:uid="{2BF88C33-5A18-43B7-BF25-825ADEB0D7D0}"/>
    <cellStyle name="Обычный 13 3 2 2 3" xfId="4604" xr:uid="{5A2EE7F5-DF4C-43BD-AA44-644CA9B3AB83}"/>
    <cellStyle name="Обычный 13 3 2 3" xfId="2827" xr:uid="{C6BA6FC0-A47B-4DE7-AC1B-C0D7A8E8C7F8}"/>
    <cellStyle name="Обычный 13 3 2 3 2" xfId="3548" xr:uid="{AC2D5AA6-AE1A-4ABC-9464-F698613E2CBF}"/>
    <cellStyle name="Обычный 13 3 2 3 2 2" xfId="5319" xr:uid="{F76D3DB6-9EC8-4A62-9A0A-213A815C5606}"/>
    <cellStyle name="Обычный 13 3 2 3 3" xfId="4784" xr:uid="{47E56527-BAC2-4533-A934-F8D0602D41CF}"/>
    <cellStyle name="Обычный 13 3 2 4" xfId="3097" xr:uid="{D1189ADC-B9AE-45E9-B0E6-0216FC1C0B7E}"/>
    <cellStyle name="Обычный 13 3 2 4 2" xfId="4962" xr:uid="{294E3741-1E77-477C-B289-0C54F4A90609}"/>
    <cellStyle name="Обычный 13 3 2 5" xfId="4428" xr:uid="{F62FB061-38DB-45B5-BFCE-BCD931803EC6}"/>
    <cellStyle name="Обычный 13 3 3" xfId="2488" xr:uid="{C4865452-3F96-4390-9251-7A7B234CB887}"/>
    <cellStyle name="Обычный 13 3 3 2" xfId="3213" xr:uid="{64FC1A86-89F1-46A0-B6AA-D33424381619}"/>
    <cellStyle name="Обычный 13 3 3 2 2" xfId="5055" xr:uid="{7C46BCCB-46A7-4357-A1D1-D715367ED30F}"/>
    <cellStyle name="Обычный 13 3 3 3" xfId="4520" xr:uid="{AAA170C1-9B9B-450D-9EED-3B59E9389DEB}"/>
    <cellStyle name="Обычный 13 3 4" xfId="2720" xr:uid="{06D06D5A-C438-4029-B87A-E7E26447F1B6}"/>
    <cellStyle name="Обычный 13 3 4 2" xfId="3441" xr:uid="{DC9A15C3-E3CD-4157-9B8A-9B065BFD293F}"/>
    <cellStyle name="Обычный 13 3 4 2 2" xfId="5235" xr:uid="{2BA96236-CFC5-44A3-9A72-1BA9DE74C910}"/>
    <cellStyle name="Обычный 13 3 4 3" xfId="4700" xr:uid="{B5E380AE-A3D6-45D4-9BF9-1EED6F0FE722}"/>
    <cellStyle name="Обычный 13 3 5" xfId="2990" xr:uid="{86CB5F27-54E0-4AC7-8563-AF1268861239}"/>
    <cellStyle name="Обычный 13 3 5 2" xfId="4878" xr:uid="{6459FFA2-089A-4F6F-8170-1109D1A073BD}"/>
    <cellStyle name="Обычный 13 3 6" xfId="4344" xr:uid="{3E2A1517-7514-468A-854B-9F11B91E15E2}"/>
    <cellStyle name="Обычный 13 4" xfId="2308" xr:uid="{F295B984-2483-4D08-8E5A-7EC9D4D9968E}"/>
    <cellStyle name="Обычный 13 4 2" xfId="2531" xr:uid="{9AA36E59-16CD-4A99-8D4E-AAD7973C24A0}"/>
    <cellStyle name="Обычный 13 4 2 2" xfId="3256" xr:uid="{48C91654-978B-4A73-B3EA-8AF59303E848}"/>
    <cellStyle name="Обычный 13 4 2 2 2" xfId="5091" xr:uid="{FD91B295-10A4-4337-9DB7-2E2272C41BC1}"/>
    <cellStyle name="Обычный 13 4 2 3" xfId="4556" xr:uid="{50ED46E0-30F6-497C-8C1F-9824D2AEC253}"/>
    <cellStyle name="Обычный 13 4 3" xfId="2763" xr:uid="{25000FA8-5C59-4824-9AA6-6B3FF8065D78}"/>
    <cellStyle name="Обычный 13 4 3 2" xfId="3484" xr:uid="{B8CC4C92-C252-4F95-A321-61125F9C5866}"/>
    <cellStyle name="Обычный 13 4 3 2 2" xfId="5271" xr:uid="{F1D37BB3-EB94-4468-A28D-A688EBB2A1F0}"/>
    <cellStyle name="Обычный 13 4 3 3" xfId="4736" xr:uid="{9645212A-31D9-425B-AB8B-19E05A7A5F6F}"/>
    <cellStyle name="Обычный 13 4 4" xfId="3033" xr:uid="{72ED017C-9A9A-41F7-9280-59848A6104C6}"/>
    <cellStyle name="Обычный 13 4 4 2" xfId="4914" xr:uid="{D85F89F6-B5ED-4874-BC46-16BE4162546E}"/>
    <cellStyle name="Обычный 13 4 5" xfId="4380" xr:uid="{091325BC-5C5D-4CE0-A833-AC3D333C8B99}"/>
    <cellStyle name="Обычный 13 5" xfId="2424" xr:uid="{C721D124-C7CD-4CF1-8A24-BAE6E3023632}"/>
    <cellStyle name="Обычный 13 5 2" xfId="3149" xr:uid="{1F76CB1B-A85A-44CE-8A09-7827393D2987}"/>
    <cellStyle name="Обычный 13 5 2 2" xfId="5007" xr:uid="{F41C45E0-544C-4BD9-A59B-5992A290BB03}"/>
    <cellStyle name="Обычный 13 5 3" xfId="4472" xr:uid="{ABB252F0-387E-4112-B7DD-508195477BCA}"/>
    <cellStyle name="Обычный 13 6" xfId="2656" xr:uid="{0C9CC09D-42B8-4B6E-BA8E-8E0BFEAB0483}"/>
    <cellStyle name="Обычный 13 6 2" xfId="3377" xr:uid="{748FEFEC-E0BE-4E0D-B080-0ABF559FB933}"/>
    <cellStyle name="Обычный 13 6 2 2" xfId="5187" xr:uid="{1D7A5902-ADD7-416B-94E2-9A3F297AA665}"/>
    <cellStyle name="Обычный 13 6 3" xfId="4651" xr:uid="{699114CB-7416-442A-99F4-1005C825FAE6}"/>
    <cellStyle name="Обычный 13 7" xfId="2926" xr:uid="{40271056-37C3-4CF8-8F8A-8D6D7089EA25}"/>
    <cellStyle name="Обычный 13 7 2" xfId="4830" xr:uid="{9B60B818-6A86-44A2-9538-52C4E83B607D}"/>
    <cellStyle name="Обычный 13 8" xfId="4282" xr:uid="{637C7B89-01D7-40CB-B11C-2E0A3959172B}"/>
    <cellStyle name="Обычный 14" xfId="2202" xr:uid="{049116DD-A04E-4098-BBED-7A5BB8945BBD}"/>
    <cellStyle name="Обычный 14 2" xfId="2238" xr:uid="{A0EF6E38-E425-4C8C-8BD9-2C5147C6AE21}"/>
    <cellStyle name="Обычный 14 2 2" xfId="2345" xr:uid="{1C0DA4D8-E206-43C4-8C1D-4B6706BB3EB8}"/>
    <cellStyle name="Обычный 14 2 2 2" xfId="2568" xr:uid="{5990B3D4-137A-4629-91A5-C6D1D70FF9C8}"/>
    <cellStyle name="Обычный 14 2 2 2 2" xfId="3293" xr:uid="{2C0F538C-C7A5-484F-BB40-6358E171885D}"/>
    <cellStyle name="Обычный 14 2 2 2 2 2" xfId="5116" xr:uid="{67AD3F40-06B2-4EA2-82AE-052F2FB48849}"/>
    <cellStyle name="Обычный 14 2 2 2 3" xfId="4581" xr:uid="{4B6D06BE-A6CF-4935-99B3-36ACAD70540A}"/>
    <cellStyle name="Обычный 14 2 2 3" xfId="2800" xr:uid="{25FD11CE-F97E-4686-8ED9-4DCD77257955}"/>
    <cellStyle name="Обычный 14 2 2 3 2" xfId="3521" xr:uid="{5BCB7FF9-0222-43CC-A26A-84ED55A6503F}"/>
    <cellStyle name="Обычный 14 2 2 3 2 2" xfId="5296" xr:uid="{A1F36372-D649-471C-A0C8-2DA5BBC548C2}"/>
    <cellStyle name="Обычный 14 2 2 3 3" xfId="4761" xr:uid="{12F2E972-34C7-4896-87DF-D79684860661}"/>
    <cellStyle name="Обычный 14 2 2 4" xfId="3070" xr:uid="{FE9DC6DB-3429-4EBC-AE94-C7F34AC0B2B4}"/>
    <cellStyle name="Обычный 14 2 2 4 2" xfId="4939" xr:uid="{519666FE-FEED-46FB-B488-388C1E9BAEB1}"/>
    <cellStyle name="Обычный 14 2 2 5" xfId="4405" xr:uid="{423E7B3E-701A-433C-A481-7EE3E0AA824B}"/>
    <cellStyle name="Обычный 14 2 3" xfId="2461" xr:uid="{3D37FCD3-AAA4-4562-94AB-46AA18FA1679}"/>
    <cellStyle name="Обычный 14 2 3 2" xfId="3186" xr:uid="{70101691-3C9C-424B-8A09-9C504275185B}"/>
    <cellStyle name="Обычный 14 2 3 2 2" xfId="5032" xr:uid="{7E17F6D9-F659-4E33-9D90-1ED7BC6F73E4}"/>
    <cellStyle name="Обычный 14 2 3 3" xfId="4497" xr:uid="{69188308-E109-4422-93DE-F0B2CD7E2121}"/>
    <cellStyle name="Обычный 14 2 4" xfId="2693" xr:uid="{9FE47A14-3CD9-4B86-96EE-BE979F0F26C4}"/>
    <cellStyle name="Обычный 14 2 4 2" xfId="3414" xr:uid="{2550ED32-4272-4FD2-8605-68FAEAA184FF}"/>
    <cellStyle name="Обычный 14 2 4 2 2" xfId="5212" xr:uid="{0A2CC024-A2A7-493A-8031-33B569A87B86}"/>
    <cellStyle name="Обычный 14 2 4 3" xfId="4677" xr:uid="{2591B651-CCA5-4943-B030-E49933310C0F}"/>
    <cellStyle name="Обычный 14 2 5" xfId="2963" xr:uid="{C211C3C2-96F8-4741-9B44-9F1E64A34307}"/>
    <cellStyle name="Обычный 14 2 5 2" xfId="4855" xr:uid="{C385011C-BA14-4906-A965-927EDC2065BB}"/>
    <cellStyle name="Обычный 14 2 6" xfId="4321" xr:uid="{2EC7D9C7-F18B-48D5-9A98-08E8F3E849FF}"/>
    <cellStyle name="Обычный 14 3" xfId="2266" xr:uid="{C2EC8888-ACA6-4696-8B4F-AD309ED22471}"/>
    <cellStyle name="Обычный 14 3 2" xfId="2373" xr:uid="{3B789EF1-B184-4672-8F93-A62FA23C7C99}"/>
    <cellStyle name="Обычный 14 3 2 2" xfId="2596" xr:uid="{2FB9BD26-F6CB-4EDD-A1D7-6ECF5E54C6F4}"/>
    <cellStyle name="Обычный 14 3 2 2 2" xfId="3321" xr:uid="{72C177D2-B84B-4F39-AFD2-6E3E75E8A780}"/>
    <cellStyle name="Обычный 14 3 2 2 2 2" xfId="5140" xr:uid="{3DEEE221-A80C-4325-985C-3E0068C0B70E}"/>
    <cellStyle name="Обычный 14 3 2 2 3" xfId="4605" xr:uid="{E81A4E85-7686-4F4E-8C3E-95AF4523CBF0}"/>
    <cellStyle name="Обычный 14 3 2 3" xfId="2828" xr:uid="{8BDEDC4A-2111-46ED-9B8B-E30B8209FCE8}"/>
    <cellStyle name="Обычный 14 3 2 3 2" xfId="3549" xr:uid="{53B02568-02C5-41F3-8FE9-0AB32045D357}"/>
    <cellStyle name="Обычный 14 3 2 3 2 2" xfId="5320" xr:uid="{6753FC72-048A-4DF8-BC86-D9F533A914A6}"/>
    <cellStyle name="Обычный 14 3 2 3 3" xfId="4785" xr:uid="{503754DB-EF88-4AF8-AD12-BC3CFB40BF65}"/>
    <cellStyle name="Обычный 14 3 2 4" xfId="3098" xr:uid="{71B41ADE-6064-4FE6-AB52-1A70FEFDDB28}"/>
    <cellStyle name="Обычный 14 3 2 4 2" xfId="4963" xr:uid="{36EEA603-D0CF-414E-88AC-C745B8A2826A}"/>
    <cellStyle name="Обычный 14 3 2 5" xfId="4429" xr:uid="{D7A61DBD-4079-45D3-945F-94BAE675CC3A}"/>
    <cellStyle name="Обычный 14 3 3" xfId="2489" xr:uid="{2C7AAF04-4B96-452D-B264-107A3E8724D5}"/>
    <cellStyle name="Обычный 14 3 3 2" xfId="3214" xr:uid="{D5EE9739-B147-4F56-9F04-47E326FF1BA4}"/>
    <cellStyle name="Обычный 14 3 3 2 2" xfId="5056" xr:uid="{C06D29E4-D04C-4DB9-8738-FCF55A98CB45}"/>
    <cellStyle name="Обычный 14 3 3 3" xfId="4521" xr:uid="{BB7321EB-AEB9-4D72-A400-9CB1FD4BB00E}"/>
    <cellStyle name="Обычный 14 3 4" xfId="2721" xr:uid="{0261FA71-2F65-4D6F-9EF8-E70F5A0470AE}"/>
    <cellStyle name="Обычный 14 3 4 2" xfId="3442" xr:uid="{B1D7039B-14AC-4A77-8A2A-442CFBD74913}"/>
    <cellStyle name="Обычный 14 3 4 2 2" xfId="5236" xr:uid="{936F6713-6360-4626-B838-AB1649C54D59}"/>
    <cellStyle name="Обычный 14 3 4 3" xfId="4701" xr:uid="{173AF8BB-413B-4AB6-AB3A-0E650B2B790D}"/>
    <cellStyle name="Обычный 14 3 5" xfId="2991" xr:uid="{8DEC66F9-D9F3-47A3-9B82-F51955258F46}"/>
    <cellStyle name="Обычный 14 3 5 2" xfId="4879" xr:uid="{B9C266B1-BB97-449A-904E-BA7C2AA4D3AB}"/>
    <cellStyle name="Обычный 14 3 6" xfId="4345" xr:uid="{2A87EFCB-2290-47BD-AA89-1C4BABE888C7}"/>
    <cellStyle name="Обычный 14 4" xfId="2309" xr:uid="{349AAE2F-8189-4509-9F81-907EC9386931}"/>
    <cellStyle name="Обычный 14 4 2" xfId="2532" xr:uid="{C8243700-AE23-4A7C-8B9C-92AD11232278}"/>
    <cellStyle name="Обычный 14 4 2 2" xfId="3257" xr:uid="{7CFE26AC-E03F-43D2-BE18-475F1E9925F1}"/>
    <cellStyle name="Обычный 14 4 2 2 2" xfId="5092" xr:uid="{8A3B1F43-4827-4498-86E9-54FE6CD747B6}"/>
    <cellStyle name="Обычный 14 4 2 3" xfId="4557" xr:uid="{A72FF8C7-CC0A-4CB6-AAC3-7E0CA6374E6B}"/>
    <cellStyle name="Обычный 14 4 3" xfId="2764" xr:uid="{461CB70E-0A7B-481E-8240-3A260BBABA48}"/>
    <cellStyle name="Обычный 14 4 3 2" xfId="3485" xr:uid="{BDCE3F35-D5C5-4C53-8DDF-F26CA4BB3091}"/>
    <cellStyle name="Обычный 14 4 3 2 2" xfId="5272" xr:uid="{E81A6042-8D77-4644-A7AA-D6E0C3D7DDD2}"/>
    <cellStyle name="Обычный 14 4 3 3" xfId="4737" xr:uid="{D7CCE8CC-627E-4583-8088-20E468AB5EB0}"/>
    <cellStyle name="Обычный 14 4 4" xfId="3034" xr:uid="{65FC075A-EF11-4F73-9D19-37D0046DFEC1}"/>
    <cellStyle name="Обычный 14 4 4 2" xfId="4915" xr:uid="{E435148A-2B21-49C7-897F-3D5307A87FC6}"/>
    <cellStyle name="Обычный 14 4 5" xfId="4381" xr:uid="{1384FCFA-D9E9-46CB-AD66-8ED9AA866ACD}"/>
    <cellStyle name="Обычный 14 5" xfId="2425" xr:uid="{D04C2692-8F7B-4BA6-9306-44FC26C17990}"/>
    <cellStyle name="Обычный 14 5 2" xfId="3150" xr:uid="{A8F19422-803C-4260-B2A7-9F7A02196F71}"/>
    <cellStyle name="Обычный 14 5 2 2" xfId="5008" xr:uid="{7402E623-93E5-4B2E-8A89-3A8B927F8E36}"/>
    <cellStyle name="Обычный 14 5 3" xfId="4473" xr:uid="{D8AB2701-FEF9-4B6F-801F-CD74234C073B}"/>
    <cellStyle name="Обычный 14 6" xfId="2657" xr:uid="{8A085CB3-6702-44D0-AD50-05A853534FDA}"/>
    <cellStyle name="Обычный 14 6 2" xfId="3378" xr:uid="{15CFCB85-468D-453B-BB27-644E3DDCA0B5}"/>
    <cellStyle name="Обычный 14 6 2 2" xfId="5188" xr:uid="{976F133C-BA72-47AC-AAE7-813B737DC4C6}"/>
    <cellStyle name="Обычный 14 6 3" xfId="4652" xr:uid="{D71A5CF2-060C-4F63-AE32-ADC715F07439}"/>
    <cellStyle name="Обычный 14 7" xfId="2927" xr:uid="{46D4A532-2188-4AF8-8F6F-2C7978228748}"/>
    <cellStyle name="Обычный 14 7 2" xfId="4831" xr:uid="{7AD3AF3D-7D5D-4BF1-94F3-B6E9B1745349}"/>
    <cellStyle name="Обычный 14 8" xfId="4283" xr:uid="{F8E70593-23EA-44D4-A09D-BDB372FDB50A}"/>
    <cellStyle name="Обычный 15" xfId="2203" xr:uid="{A2FB05FE-3B56-4AC8-8F1E-C9773F1D3816}"/>
    <cellStyle name="Обычный 15 2" xfId="2239" xr:uid="{0B455F3F-0F66-4370-917A-A7343F326FEE}"/>
    <cellStyle name="Обычный 15 2 2" xfId="2346" xr:uid="{BD6B6AAD-6DCE-4FA3-9EB3-E0A6CD1D662C}"/>
    <cellStyle name="Обычный 15 2 2 2" xfId="2569" xr:uid="{4882A64A-C975-4B0A-8696-641179B94BFA}"/>
    <cellStyle name="Обычный 15 2 2 2 2" xfId="3294" xr:uid="{51D59F7C-7767-4674-A55A-5C6D9BD6908D}"/>
    <cellStyle name="Обычный 15 2 2 2 2 2" xfId="5117" xr:uid="{528E9FA2-80FA-4C97-8A15-79908122A11E}"/>
    <cellStyle name="Обычный 15 2 2 2 3" xfId="4582" xr:uid="{0081E638-1CD5-488E-9B43-A473DCEB88D7}"/>
    <cellStyle name="Обычный 15 2 2 3" xfId="2801" xr:uid="{8C144E9E-BF37-4A6E-A2FB-20775CBB2042}"/>
    <cellStyle name="Обычный 15 2 2 3 2" xfId="3522" xr:uid="{3F296CD0-85C3-46BD-91FF-CCE63530EF27}"/>
    <cellStyle name="Обычный 15 2 2 3 2 2" xfId="5297" xr:uid="{0EAD649D-3DD2-44BF-B94E-BB08D981690E}"/>
    <cellStyle name="Обычный 15 2 2 3 3" xfId="4762" xr:uid="{E4573BD3-FCF1-43EF-AFE4-40062B677F9A}"/>
    <cellStyle name="Обычный 15 2 2 4" xfId="3071" xr:uid="{717278AE-A1D3-4A68-90AD-8B7A7619DFAC}"/>
    <cellStyle name="Обычный 15 2 2 4 2" xfId="4940" xr:uid="{857BFC5D-FA3F-4D08-BCE7-CC6B3A127B82}"/>
    <cellStyle name="Обычный 15 2 2 5" xfId="4406" xr:uid="{01D11DDA-0A52-4D6B-9DC6-CA3165F366C1}"/>
    <cellStyle name="Обычный 15 2 3" xfId="2462" xr:uid="{803A7A10-A752-4B56-B168-D0F7D9B72A97}"/>
    <cellStyle name="Обычный 15 2 3 2" xfId="3187" xr:uid="{63745D26-B6B6-4448-B8BF-B91DEB97D2E0}"/>
    <cellStyle name="Обычный 15 2 3 2 2" xfId="5033" xr:uid="{6B214B40-BDE1-4ECC-A6D8-34E7DA2FB5AD}"/>
    <cellStyle name="Обычный 15 2 3 3" xfId="4498" xr:uid="{B592D34D-3D83-432E-B981-44954AB86EEE}"/>
    <cellStyle name="Обычный 15 2 4" xfId="2694" xr:uid="{6B234770-504B-4F54-847A-55A8DA4B98B3}"/>
    <cellStyle name="Обычный 15 2 4 2" xfId="3415" xr:uid="{581D9FD4-B5F9-4C12-88ED-29D9279EB32C}"/>
    <cellStyle name="Обычный 15 2 4 2 2" xfId="5213" xr:uid="{8E267AF5-4822-4C4A-9490-7486D4A83C03}"/>
    <cellStyle name="Обычный 15 2 4 3" xfId="4678" xr:uid="{A8575F1B-3F63-416C-888D-D072967BA258}"/>
    <cellStyle name="Обычный 15 2 5" xfId="2964" xr:uid="{20EE7E62-4B83-4ABD-8EB8-1319785CC19E}"/>
    <cellStyle name="Обычный 15 2 5 2" xfId="4856" xr:uid="{E2014088-991F-4ACB-8575-FB95ECBF2B90}"/>
    <cellStyle name="Обычный 15 2 6" xfId="4322" xr:uid="{79B36994-278C-47F3-A87A-58738312832E}"/>
    <cellStyle name="Обычный 15 3" xfId="2267" xr:uid="{2270DAA2-092A-45F2-A008-D12B64C36AA2}"/>
    <cellStyle name="Обычный 15 3 2" xfId="2374" xr:uid="{C322105F-DB2C-48EA-9200-217801EBC822}"/>
    <cellStyle name="Обычный 15 3 2 2" xfId="2597" xr:uid="{BAD3F521-2387-4C00-813B-14965BFD7C29}"/>
    <cellStyle name="Обычный 15 3 2 2 2" xfId="3322" xr:uid="{F03B6021-5052-419F-BBDD-5E75C87311F7}"/>
    <cellStyle name="Обычный 15 3 2 2 2 2" xfId="5141" xr:uid="{1129F073-02C4-4700-8579-F0D08E90182C}"/>
    <cellStyle name="Обычный 15 3 2 2 3" xfId="4606" xr:uid="{BB53EDFB-EDF0-4C8B-9C55-8ED4AC1EC316}"/>
    <cellStyle name="Обычный 15 3 2 3" xfId="2829" xr:uid="{02977DFC-728E-4211-851B-8E11CB2847D3}"/>
    <cellStyle name="Обычный 15 3 2 3 2" xfId="3550" xr:uid="{D8441552-4567-427F-98E6-C323523AB334}"/>
    <cellStyle name="Обычный 15 3 2 3 2 2" xfId="5321" xr:uid="{1CB97562-FD2A-48FE-82F9-E6BF96F07D68}"/>
    <cellStyle name="Обычный 15 3 2 3 3" xfId="4786" xr:uid="{AEE71AA6-3694-4E89-B96F-9EAD64B55907}"/>
    <cellStyle name="Обычный 15 3 2 4" xfId="3099" xr:uid="{0574CF4F-FA3D-4603-8843-E9B5315E9EF1}"/>
    <cellStyle name="Обычный 15 3 2 4 2" xfId="4964" xr:uid="{737A0BA7-5EA3-43A6-B94D-C56504EA17FA}"/>
    <cellStyle name="Обычный 15 3 2 5" xfId="4430" xr:uid="{C3401F26-7592-45E3-A9F8-B4CAF9B6B034}"/>
    <cellStyle name="Обычный 15 3 3" xfId="2490" xr:uid="{554A5039-024B-4F46-97C4-C3AE42074B9A}"/>
    <cellStyle name="Обычный 15 3 3 2" xfId="3215" xr:uid="{F4DFB102-772C-47C1-BCBF-59CF97DC975A}"/>
    <cellStyle name="Обычный 15 3 3 2 2" xfId="5057" xr:uid="{A54AB64D-E823-4347-88BF-217FD0396C34}"/>
    <cellStyle name="Обычный 15 3 3 3" xfId="4522" xr:uid="{CF17E8FE-CCD8-4FB3-862D-EEC06002D986}"/>
    <cellStyle name="Обычный 15 3 4" xfId="2722" xr:uid="{B2952C4E-AFDF-42FF-BACE-676A09CB7868}"/>
    <cellStyle name="Обычный 15 3 4 2" xfId="3443" xr:uid="{2B4E52F7-7453-4554-ADE2-C7D05AD556F4}"/>
    <cellStyle name="Обычный 15 3 4 2 2" xfId="5237" xr:uid="{CB37F167-E2F5-4751-8A8A-8E5876452701}"/>
    <cellStyle name="Обычный 15 3 4 3" xfId="4702" xr:uid="{1D4B1238-5C7D-4870-B00F-B69EDAB2CEA1}"/>
    <cellStyle name="Обычный 15 3 5" xfId="2992" xr:uid="{4FF34266-D5AF-42CF-8339-731E942716CD}"/>
    <cellStyle name="Обычный 15 3 5 2" xfId="4880" xr:uid="{2E054DA8-40A7-4975-ABD6-31EE79A55C4A}"/>
    <cellStyle name="Обычный 15 3 6" xfId="4346" xr:uid="{C2F75507-1DFC-4BE7-9271-E7A02DDA9094}"/>
    <cellStyle name="Обычный 15 4" xfId="2310" xr:uid="{1F251194-6C85-4104-AE10-4FAB71F90DE6}"/>
    <cellStyle name="Обычный 15 4 2" xfId="2533" xr:uid="{07F4586C-01F6-4A0D-93FE-FEFA8E4E1E24}"/>
    <cellStyle name="Обычный 15 4 2 2" xfId="3258" xr:uid="{C904739F-7FB7-46B0-8B1C-1B8626A75365}"/>
    <cellStyle name="Обычный 15 4 2 2 2" xfId="5093" xr:uid="{AB40DD69-1EF9-4F9C-B38D-7427A68B4DCE}"/>
    <cellStyle name="Обычный 15 4 2 3" xfId="4558" xr:uid="{52A8238A-1210-406A-8A0C-4386524DA90C}"/>
    <cellStyle name="Обычный 15 4 3" xfId="2765" xr:uid="{85DC9DA3-6FE8-4FC2-88F5-B191CA07AB78}"/>
    <cellStyle name="Обычный 15 4 3 2" xfId="3486" xr:uid="{5F34013D-20A4-4994-8004-75CCF9607196}"/>
    <cellStyle name="Обычный 15 4 3 2 2" xfId="5273" xr:uid="{D63099D1-6D1D-414B-8FEA-A4E6713E9BC5}"/>
    <cellStyle name="Обычный 15 4 3 3" xfId="4738" xr:uid="{8F73672E-4564-48A3-B5D0-7D4650C56D33}"/>
    <cellStyle name="Обычный 15 4 4" xfId="3035" xr:uid="{BA6220FB-5508-41CF-896D-D8AB4D7BF787}"/>
    <cellStyle name="Обычный 15 4 4 2" xfId="4916" xr:uid="{01B55EF8-D9B4-4C88-A474-A99E3DE264A6}"/>
    <cellStyle name="Обычный 15 4 5" xfId="4382" xr:uid="{0EB0DB15-F04F-4E53-8933-5E0AB1A00118}"/>
    <cellStyle name="Обычный 15 5" xfId="2426" xr:uid="{A41C8704-250C-4CF9-BC22-979A4C7BCF44}"/>
    <cellStyle name="Обычный 15 5 2" xfId="3151" xr:uid="{D279F3F6-D303-45CD-A733-3341AE1E72A7}"/>
    <cellStyle name="Обычный 15 5 2 2" xfId="5009" xr:uid="{0BCD96CA-7FF1-4F81-A4BD-D782490A9400}"/>
    <cellStyle name="Обычный 15 5 3" xfId="4474" xr:uid="{8476B443-6DC5-49FC-A1F0-CDC8834D8D9D}"/>
    <cellStyle name="Обычный 15 6" xfId="2658" xr:uid="{7B29FD11-2D78-4CC5-B08E-9510F3B28696}"/>
    <cellStyle name="Обычный 15 6 2" xfId="3379" xr:uid="{DF05C67C-85AB-4173-878B-DBCDD808B95D}"/>
    <cellStyle name="Обычный 15 6 2 2" xfId="5189" xr:uid="{613BA7F3-3968-4A6C-A206-E8DB54F015E7}"/>
    <cellStyle name="Обычный 15 6 3" xfId="4653" xr:uid="{1EC1156B-7CC0-4E35-B487-892CDBD14001}"/>
    <cellStyle name="Обычный 15 7" xfId="2928" xr:uid="{BF092C5F-039E-4ECF-8AB7-DE83305884B1}"/>
    <cellStyle name="Обычный 15 7 2" xfId="4832" xr:uid="{B05A5FF3-278C-426C-852A-40EB246790DF}"/>
    <cellStyle name="Обычный 15 8" xfId="4298" xr:uid="{87210811-BAE1-4B6B-9704-9456DEF4E7E1}"/>
    <cellStyle name="Обычный 154" xfId="2631" xr:uid="{54C4BF85-7EC6-4D42-A1CC-FB60B03A4EE8}"/>
    <cellStyle name="Обычный 16" xfId="2204" xr:uid="{E8FF4680-6C5B-47AB-BECA-3EAA1F412096}"/>
    <cellStyle name="Обычный 16 2" xfId="2240" xr:uid="{B851A8DF-0BE8-40F1-8E81-A3493BB274AC}"/>
    <cellStyle name="Обычный 16 2 2" xfId="2347" xr:uid="{1EB2EB2F-F22C-483D-9A74-12A6C9432B17}"/>
    <cellStyle name="Обычный 16 2 2 2" xfId="2570" xr:uid="{E6914845-50E7-4607-A8F5-B6669B8F6CC1}"/>
    <cellStyle name="Обычный 16 2 2 2 2" xfId="3295" xr:uid="{AC57143E-71CF-4C17-863D-5255D1D1915D}"/>
    <cellStyle name="Обычный 16 2 2 2 2 2" xfId="5118" xr:uid="{E019E8E0-015C-4C10-BF8C-23A7A17F677B}"/>
    <cellStyle name="Обычный 16 2 2 2 3" xfId="4583" xr:uid="{EE408A0D-883A-41AE-8DBE-CA7274EB46C8}"/>
    <cellStyle name="Обычный 16 2 2 3" xfId="2802" xr:uid="{0F389F6B-C1EB-4D20-B091-20AB83161697}"/>
    <cellStyle name="Обычный 16 2 2 3 2" xfId="3523" xr:uid="{9E48016B-6F18-4185-B21E-1BB6AF424497}"/>
    <cellStyle name="Обычный 16 2 2 3 2 2" xfId="5298" xr:uid="{A85BE276-798B-480A-8939-14AE64B7507D}"/>
    <cellStyle name="Обычный 16 2 2 3 3" xfId="4763" xr:uid="{23E12F67-3FD1-4CC9-BC37-5596114865B5}"/>
    <cellStyle name="Обычный 16 2 2 4" xfId="3072" xr:uid="{FCFB9A42-5A5F-45D1-BC49-7680F66C2FAE}"/>
    <cellStyle name="Обычный 16 2 2 4 2" xfId="4941" xr:uid="{53C02FA5-CE61-4B36-92BF-6D2476E69F8A}"/>
    <cellStyle name="Обычный 16 2 2 5" xfId="4407" xr:uid="{9A2F308E-8E4D-4177-825D-CE3BD6E5EF25}"/>
    <cellStyle name="Обычный 16 2 3" xfId="2463" xr:uid="{CDFC874F-19F2-4BD7-94AE-A52F79A31638}"/>
    <cellStyle name="Обычный 16 2 3 2" xfId="3188" xr:uid="{F2C5AB17-4C99-473F-BAE8-4323C234C447}"/>
    <cellStyle name="Обычный 16 2 3 2 2" xfId="5034" xr:uid="{61C49910-CE42-4EE2-9688-CE942470DF9D}"/>
    <cellStyle name="Обычный 16 2 3 3" xfId="4499" xr:uid="{7452BBD1-EB5E-4567-BB30-51F5E85BC92B}"/>
    <cellStyle name="Обычный 16 2 4" xfId="2695" xr:uid="{94D7668F-2BFC-4600-B4CC-73762F26096F}"/>
    <cellStyle name="Обычный 16 2 4 2" xfId="3416" xr:uid="{6381D2E8-C2AA-4B67-8C2B-B8766427FA3A}"/>
    <cellStyle name="Обычный 16 2 4 2 2" xfId="5214" xr:uid="{A597214D-9DFE-430B-870E-6830737EA4A5}"/>
    <cellStyle name="Обычный 16 2 4 3" xfId="4679" xr:uid="{10D491F3-7711-4A16-86B5-EBE110CE494E}"/>
    <cellStyle name="Обычный 16 2 5" xfId="2965" xr:uid="{D5CA2776-A47A-4B1E-9E62-BFF2785CE1F1}"/>
    <cellStyle name="Обычный 16 2 5 2" xfId="4857" xr:uid="{F6D1D300-E4E5-4FD5-83CC-AB9347CB25EC}"/>
    <cellStyle name="Обычный 16 2 6" xfId="4323" xr:uid="{30C9FCAC-97BF-4442-9B07-B9F1324DD8D5}"/>
    <cellStyle name="Обычный 16 3" xfId="2311" xr:uid="{622F3C38-2BC0-4238-AE39-07B83C42F920}"/>
    <cellStyle name="Обычный 16 3 2" xfId="2534" xr:uid="{CEB722D1-595D-496C-B6B7-1D9D07231499}"/>
    <cellStyle name="Обычный 16 3 2 2" xfId="3259" xr:uid="{882BCFCC-B492-4DEE-9FB0-58FC494CE071}"/>
    <cellStyle name="Обычный 16 3 2 2 2" xfId="5094" xr:uid="{BEE15C7C-6876-44DB-BE65-3F8FFEB01137}"/>
    <cellStyle name="Обычный 16 3 2 3" xfId="4559" xr:uid="{2817CE02-43D2-4465-8DA1-9C6773415083}"/>
    <cellStyle name="Обычный 16 3 3" xfId="2766" xr:uid="{0D373FB9-F675-41A6-851A-D05978CCD096}"/>
    <cellStyle name="Обычный 16 3 3 2" xfId="3487" xr:uid="{D6F40B06-DBC9-41D9-9BB0-25B7F270BAEC}"/>
    <cellStyle name="Обычный 16 3 3 2 2" xfId="5274" xr:uid="{594FA133-8B7F-4372-8891-C281C359CF2F}"/>
    <cellStyle name="Обычный 16 3 3 3" xfId="4739" xr:uid="{D53646B8-7D1C-4C66-85A7-FD4148BF4FF7}"/>
    <cellStyle name="Обычный 16 3 4" xfId="3036" xr:uid="{CF97C3D4-2E67-47A9-A47B-D4A06BC89936}"/>
    <cellStyle name="Обычный 16 3 4 2" xfId="4917" xr:uid="{10481A8C-4BBF-4ACC-9A5B-97D758F13AD6}"/>
    <cellStyle name="Обычный 16 3 5" xfId="4383" xr:uid="{008AF02E-3152-4A0F-BA2C-53AB5FB74966}"/>
    <cellStyle name="Обычный 16 4" xfId="2427" xr:uid="{D759DB1F-53A8-4E0B-B8E2-C6D98E2CD4F8}"/>
    <cellStyle name="Обычный 16 4 2" xfId="3152" xr:uid="{0A7BD928-60B6-43BF-9A12-FD66616E6C6F}"/>
    <cellStyle name="Обычный 16 4 2 2" xfId="5010" xr:uid="{5700F096-CA59-4E1A-A084-138E17BDE9AB}"/>
    <cellStyle name="Обычный 16 4 3" xfId="4475" xr:uid="{7AF8E314-F7C1-4322-B481-18A5D184DA53}"/>
    <cellStyle name="Обычный 16 5" xfId="2659" xr:uid="{CB27AE23-CE8A-463B-8638-B8E84719FDBC}"/>
    <cellStyle name="Обычный 16 5 2" xfId="3380" xr:uid="{C85E0E81-8AD8-421A-8139-3B203CFB2121}"/>
    <cellStyle name="Обычный 16 5 2 2" xfId="5190" xr:uid="{DC88B8F1-26C8-4C22-9DE6-1D50531F82AA}"/>
    <cellStyle name="Обычный 16 5 3" xfId="4654" xr:uid="{49E14648-A1CD-47CF-92AE-BC9CAC0B90FC}"/>
    <cellStyle name="Обычный 16 6" xfId="2929" xr:uid="{4951DCAF-456B-4736-A692-4C50A1ED8442}"/>
    <cellStyle name="Обычный 16 6 2" xfId="4833" xr:uid="{149A7953-0A99-408A-BEB1-B1F93BCB3F71}"/>
    <cellStyle name="Обычный 16 7" xfId="4299" xr:uid="{95367244-E24C-45F9-BEA1-55C73AF3DDE3}"/>
    <cellStyle name="Обычный 17" xfId="2281" xr:uid="{6C399179-DE3D-460C-BEA4-584CCC988850}"/>
    <cellStyle name="Обычный 17 2" xfId="2388" xr:uid="{028F1E4D-551B-4764-964C-D39D56443C59}"/>
    <cellStyle name="Обычный 17 2 2" xfId="2611" xr:uid="{0955CEFA-D36A-4996-9ADA-37CD5EE338E0}"/>
    <cellStyle name="Обычный 17 2 2 2" xfId="3336" xr:uid="{C8F7917F-6CA7-4950-BB7F-19DCB28E1063}"/>
    <cellStyle name="Обычный 17 2 2 2 2" xfId="5152" xr:uid="{DBF638F5-9631-47B9-BB5A-3CB8B6D692BA}"/>
    <cellStyle name="Обычный 17 2 2 3" xfId="4617" xr:uid="{74E3B045-0913-4826-AF2C-DA33B4F1D4F6}"/>
    <cellStyle name="Обычный 17 2 3" xfId="2843" xr:uid="{6B2ACBA3-4776-4C93-827C-BD6B1E482DDE}"/>
    <cellStyle name="Обычный 17 2 3 2" xfId="3564" xr:uid="{5343AB0D-7285-41ED-BBF6-B442A0D35F65}"/>
    <cellStyle name="Обычный 17 2 3 2 2" xfId="5332" xr:uid="{862DFA81-575B-4C73-AB02-C0C070A27355}"/>
    <cellStyle name="Обычный 17 2 3 3" xfId="4797" xr:uid="{4B4F809D-3814-4A8B-B429-5ECD095891FB}"/>
    <cellStyle name="Обычный 17 2 4" xfId="3113" xr:uid="{ED0F00C4-8B1A-4E95-98B1-7956489417C6}"/>
    <cellStyle name="Обычный 17 2 4 2" xfId="4975" xr:uid="{D0E3DC43-16B9-4673-AA99-93A828CA7110}"/>
    <cellStyle name="Обычный 17 2 5" xfId="4441" xr:uid="{8FD055B0-C7CA-4333-9A4C-9124E5CF151D}"/>
    <cellStyle name="Обычный 17 3" xfId="2504" xr:uid="{5CD8EAA8-CEFF-43A5-93ED-A95CD07F8403}"/>
    <cellStyle name="Обычный 17 3 2" xfId="3229" xr:uid="{1456CF6E-A392-4006-A022-F8A632699998}"/>
    <cellStyle name="Обычный 17 3 2 2" xfId="5068" xr:uid="{3FEAE3C4-AD1C-4582-B10F-C302898615FC}"/>
    <cellStyle name="Обычный 17 3 3" xfId="4533" xr:uid="{4795F46F-B513-410E-874F-149377B4007F}"/>
    <cellStyle name="Обычный 17 4" xfId="2736" xr:uid="{E43662CE-EBE0-4CF2-9A99-0703FA0202CB}"/>
    <cellStyle name="Обычный 17 4 2" xfId="3457" xr:uid="{140AC641-24AD-49FA-BAA3-6106809D3AB6}"/>
    <cellStyle name="Обычный 17 4 2 2" xfId="5248" xr:uid="{D61959B9-079A-4EED-AE61-4A7FECA98818}"/>
    <cellStyle name="Обычный 17 4 3" xfId="4713" xr:uid="{0B4A1295-B618-4A80-8324-0872F0537BFA}"/>
    <cellStyle name="Обычный 17 5" xfId="3006" xr:uid="{5008484C-0036-4A8B-981B-42ED7F53AD75}"/>
    <cellStyle name="Обычный 17 5 2" xfId="4891" xr:uid="{BC046F2A-F5B1-4ADA-978C-CFA9904741D4}"/>
    <cellStyle name="Обычный 17 6" xfId="4357" xr:uid="{DC8860EA-3D6E-432C-8026-F38C6A991F19}"/>
    <cellStyle name="Обычный 18" xfId="2282" xr:uid="{0DF3F4CD-CBBF-44C6-AD07-62410A5CDA5A}"/>
    <cellStyle name="Обычный 18 2" xfId="2389" xr:uid="{13B823FA-2CB0-484F-AF86-1847E3ABB0F3}"/>
    <cellStyle name="Обычный 18 2 2" xfId="2612" xr:uid="{163ACBCD-7389-4D90-8C9E-A8A9C57A1E5B}"/>
    <cellStyle name="Обычный 18 2 2 2" xfId="3337" xr:uid="{64DF8C0B-EF7E-490D-AE86-6AE649F9A604}"/>
    <cellStyle name="Обычный 18 2 2 2 2" xfId="5153" xr:uid="{2A14F43D-49DB-4411-8D53-5A44CD2E160A}"/>
    <cellStyle name="Обычный 18 2 2 3" xfId="4618" xr:uid="{8974518D-6445-4518-BCD6-3CD07A7A2480}"/>
    <cellStyle name="Обычный 18 2 3" xfId="2844" xr:uid="{122D184B-E46D-45CB-A2F8-32F31DC7A1AE}"/>
    <cellStyle name="Обычный 18 2 3 2" xfId="3565" xr:uid="{5B3AE319-78E3-402A-B1FA-D519AA50E6D4}"/>
    <cellStyle name="Обычный 18 2 3 2 2" xfId="5333" xr:uid="{3FCDBFCB-6A7D-455D-84B4-766D0BF0CFA6}"/>
    <cellStyle name="Обычный 18 2 3 3" xfId="4798" xr:uid="{BAC84BAA-0FF6-4B16-8AAD-DF53F545732B}"/>
    <cellStyle name="Обычный 18 2 4" xfId="3114" xr:uid="{D829E650-0CDF-428D-BF7C-6677491149AC}"/>
    <cellStyle name="Обычный 18 2 4 2" xfId="4976" xr:uid="{4FABF41D-BA45-432C-B7B9-7DFBD03F1FD1}"/>
    <cellStyle name="Обычный 18 2 5" xfId="4442" xr:uid="{F40BCF90-A9F8-4A85-AC4B-D572C8B01969}"/>
    <cellStyle name="Обычный 18 3" xfId="2505" xr:uid="{5515D3C6-907E-4BCA-A9BC-0C66455C4072}"/>
    <cellStyle name="Обычный 18 3 2" xfId="3230" xr:uid="{C94A5A29-53A5-4F99-BCF0-237FD733C431}"/>
    <cellStyle name="Обычный 18 3 2 2" xfId="5069" xr:uid="{0CB96F18-5F81-4775-8FC6-439550295A5F}"/>
    <cellStyle name="Обычный 18 3 3" xfId="4534" xr:uid="{2213D245-5D20-408B-9F5A-35451E9FBF64}"/>
    <cellStyle name="Обычный 18 4" xfId="2737" xr:uid="{FC5D7D60-B283-43D6-BD99-9888B6849811}"/>
    <cellStyle name="Обычный 18 4 2" xfId="3458" xr:uid="{DE5B01F2-CA71-48D5-9F0E-15D7CF4F6E8E}"/>
    <cellStyle name="Обычный 18 4 2 2" xfId="5249" xr:uid="{47BBC997-3384-4792-9C77-67EC647ED1AB}"/>
    <cellStyle name="Обычный 18 4 3" xfId="4714" xr:uid="{2D73BE4A-5F3F-4DCE-BF61-19AB310C04AF}"/>
    <cellStyle name="Обычный 18 5" xfId="3007" xr:uid="{2D9DB916-BDAE-4DD0-B6E9-072D66490CF4}"/>
    <cellStyle name="Обычный 18 5 2" xfId="4892" xr:uid="{F74A8DE0-AE0A-4260-B7FD-F3A4E68125E8}"/>
    <cellStyle name="Обычный 18 6" xfId="4358" xr:uid="{D033C076-B5E4-4978-ACD6-DBDB12C73FEE}"/>
    <cellStyle name="Обычный 19" xfId="2283" xr:uid="{B645B126-0BA6-42B1-8F9A-7392F011EB07}"/>
    <cellStyle name="Обычный 19 2" xfId="2390" xr:uid="{AD4E905C-6876-4FFB-A474-18552C5C2A2D}"/>
    <cellStyle name="Обычный 19 2 2" xfId="2613" xr:uid="{CD3AE002-146C-4AFD-92F2-30F2B4724815}"/>
    <cellStyle name="Обычный 19 2 2 2" xfId="3338" xr:uid="{4F0CE843-02FA-49B4-86D1-2815A65AAFF6}"/>
    <cellStyle name="Обычный 19 2 2 2 2" xfId="5154" xr:uid="{D2B655CB-015F-40ED-8762-D6A8F7B28B9B}"/>
    <cellStyle name="Обычный 19 2 2 3" xfId="4619" xr:uid="{810B8A81-6104-4610-9CA2-05E4980964E7}"/>
    <cellStyle name="Обычный 19 2 3" xfId="2845" xr:uid="{11EAE070-3DC5-4951-BC33-3950966F4FC1}"/>
    <cellStyle name="Обычный 19 2 3 2" xfId="3566" xr:uid="{8BEFA48F-0EBD-4ADC-96CE-ED4B95603634}"/>
    <cellStyle name="Обычный 19 2 3 2 2" xfId="5334" xr:uid="{115CF0D8-D404-48A5-8BD5-30CBFB4FFFBB}"/>
    <cellStyle name="Обычный 19 2 3 3" xfId="4799" xr:uid="{F9B939A4-92C7-4CD1-B06D-CD4C0EF523D5}"/>
    <cellStyle name="Обычный 19 2 4" xfId="3115" xr:uid="{E26F96B2-D0F1-4183-B6A0-23BC6C0E49F3}"/>
    <cellStyle name="Обычный 19 2 4 2" xfId="4977" xr:uid="{BB54C1F7-E0E8-469B-A11B-D558E51F0EEE}"/>
    <cellStyle name="Обычный 19 2 5" xfId="4443" xr:uid="{C0C6C311-95CD-453B-87C6-8C8D5B198AAE}"/>
    <cellStyle name="Обычный 19 3" xfId="2506" xr:uid="{AFA1F7AA-BA97-43B6-8FE7-0F1524B743BA}"/>
    <cellStyle name="Обычный 19 3 2" xfId="3231" xr:uid="{7121B8B1-1B4D-4C70-A6E6-58FF14D0D906}"/>
    <cellStyle name="Обычный 19 3 2 2" xfId="5070" xr:uid="{0467AEA8-D4F1-412F-BF22-CE6325D23994}"/>
    <cellStyle name="Обычный 19 3 3" xfId="4535" xr:uid="{002C4D0C-1530-40B2-86E6-8D7143F95DDA}"/>
    <cellStyle name="Обычный 19 4" xfId="2738" xr:uid="{D9652B20-31D0-42FA-957B-81CF63C39F45}"/>
    <cellStyle name="Обычный 19 4 2" xfId="3459" xr:uid="{F2722C76-AD2B-44EC-97C3-092A26021163}"/>
    <cellStyle name="Обычный 19 4 2 2" xfId="5250" xr:uid="{087DA2F4-6D57-48B0-B552-C8D0E3CB9356}"/>
    <cellStyle name="Обычный 19 4 3" xfId="4715" xr:uid="{7027C52E-ABF4-4D84-BA6F-6B6C711EA0F1}"/>
    <cellStyle name="Обычный 19 5" xfId="3008" xr:uid="{9DEF74DF-0A5F-4346-9F22-8D938C785F2B}"/>
    <cellStyle name="Обычный 19 5 2" xfId="4893" xr:uid="{F3877A3D-9948-4825-9508-D93DCD8C25CB}"/>
    <cellStyle name="Обычный 19 6" xfId="4359" xr:uid="{40949C44-0615-42D7-B00F-010D46CFEAA2}"/>
    <cellStyle name="Обычный 2" xfId="41" xr:uid="{C65EE574-5BC5-40C4-8D41-C345FEB40AF1}"/>
    <cellStyle name="Обычный 2 10" xfId="2401" xr:uid="{2A33B2A5-7050-497D-A193-35FB559A2498}"/>
    <cellStyle name="Обычный 2 10 2" xfId="3126" xr:uid="{CE1C5826-B71B-499D-ADDA-C9DA7F093B3F}"/>
    <cellStyle name="Обычный 2 10 2 2" xfId="4987" xr:uid="{6C28430B-9094-4913-8C7B-9B64CDE00F28}"/>
    <cellStyle name="Обычный 2 10 3" xfId="4452" xr:uid="{71E43709-DA24-4860-8153-2C9278307EC1}"/>
    <cellStyle name="Обычный 2 11" xfId="2625" xr:uid="{D1C49062-930D-40FA-9F67-53D3BF775BEC}"/>
    <cellStyle name="Обычный 2 11 2" xfId="3350" xr:uid="{B26B3AFD-BED4-440D-9288-36B3C28E18A4}"/>
    <cellStyle name="Обычный 2 11 2 2" xfId="5166" xr:uid="{C32EF25E-429F-424B-8FD4-678B7DFBF03B}"/>
    <cellStyle name="Обычный 2 11 3" xfId="4630" xr:uid="{6D7761B4-14DC-4EED-ADC2-1825B30D280C}"/>
    <cellStyle name="Обычный 2 12" xfId="2627" xr:uid="{351AE2F6-70D5-4815-B074-BA9B9CA3FB95}"/>
    <cellStyle name="Обычный 2 13" xfId="2634" xr:uid="{5EEE2BE7-7143-4CF5-B410-1369A1FB7642}"/>
    <cellStyle name="Обычный 2 13 2" xfId="3355" xr:uid="{80D258A5-BA35-46D4-BAF8-4BB0B78C7C8E}"/>
    <cellStyle name="Обычный 2 13 2 2" xfId="5168" xr:uid="{5909A4D8-68FB-4188-9646-F810EAA91BD5}"/>
    <cellStyle name="Обычный 2 13 3" xfId="4632" xr:uid="{5756486A-279C-4107-B08F-47F9730F4FA0}"/>
    <cellStyle name="Обычный 2 14" xfId="2903" xr:uid="{777300CC-0797-47CE-AF73-0A2595CB9044}"/>
    <cellStyle name="Обычный 2 14 2" xfId="4810" xr:uid="{39A36D0E-B8CD-4F65-B6FC-44F0C92F8FD1}"/>
    <cellStyle name="Обычный 2 15" xfId="3648" xr:uid="{62C2F1CB-7EA0-462D-9C27-64BB160A997C}"/>
    <cellStyle name="Обычный 2 2" xfId="43" xr:uid="{3F83F276-D794-4219-86B1-54AF56AC1647}"/>
    <cellStyle name="Обычный 2 2 10" xfId="2904" xr:uid="{C1B873A8-6213-4715-AA66-705773FE8F6C}"/>
    <cellStyle name="Обычный 2 2 10 2" xfId="4811" xr:uid="{1E560C91-CE24-4A76-B425-C7DD3BFB2C16}"/>
    <cellStyle name="Обычный 2 2 11" xfId="3649" xr:uid="{019FC895-212D-40D3-A5E3-638260E5C789}"/>
    <cellStyle name="Обычный 2 2 2" xfId="2135" xr:uid="{58D7F614-D747-420B-BD9D-FEE9DD7DCA79}"/>
    <cellStyle name="Обычный 2 2 2 2" xfId="3754" xr:uid="{693F478A-A253-4255-A9E5-52F49790B3D3}"/>
    <cellStyle name="Обычный 2 2 3" xfId="2192" xr:uid="{5996BA9B-A5FC-4FDD-AE86-4A7A8E01DD6C}"/>
    <cellStyle name="Обычный 2 2 3 2" xfId="2228" xr:uid="{8715861B-3575-417E-9BAE-B1AEEB8CC8D1}"/>
    <cellStyle name="Обычный 2 2 3 2 2" xfId="2335" xr:uid="{A11D444A-8616-479D-8F6F-77E9D1017613}"/>
    <cellStyle name="Обычный 2 2 3 2 2 2" xfId="2558" xr:uid="{D53DA752-443E-4944-BA37-3D951EE4965E}"/>
    <cellStyle name="Обычный 2 2 3 2 2 2 2" xfId="3283" xr:uid="{2259D5D1-11A8-4D6C-8786-B7E5D013C66C}"/>
    <cellStyle name="Обычный 2 2 3 2 2 2 2 2" xfId="5106" xr:uid="{F48CEB41-7D6F-4555-9505-A4A49C672A4B}"/>
    <cellStyle name="Обычный 2 2 3 2 2 2 3" xfId="4571" xr:uid="{C7CC0DC3-A80A-42D1-BE71-D2F10847C03E}"/>
    <cellStyle name="Обычный 2 2 3 2 2 3" xfId="2790" xr:uid="{7E644504-5C6C-4395-8D29-C7587C21D152}"/>
    <cellStyle name="Обычный 2 2 3 2 2 3 2" xfId="3511" xr:uid="{6A32D8CC-D31F-4392-9BF9-A2FADD765F0E}"/>
    <cellStyle name="Обычный 2 2 3 2 2 3 2 2" xfId="5286" xr:uid="{A670B982-51C3-4FEA-A3E6-D417879B6ED6}"/>
    <cellStyle name="Обычный 2 2 3 2 2 3 3" xfId="4751" xr:uid="{A171FED6-5633-445B-B43C-5CF68829DD13}"/>
    <cellStyle name="Обычный 2 2 3 2 2 4" xfId="3060" xr:uid="{1BD60B8B-DB44-4D41-AC2B-37FA230994DC}"/>
    <cellStyle name="Обычный 2 2 3 2 2 4 2" xfId="4929" xr:uid="{F63C4241-33F6-4DE0-9E93-4D8EC4C3699C}"/>
    <cellStyle name="Обычный 2 2 3 2 2 5" xfId="4395" xr:uid="{F48F951E-A170-446E-853A-5BFE92D6A12C}"/>
    <cellStyle name="Обычный 2 2 3 2 3" xfId="2451" xr:uid="{2993DBD0-C181-4E5F-9C63-90C16EC407E5}"/>
    <cellStyle name="Обычный 2 2 3 2 3 2" xfId="3176" xr:uid="{67832C68-A4CC-4DFF-9DAF-1741008B8550}"/>
    <cellStyle name="Обычный 2 2 3 2 3 2 2" xfId="5022" xr:uid="{05965ADF-FD7C-42B2-B388-7E432B06F7BF}"/>
    <cellStyle name="Обычный 2 2 3 2 3 3" xfId="4487" xr:uid="{45527D2F-DD24-42C9-9798-E0FD84453CD2}"/>
    <cellStyle name="Обычный 2 2 3 2 4" xfId="2683" xr:uid="{8FDA3802-326F-4C1E-8A5B-E1041CD7A245}"/>
    <cellStyle name="Обычный 2 2 3 2 4 2" xfId="3404" xr:uid="{E27F65F7-4FD3-417C-A014-306DB5D1E959}"/>
    <cellStyle name="Обычный 2 2 3 2 4 2 2" xfId="5202" xr:uid="{235B7A3B-9D17-40FD-9216-4CC188192103}"/>
    <cellStyle name="Обычный 2 2 3 2 4 3" xfId="4667" xr:uid="{EB391FEC-50B8-4B1F-9977-853C1884EEB9}"/>
    <cellStyle name="Обычный 2 2 3 2 5" xfId="2953" xr:uid="{861C40BC-4BB1-48B2-912B-19EB2784F232}"/>
    <cellStyle name="Обычный 2 2 3 2 5 2" xfId="4845" xr:uid="{1BB716A1-879B-4E6F-8658-13087DEFC04B}"/>
    <cellStyle name="Обычный 2 2 3 2 6" xfId="4311" xr:uid="{5E621710-77E9-4A6E-9EAA-32C2C09662E1}"/>
    <cellStyle name="Обычный 2 2 3 3" xfId="2256" xr:uid="{EAC6D01E-83EF-41BA-BDEB-3879A919AC56}"/>
    <cellStyle name="Обычный 2 2 3 3 2" xfId="2363" xr:uid="{8C22211F-03B4-4743-9AA8-3023D366488E}"/>
    <cellStyle name="Обычный 2 2 3 3 2 2" xfId="2586" xr:uid="{E2F28D02-EB43-4043-8AB7-84F255596BD5}"/>
    <cellStyle name="Обычный 2 2 3 3 2 2 2" xfId="3311" xr:uid="{7E7321FF-1AB9-4260-B9F6-1AC981DC704B}"/>
    <cellStyle name="Обычный 2 2 3 3 2 2 2 2" xfId="5130" xr:uid="{FDBFC302-8E7B-4121-ACA4-517F1AFC188F}"/>
    <cellStyle name="Обычный 2 2 3 3 2 2 3" xfId="4595" xr:uid="{E484E181-676E-415B-B71D-94D8423C5E4E}"/>
    <cellStyle name="Обычный 2 2 3 3 2 3" xfId="2818" xr:uid="{C5E5BDF1-E9CD-4479-82F1-5063A8177F73}"/>
    <cellStyle name="Обычный 2 2 3 3 2 3 2" xfId="3539" xr:uid="{94BC7C5E-6BF3-41A5-90ED-7B42EB856650}"/>
    <cellStyle name="Обычный 2 2 3 3 2 3 2 2" xfId="5310" xr:uid="{12A4E0F8-611C-42C0-87F2-1A1A42E6769E}"/>
    <cellStyle name="Обычный 2 2 3 3 2 3 3" xfId="4775" xr:uid="{EB12B244-C50F-4332-9C52-AD505CF1A549}"/>
    <cellStyle name="Обычный 2 2 3 3 2 4" xfId="3088" xr:uid="{398ACC59-01BE-4DFC-9241-18D90C742510}"/>
    <cellStyle name="Обычный 2 2 3 3 2 4 2" xfId="4953" xr:uid="{8F9C54A2-EE77-4576-928C-F9DF288A8F74}"/>
    <cellStyle name="Обычный 2 2 3 3 2 5" xfId="4419" xr:uid="{02EACCB7-E369-480A-B975-5BC9B6B9B36E}"/>
    <cellStyle name="Обычный 2 2 3 3 3" xfId="2479" xr:uid="{BB926E3C-D35F-4E39-8ED8-EDD08D9358C3}"/>
    <cellStyle name="Обычный 2 2 3 3 3 2" xfId="3204" xr:uid="{B8FD5356-FACD-4D2D-B4BA-083FC92F50B0}"/>
    <cellStyle name="Обычный 2 2 3 3 3 2 2" xfId="5046" xr:uid="{F0A1F3FE-6594-40F7-AE45-95C78B2A4851}"/>
    <cellStyle name="Обычный 2 2 3 3 3 3" xfId="4511" xr:uid="{11FB6B96-40A0-4EFF-A9EE-785B4E3C28B8}"/>
    <cellStyle name="Обычный 2 2 3 3 4" xfId="2711" xr:uid="{5E0593C4-D71D-486A-954F-20B431F20F8B}"/>
    <cellStyle name="Обычный 2 2 3 3 4 2" xfId="3432" xr:uid="{2D5293EE-7614-4F32-8E93-1BEDCA1866A0}"/>
    <cellStyle name="Обычный 2 2 3 3 4 2 2" xfId="5226" xr:uid="{DC6C9A03-3934-4A0B-83AC-458F2C54219B}"/>
    <cellStyle name="Обычный 2 2 3 3 4 3" xfId="4691" xr:uid="{E8892DBA-71F5-407A-9CE1-15244E5243E6}"/>
    <cellStyle name="Обычный 2 2 3 3 5" xfId="2981" xr:uid="{5048CF78-4D64-402B-99DC-BE33E95FF5B1}"/>
    <cellStyle name="Обычный 2 2 3 3 5 2" xfId="4869" xr:uid="{5B70FA95-6EA2-40BF-8385-0996DA08639E}"/>
    <cellStyle name="Обычный 2 2 3 3 6" xfId="4335" xr:uid="{231D918C-67C9-4A59-AACA-E961F8AE1224}"/>
    <cellStyle name="Обычный 2 2 3 4" xfId="2299" xr:uid="{B466DC63-2B25-4987-BF5B-5DFF5B0A882B}"/>
    <cellStyle name="Обычный 2 2 3 4 2" xfId="2522" xr:uid="{1C635984-93DF-4D32-BCD2-3434C7268727}"/>
    <cellStyle name="Обычный 2 2 3 4 2 2" xfId="3247" xr:uid="{F79911A5-B9ED-4553-A731-30EFD0C3958C}"/>
    <cellStyle name="Обычный 2 2 3 4 2 2 2" xfId="5082" xr:uid="{80FA30EF-C508-4434-92B8-D240A1930491}"/>
    <cellStyle name="Обычный 2 2 3 4 2 3" xfId="4547" xr:uid="{6BD35D42-6687-4401-9363-6B7DFE91D814}"/>
    <cellStyle name="Обычный 2 2 3 4 3" xfId="2754" xr:uid="{855082DF-AAE2-44B0-B00E-ACEAA6033212}"/>
    <cellStyle name="Обычный 2 2 3 4 3 2" xfId="3475" xr:uid="{11D98BAB-B71B-4007-87B0-927F0F967E4C}"/>
    <cellStyle name="Обычный 2 2 3 4 3 2 2" xfId="5262" xr:uid="{0C00255E-941D-449F-A77C-FF614AC21456}"/>
    <cellStyle name="Обычный 2 2 3 4 3 3" xfId="4727" xr:uid="{1D266DBF-5C5E-4B50-8540-FF5303EEBC84}"/>
    <cellStyle name="Обычный 2 2 3 4 4" xfId="3024" xr:uid="{8E110A1A-C721-4457-B8A2-9910A709DC1F}"/>
    <cellStyle name="Обычный 2 2 3 4 4 2" xfId="4905" xr:uid="{07A1BF40-6C8E-46DD-B986-46F6267C2644}"/>
    <cellStyle name="Обычный 2 2 3 4 5" xfId="4371" xr:uid="{C00A5DAB-ECCF-4DCA-AACE-31F2AB9F6CF3}"/>
    <cellStyle name="Обычный 2 2 3 5" xfId="2415" xr:uid="{4E10450A-99A0-4CAB-A1E5-721ED7989A80}"/>
    <cellStyle name="Обычный 2 2 3 5 2" xfId="3140" xr:uid="{ECEE2B45-655F-4CED-9D9C-069B5EAD77D3}"/>
    <cellStyle name="Обычный 2 2 3 5 2 2" xfId="4998" xr:uid="{033AE31C-077E-4A08-8945-AD72A3EDC517}"/>
    <cellStyle name="Обычный 2 2 3 5 3" xfId="4463" xr:uid="{000CAED9-682D-4697-BE62-EFB230CCDA17}"/>
    <cellStyle name="Обычный 2 2 3 6" xfId="2647" xr:uid="{5524C8ED-8892-409F-A9EE-92E34042C8F9}"/>
    <cellStyle name="Обычный 2 2 3 6 2" xfId="3368" xr:uid="{095DB396-16B3-4AE0-9F9E-7395DB1A6809}"/>
    <cellStyle name="Обычный 2 2 3 6 2 2" xfId="5178" xr:uid="{51277745-CE6B-41FA-AB2A-C4B69341DDFE}"/>
    <cellStyle name="Обычный 2 2 3 6 3" xfId="4642" xr:uid="{B068A6EA-D858-4C98-A706-BCB84F7DBC30}"/>
    <cellStyle name="Обычный 2 2 3 7" xfId="2917" xr:uid="{C8C3DFA8-F868-403B-8A91-3999D2F7B968}"/>
    <cellStyle name="Обычный 2 2 3 7 2" xfId="4821" xr:uid="{22B12370-61A6-4A34-A0EC-026B7C954700}"/>
    <cellStyle name="Обычный 2 2 3 8" xfId="4275" xr:uid="{BFAC9562-9DDD-48D7-958B-A3DA3B5FC877}"/>
    <cellStyle name="Обычный 2 2 4" xfId="2207" xr:uid="{C311616E-683B-4F54-9A13-C7E15F2100C5}"/>
    <cellStyle name="Обычный 2 2 4 2" xfId="2314" xr:uid="{790D9F0E-6CAA-4B2F-9460-904BFAF413A7}"/>
    <cellStyle name="Обычный 2 2 4 2 2" xfId="2537" xr:uid="{CA94BED7-B8FD-434A-A1D3-CA95CC72BDE3}"/>
    <cellStyle name="Обычный 2 2 4 2 2 2" xfId="3262" xr:uid="{FAECCB91-6637-4E80-87CD-0FC4E465A2AD}"/>
    <cellStyle name="Обычный 2 2 4 2 2 2 2" xfId="5096" xr:uid="{EE19B7A5-2005-449D-A4F7-9F08CF0D8A3C}"/>
    <cellStyle name="Обычный 2 2 4 2 2 3" xfId="4561" xr:uid="{F0321F9D-8345-4B62-B777-48CE01256A05}"/>
    <cellStyle name="Обычный 2 2 4 2 3" xfId="2769" xr:uid="{C9CDDA21-6B6C-430C-ADA3-B8DD668A90E8}"/>
    <cellStyle name="Обычный 2 2 4 2 3 2" xfId="3490" xr:uid="{96E6C9BB-A19A-4A12-97FB-86C6A636751C}"/>
    <cellStyle name="Обычный 2 2 4 2 3 2 2" xfId="5276" xr:uid="{3F72BA1C-9F73-42DB-943B-FFBD4DE7E179}"/>
    <cellStyle name="Обычный 2 2 4 2 3 3" xfId="4741" xr:uid="{87E64B00-7224-4C36-B53E-7D61835B04FC}"/>
    <cellStyle name="Обычный 2 2 4 2 4" xfId="3039" xr:uid="{39CFA1D7-E838-4E2B-8266-9D5A4061D028}"/>
    <cellStyle name="Обычный 2 2 4 2 4 2" xfId="4919" xr:uid="{3A9E19F9-BD10-4A65-A114-8EF03DFE61AC}"/>
    <cellStyle name="Обычный 2 2 4 2 5" xfId="4385" xr:uid="{F26B47AE-B1CE-4EA8-86A3-8E5B325D3EFF}"/>
    <cellStyle name="Обычный 2 2 4 3" xfId="2430" xr:uid="{AFEAED1C-414B-47A7-A86B-407BCAD836E1}"/>
    <cellStyle name="Обычный 2 2 4 3 2" xfId="3155" xr:uid="{BE9F680C-E32C-4ECA-A8CB-EBBCD9C41D3B}"/>
    <cellStyle name="Обычный 2 2 4 3 2 2" xfId="5012" xr:uid="{8B1618E8-EB5B-4A52-BEE5-2B9E9079CC64}"/>
    <cellStyle name="Обычный 2 2 4 3 3" xfId="4477" xr:uid="{F2C1C536-C637-4E98-95C0-5A6FC89721B5}"/>
    <cellStyle name="Обычный 2 2 4 4" xfId="2662" xr:uid="{171B138A-4E85-4A15-B151-61A18EA6663A}"/>
    <cellStyle name="Обычный 2 2 4 4 2" xfId="3383" xr:uid="{D8DA5DF9-B90E-4E54-8342-FD091A6482F9}"/>
    <cellStyle name="Обычный 2 2 4 4 2 2" xfId="5192" xr:uid="{0949CF46-2ECC-4D3C-91F5-7A452C392DCC}"/>
    <cellStyle name="Обычный 2 2 4 4 3" xfId="4657" xr:uid="{377B288B-2839-46ED-AC86-10D973AB8D8F}"/>
    <cellStyle name="Обычный 2 2 4 5" xfId="2932" xr:uid="{647B71B8-6F61-4765-9821-AB04174E9097}"/>
    <cellStyle name="Обычный 2 2 4 5 2" xfId="4835" xr:uid="{B059FEDF-52E8-4A04-9EDD-5F1A8DB4E7AA}"/>
    <cellStyle name="Обычный 2 2 4 6" xfId="4301" xr:uid="{E349C1A9-1316-46FC-8EFB-0876B8B2ECD8}"/>
    <cellStyle name="Обычный 2 2 5" xfId="2243" xr:uid="{2BE3A375-7AE5-4635-AB26-56E6207C624B}"/>
    <cellStyle name="Обычный 2 2 5 2" xfId="2350" xr:uid="{226D3247-0FF2-4AD4-9D90-8A98CAF9B266}"/>
    <cellStyle name="Обычный 2 2 5 2 2" xfId="2573" xr:uid="{D3C5B2BB-B5F5-4954-B78B-429917007AFB}"/>
    <cellStyle name="Обычный 2 2 5 2 2 2" xfId="3298" xr:uid="{7DF80BC9-DB0D-4F80-91C3-A375E23AF4A2}"/>
    <cellStyle name="Обычный 2 2 5 2 2 2 2" xfId="5120" xr:uid="{29599561-BC87-4DBA-8103-22D16A503F86}"/>
    <cellStyle name="Обычный 2 2 5 2 2 3" xfId="4585" xr:uid="{81DAD2ED-9F73-4F0D-90F0-B22A87561F1D}"/>
    <cellStyle name="Обычный 2 2 5 2 3" xfId="2805" xr:uid="{ED7CCC6C-BC22-4D01-8C61-9AE0959E0D6A}"/>
    <cellStyle name="Обычный 2 2 5 2 3 2" xfId="3526" xr:uid="{C62A43D9-C752-47EF-96B4-DCBFC67BA697}"/>
    <cellStyle name="Обычный 2 2 5 2 3 2 2" xfId="5300" xr:uid="{230CCB03-6ADB-4840-A4BC-A9BDA3F870E7}"/>
    <cellStyle name="Обычный 2 2 5 2 3 3" xfId="4765" xr:uid="{318BCA06-C0E9-40C7-9EE9-247E77DDBB00}"/>
    <cellStyle name="Обычный 2 2 5 2 4" xfId="3075" xr:uid="{2DF65224-D479-4444-956D-50F4E24CDCBE}"/>
    <cellStyle name="Обычный 2 2 5 2 4 2" xfId="4943" xr:uid="{EA7492D6-A192-4AE6-9914-85A52282EE21}"/>
    <cellStyle name="Обычный 2 2 5 2 5" xfId="4409" xr:uid="{788F4CDF-D5B7-4DDF-9653-D923BBBE027C}"/>
    <cellStyle name="Обычный 2 2 5 3" xfId="2466" xr:uid="{1A16E691-6A1C-4D34-885C-B39AB90656DE}"/>
    <cellStyle name="Обычный 2 2 5 3 2" xfId="3191" xr:uid="{981964E6-4711-4FA9-B783-CB156B42732F}"/>
    <cellStyle name="Обычный 2 2 5 3 2 2" xfId="5036" xr:uid="{21C23E7F-8FEC-45CD-BF0F-EB3412FD8646}"/>
    <cellStyle name="Обычный 2 2 5 3 3" xfId="4501" xr:uid="{847E00AE-B69D-419C-99B0-5F66D6EA7FCA}"/>
    <cellStyle name="Обычный 2 2 5 4" xfId="2698" xr:uid="{3C8110B4-FF16-49CF-B0EF-63DD57D83CE1}"/>
    <cellStyle name="Обычный 2 2 5 4 2" xfId="3419" xr:uid="{C094AF8B-0F34-4DCA-A12C-04D937B95E79}"/>
    <cellStyle name="Обычный 2 2 5 4 2 2" xfId="5216" xr:uid="{D843E68E-06C7-4920-9D0D-37FB3A25BEC3}"/>
    <cellStyle name="Обычный 2 2 5 4 3" xfId="4681" xr:uid="{0BE3C778-4415-446D-BAB4-EFB8EF5A7E36}"/>
    <cellStyle name="Обычный 2 2 5 5" xfId="2968" xr:uid="{848E08EE-DFC0-455D-8C02-AE00B1527CCB}"/>
    <cellStyle name="Обычный 2 2 5 5 2" xfId="4859" xr:uid="{FF289119-CB8A-4E15-ACAC-7B79C7EA0A35}"/>
    <cellStyle name="Обычный 2 2 5 6" xfId="4325" xr:uid="{9A503339-62E4-47D0-8F74-48DD24869EBF}"/>
    <cellStyle name="Обычный 2 2 6" xfId="2271" xr:uid="{08FCAD45-9734-4C43-84DA-7AAD5B43A4DB}"/>
    <cellStyle name="Обычный 2 2 6 2" xfId="2378" xr:uid="{03601087-EB02-4584-981D-E419E8A6D215}"/>
    <cellStyle name="Обычный 2 2 6 2 2" xfId="2601" xr:uid="{FD181282-2060-46DA-B717-974596FCA13D}"/>
    <cellStyle name="Обычный 2 2 6 2 2 2" xfId="3326" xr:uid="{D39F1B2A-CB3A-43E7-8C93-D43C40F57279}"/>
    <cellStyle name="Обычный 2 2 6 2 2 2 2" xfId="5144" xr:uid="{43B0D91B-B16F-423A-A60F-0902E9C5D28D}"/>
    <cellStyle name="Обычный 2 2 6 2 2 3" xfId="4609" xr:uid="{202FC11B-673B-49E4-B76B-609876DF9713}"/>
    <cellStyle name="Обычный 2 2 6 2 3" xfId="2833" xr:uid="{32387255-A3D0-4516-8685-F54326DABBC8}"/>
    <cellStyle name="Обычный 2 2 6 2 3 2" xfId="3554" xr:uid="{E34321F3-A49C-4E5D-8167-CD198D71C941}"/>
    <cellStyle name="Обычный 2 2 6 2 3 2 2" xfId="5324" xr:uid="{42F9BB9E-122E-4FBC-B7EE-A13F3DA03F82}"/>
    <cellStyle name="Обычный 2 2 6 2 3 3" xfId="4789" xr:uid="{6765284B-A387-46F0-8E3D-C37A4E290900}"/>
    <cellStyle name="Обычный 2 2 6 2 4" xfId="3103" xr:uid="{FE0C9352-CFA9-433A-9C6E-F58BC2FA5638}"/>
    <cellStyle name="Обычный 2 2 6 2 4 2" xfId="4967" xr:uid="{5AF2E330-9AB2-4303-AD82-A894DE767B4E}"/>
    <cellStyle name="Обычный 2 2 6 2 5" xfId="4433" xr:uid="{9E616ACD-0EBB-4B8F-B119-FA037733B0D3}"/>
    <cellStyle name="Обычный 2 2 6 3" xfId="2494" xr:uid="{8491ED3B-55E0-47B6-BCC5-43148D012424}"/>
    <cellStyle name="Обычный 2 2 6 3 2" xfId="3219" xr:uid="{8BABEB83-6BA1-49E9-8FE4-2953437D1952}"/>
    <cellStyle name="Обычный 2 2 6 3 2 2" xfId="5060" xr:uid="{4B14CB12-2A45-4B83-BC9C-BA2231072122}"/>
    <cellStyle name="Обычный 2 2 6 3 3" xfId="4525" xr:uid="{35134696-7B52-4A57-A02A-0C4DD757D7F5}"/>
    <cellStyle name="Обычный 2 2 6 4" xfId="2726" xr:uid="{C16228AB-2ED6-45D5-921A-811EB2BC05DD}"/>
    <cellStyle name="Обычный 2 2 6 4 2" xfId="3447" xr:uid="{3E8D6A97-8489-437E-BE32-0F6BE9CD6FEA}"/>
    <cellStyle name="Обычный 2 2 6 4 2 2" xfId="5240" xr:uid="{3AF3FA3E-B4A6-4E71-8683-B55BDDE197CF}"/>
    <cellStyle name="Обычный 2 2 6 4 3" xfId="4705" xr:uid="{964D1CE7-BBDB-447D-B1C7-C9040FE25B14}"/>
    <cellStyle name="Обычный 2 2 6 5" xfId="2996" xr:uid="{94AF7D57-4208-424A-8AC8-D1C7C4A9B0B4}"/>
    <cellStyle name="Обычный 2 2 6 5 2" xfId="4883" xr:uid="{C96A0244-16A5-4664-ACD7-B58FAFDCC890}"/>
    <cellStyle name="Обычный 2 2 6 6" xfId="4349" xr:uid="{86708C68-6F12-4923-B65E-5ACB48652D5E}"/>
    <cellStyle name="Обычный 2 2 7" xfId="2286" xr:uid="{4CA61FFA-6BCA-4FBB-AE32-85FC8C0BDCDE}"/>
    <cellStyle name="Обычный 2 2 7 2" xfId="2509" xr:uid="{34B72411-D33F-4EB1-88E7-095B03B5BB22}"/>
    <cellStyle name="Обычный 2 2 7 2 2" xfId="3234" xr:uid="{8CB1FC7D-D0F9-491E-A033-6339C03B5C89}"/>
    <cellStyle name="Обычный 2 2 7 2 2 2" xfId="5072" xr:uid="{51D2AB59-DB7A-4870-9847-83C8FC356E14}"/>
    <cellStyle name="Обычный 2 2 7 2 3" xfId="4537" xr:uid="{1FEBFA41-A2D4-4C07-ABF9-CA88F76A8D6A}"/>
    <cellStyle name="Обычный 2 2 7 3" xfId="2741" xr:uid="{A1AD50D2-CA19-4E21-AE34-2D90A8A7DB76}"/>
    <cellStyle name="Обычный 2 2 7 3 2" xfId="3462" xr:uid="{797967E9-815D-4226-8E3A-EB5955419B6B}"/>
    <cellStyle name="Обычный 2 2 7 3 2 2" xfId="5252" xr:uid="{CB9E850E-BB0C-4DA2-9471-47B8D65B7EB8}"/>
    <cellStyle name="Обычный 2 2 7 3 3" xfId="4717" xr:uid="{DEEEE611-BB81-47A6-9795-B56C372702B6}"/>
    <cellStyle name="Обычный 2 2 7 4" xfId="3011" xr:uid="{DE4822BA-A804-4F38-B43F-E2245D7D1406}"/>
    <cellStyle name="Обычный 2 2 7 4 2" xfId="4895" xr:uid="{A498F6E3-3C78-4D6C-86ED-A363AA6990D2}"/>
    <cellStyle name="Обычный 2 2 7 5" xfId="4361" xr:uid="{EF4B3711-BE18-41FC-B83B-E35146ADA0E1}"/>
    <cellStyle name="Обычный 2 2 8" xfId="2402" xr:uid="{31DAA02B-3732-4E05-8FF5-D8CEF8A274F3}"/>
    <cellStyle name="Обычный 2 2 8 2" xfId="3127" xr:uid="{E8826F54-1FB3-41A7-A027-CCAB8EFC7FAF}"/>
    <cellStyle name="Обычный 2 2 8 2 2" xfId="4988" xr:uid="{9F45E8BE-462C-45EE-A300-349D64950843}"/>
    <cellStyle name="Обычный 2 2 8 3" xfId="4453" xr:uid="{F5A8A73D-86D5-4496-A68C-6B9C243F1019}"/>
    <cellStyle name="Обычный 2 2 9" xfId="2635" xr:uid="{53C7B699-0796-49BC-A2DB-7F85874198F0}"/>
    <cellStyle name="Обычный 2 2 9 2" xfId="3356" xr:uid="{208348C7-95F5-46C5-887F-3AB2C0A92229}"/>
    <cellStyle name="Обычный 2 2 9 2 2" xfId="5169" xr:uid="{579205AE-2CCC-4AEB-9032-00AA09B208A3}"/>
    <cellStyle name="Обычный 2 2 9 3" xfId="4633" xr:uid="{D1C05ED0-7631-4EEB-8E8A-8B1072C22569}"/>
    <cellStyle name="Обычный 2 3" xfId="47" xr:uid="{73C92847-3546-4116-B8ED-7B4A36C75E6A}"/>
    <cellStyle name="Обычный 2 3 2" xfId="2136" xr:uid="{70669C16-E3C6-48F2-A648-33E03A1C733E}"/>
    <cellStyle name="Обычный 2 3 3" xfId="3949" xr:uid="{AE48BCCC-FE23-4DF4-B257-785171878CCD}"/>
    <cellStyle name="Обычный 2 3 4" xfId="3654" xr:uid="{0479FE4B-2DB7-4A7A-8242-491FB8F9B47E}"/>
    <cellStyle name="Обычный 2 4" xfId="2134" xr:uid="{8D3E7D08-164A-4AEF-BA7A-3D1990A150E4}"/>
    <cellStyle name="Обычный 2 5" xfId="2191" xr:uid="{BBF434F8-3470-4DCA-A982-91EF79A37E89}"/>
    <cellStyle name="Обычный 2 5 2" xfId="2227" xr:uid="{96A84D41-1FF4-4984-A554-19B6D9A3A521}"/>
    <cellStyle name="Обычный 2 5 2 2" xfId="2334" xr:uid="{E562E51F-E11C-48FF-8D72-042E9126FD3D}"/>
    <cellStyle name="Обычный 2 5 2 2 2" xfId="2557" xr:uid="{5D10C487-66DD-4E47-938A-E292FD845772}"/>
    <cellStyle name="Обычный 2 5 2 2 2 2" xfId="3282" xr:uid="{4E72D423-1388-4B69-92A3-E096929879E3}"/>
    <cellStyle name="Обычный 2 5 2 2 2 2 2" xfId="5105" xr:uid="{527C5E00-26D9-4596-9397-719BF46C70A9}"/>
    <cellStyle name="Обычный 2 5 2 2 2 3" xfId="4570" xr:uid="{6678CC11-261D-4956-844D-6EA7AD0CF770}"/>
    <cellStyle name="Обычный 2 5 2 2 3" xfId="2789" xr:uid="{AAB9FB01-823B-4B18-BE2B-24F0BDAB8122}"/>
    <cellStyle name="Обычный 2 5 2 2 3 2" xfId="3510" xr:uid="{ED35CF1F-6136-461E-A1AB-48803387C620}"/>
    <cellStyle name="Обычный 2 5 2 2 3 2 2" xfId="5285" xr:uid="{160C7738-5FC1-403E-9B13-8F3088D24F54}"/>
    <cellStyle name="Обычный 2 5 2 2 3 3" xfId="4750" xr:uid="{8C97A15B-D72D-400D-8019-9386A33FCAB7}"/>
    <cellStyle name="Обычный 2 5 2 2 4" xfId="3059" xr:uid="{99E3C2DA-5419-4039-BC01-EBF2BCCBC03D}"/>
    <cellStyle name="Обычный 2 5 2 2 4 2" xfId="4928" xr:uid="{780F8CAA-6B60-48B7-8C29-F96C3615D020}"/>
    <cellStyle name="Обычный 2 5 2 2 5" xfId="4394" xr:uid="{B2C114D4-0099-4172-B464-0963F832036A}"/>
    <cellStyle name="Обычный 2 5 2 3" xfId="2450" xr:uid="{99B9C944-E303-4B4F-88CD-DCC42BE4D08D}"/>
    <cellStyle name="Обычный 2 5 2 3 2" xfId="3175" xr:uid="{BD19B5A6-A6D8-4B16-A59A-E7A591903000}"/>
    <cellStyle name="Обычный 2 5 2 3 2 2" xfId="5021" xr:uid="{DD7BC6C6-436A-4BC8-8FCD-E036FA76D75A}"/>
    <cellStyle name="Обычный 2 5 2 3 3" xfId="4486" xr:uid="{C37212A5-B9BE-42F9-B02E-EFE1562C62F0}"/>
    <cellStyle name="Обычный 2 5 2 4" xfId="2682" xr:uid="{9295ABFF-1C98-4459-93DB-BE3870EA0C37}"/>
    <cellStyle name="Обычный 2 5 2 4 2" xfId="3403" xr:uid="{DF48D8E4-8BDE-452C-955A-5CC5940006FB}"/>
    <cellStyle name="Обычный 2 5 2 4 2 2" xfId="5201" xr:uid="{613D8A9E-6864-4287-BE0F-0AAC635BB201}"/>
    <cellStyle name="Обычный 2 5 2 4 3" xfId="4666" xr:uid="{1684D095-302A-4A25-B1F4-E706A211C53F}"/>
    <cellStyle name="Обычный 2 5 2 5" xfId="2952" xr:uid="{32629F8E-ECAD-495D-92A3-EC3A6BE42BBC}"/>
    <cellStyle name="Обычный 2 5 2 5 2" xfId="4844" xr:uid="{49C3953C-15A9-42F2-8BFD-273A2D213771}"/>
    <cellStyle name="Обычный 2 5 2 6" xfId="4310" xr:uid="{BD4882D0-8DE9-4D28-BC7D-34B1233437DB}"/>
    <cellStyle name="Обычный 2 5 3" xfId="2255" xr:uid="{EEC2292A-19FA-45F8-8C4D-329D11C0F394}"/>
    <cellStyle name="Обычный 2 5 3 2" xfId="2362" xr:uid="{61A4FFCC-0A53-4323-A0B5-4EEE6B4E35E5}"/>
    <cellStyle name="Обычный 2 5 3 2 2" xfId="2585" xr:uid="{16D96ECD-B060-45D1-9468-39426F149260}"/>
    <cellStyle name="Обычный 2 5 3 2 2 2" xfId="3310" xr:uid="{7BAC9164-25C0-43A3-85BA-1115521B812C}"/>
    <cellStyle name="Обычный 2 5 3 2 2 2 2" xfId="5129" xr:uid="{463B1722-935C-4320-A427-82F8F5B5225F}"/>
    <cellStyle name="Обычный 2 5 3 2 2 3" xfId="4594" xr:uid="{506C2FF5-BB3F-439B-A2DC-18D6AFD3ED01}"/>
    <cellStyle name="Обычный 2 5 3 2 3" xfId="2817" xr:uid="{782994C7-A9C4-4F57-BA01-F49DE2117D9A}"/>
    <cellStyle name="Обычный 2 5 3 2 3 2" xfId="3538" xr:uid="{C1B66A16-973F-49CA-A794-EF191E5FF601}"/>
    <cellStyle name="Обычный 2 5 3 2 3 2 2" xfId="5309" xr:uid="{3132C6E6-FC7E-4AEC-9EE7-E5C296936604}"/>
    <cellStyle name="Обычный 2 5 3 2 3 3" xfId="4774" xr:uid="{FF88F37C-5463-4AD3-BC8A-D5D896AAF050}"/>
    <cellStyle name="Обычный 2 5 3 2 4" xfId="3087" xr:uid="{92DC1015-96C4-469D-AEE7-915C7E08C016}"/>
    <cellStyle name="Обычный 2 5 3 2 4 2" xfId="4952" xr:uid="{EA845507-6BE7-4E24-A6D1-5B07CDDFC76B}"/>
    <cellStyle name="Обычный 2 5 3 2 5" xfId="4418" xr:uid="{0DB2239D-73E3-41A4-B07C-FB31D9F8551F}"/>
    <cellStyle name="Обычный 2 5 3 3" xfId="2478" xr:uid="{FB5020C7-EF41-4A97-A835-9A7B99406170}"/>
    <cellStyle name="Обычный 2 5 3 3 2" xfId="3203" xr:uid="{B14C1986-FBA2-4E6E-BC3A-9961486CEC1C}"/>
    <cellStyle name="Обычный 2 5 3 3 2 2" xfId="5045" xr:uid="{A44BB337-21E3-4FAE-B3C6-89DF11A7BDD6}"/>
    <cellStyle name="Обычный 2 5 3 3 3" xfId="4510" xr:uid="{8ED31FFA-8BDB-4225-B4D4-4FC4E761682A}"/>
    <cellStyle name="Обычный 2 5 3 4" xfId="2710" xr:uid="{8CBF7910-A476-41BF-B7BB-D2DC0799A113}"/>
    <cellStyle name="Обычный 2 5 3 4 2" xfId="3431" xr:uid="{EBEFDA62-32DF-48CC-8B29-9615540F1703}"/>
    <cellStyle name="Обычный 2 5 3 4 2 2" xfId="5225" xr:uid="{D7003EE4-E40F-4B1E-9F37-2A0A55733E50}"/>
    <cellStyle name="Обычный 2 5 3 4 3" xfId="4690" xr:uid="{EB228120-7329-4DA9-9440-CD60BA97BA1F}"/>
    <cellStyle name="Обычный 2 5 3 5" xfId="2980" xr:uid="{C9266C2C-46CB-4EC2-A6C0-63098FBDF9D4}"/>
    <cellStyle name="Обычный 2 5 3 5 2" xfId="4868" xr:uid="{0D2CDE19-E82A-4DC0-8C4A-15819CD1F98F}"/>
    <cellStyle name="Обычный 2 5 3 6" xfId="4334" xr:uid="{66462834-CDDC-4EEB-9695-97B719F8B22D}"/>
    <cellStyle name="Обычный 2 5 4" xfId="2270" xr:uid="{C5D129E5-568E-4475-B1FA-277D84694368}"/>
    <cellStyle name="Обычный 2 5 4 2" xfId="2377" xr:uid="{C17CC495-9D3D-4549-9467-A7BA5B434491}"/>
    <cellStyle name="Обычный 2 5 4 2 2" xfId="2600" xr:uid="{94201129-07F9-4C3F-A467-462D5F72C558}"/>
    <cellStyle name="Обычный 2 5 4 2 2 2" xfId="3325" xr:uid="{AC6226FF-F08C-4DF0-BBC1-416874A87290}"/>
    <cellStyle name="Обычный 2 5 4 2 2 2 2" xfId="5143" xr:uid="{BF863223-B04C-4DE1-972B-2BF8EB6D9E78}"/>
    <cellStyle name="Обычный 2 5 4 2 2 3" xfId="4608" xr:uid="{E8A216D3-302A-430A-BBF0-417142266F42}"/>
    <cellStyle name="Обычный 2 5 4 2 3" xfId="2832" xr:uid="{88879612-B52B-46EA-9148-25DAEC3170C2}"/>
    <cellStyle name="Обычный 2 5 4 2 3 2" xfId="3553" xr:uid="{0CC4EF8A-EF00-4792-A475-929C06554998}"/>
    <cellStyle name="Обычный 2 5 4 2 3 2 2" xfId="5323" xr:uid="{C96B3E91-0D27-4E7F-916D-CE6DFF32D071}"/>
    <cellStyle name="Обычный 2 5 4 2 3 3" xfId="4788" xr:uid="{764D8910-AEDD-4805-9776-E9FCB1552995}"/>
    <cellStyle name="Обычный 2 5 4 2 4" xfId="3102" xr:uid="{0E133571-D073-4A49-B76E-0A16D264B1B9}"/>
    <cellStyle name="Обычный 2 5 4 2 4 2" xfId="4966" xr:uid="{3A4E4C49-F56A-4A3C-9CCF-8E42CA876FD1}"/>
    <cellStyle name="Обычный 2 5 4 2 5" xfId="4432" xr:uid="{7C875C0F-E46B-4544-A12D-19AD70111CA3}"/>
    <cellStyle name="Обычный 2 5 4 3" xfId="2493" xr:uid="{1175DDFE-CC76-474C-AB60-170004CC3D09}"/>
    <cellStyle name="Обычный 2 5 4 3 2" xfId="3218" xr:uid="{71483D29-CDFF-42C7-A69B-D86E10A7DD20}"/>
    <cellStyle name="Обычный 2 5 4 3 2 2" xfId="5059" xr:uid="{EC663DCE-3FA6-4805-A673-6FD9FD33AC22}"/>
    <cellStyle name="Обычный 2 5 4 3 3" xfId="4524" xr:uid="{0B3E0A9E-E8DF-4EC4-8421-B7B4645F8F0A}"/>
    <cellStyle name="Обычный 2 5 4 4" xfId="2725" xr:uid="{8E873D77-37D4-4F0A-B399-2CBA9AFFF0BC}"/>
    <cellStyle name="Обычный 2 5 4 4 2" xfId="3446" xr:uid="{E8B97C98-3A6E-4A7D-8E91-7164867682FB}"/>
    <cellStyle name="Обычный 2 5 4 4 2 2" xfId="5239" xr:uid="{05C2E60F-6005-4B07-9CF4-29E4B2EFE75B}"/>
    <cellStyle name="Обычный 2 5 4 4 3" xfId="4704" xr:uid="{63EC3BA3-5985-47B5-89CA-BD80D723B896}"/>
    <cellStyle name="Обычный 2 5 4 5" xfId="2995" xr:uid="{A8A64EEC-4C83-44E0-A9D6-66C0EC7B49C1}"/>
    <cellStyle name="Обычный 2 5 4 5 2" xfId="4882" xr:uid="{DBEDEA3E-91E3-4E26-BD46-AFD1E5366ADA}"/>
    <cellStyle name="Обычный 2 5 4 6" xfId="4348" xr:uid="{3188130B-1217-4A25-8B79-519502467617}"/>
    <cellStyle name="Обычный 2 5 5" xfId="2298" xr:uid="{C40734FC-CA71-4B0D-A9E9-8468EB66C065}"/>
    <cellStyle name="Обычный 2 5 5 2" xfId="2521" xr:uid="{873A876E-A84B-44B7-A85F-73459FA83E5B}"/>
    <cellStyle name="Обычный 2 5 5 2 2" xfId="3246" xr:uid="{685BC938-A4BA-4EA0-8318-3F9F936717EB}"/>
    <cellStyle name="Обычный 2 5 5 2 2 2" xfId="5081" xr:uid="{EBD44931-FC52-4168-A98A-AF5BF8FC1BC8}"/>
    <cellStyle name="Обычный 2 5 5 2 3" xfId="4546" xr:uid="{72EE0C59-A12A-4319-B8BF-3E3340E05FCE}"/>
    <cellStyle name="Обычный 2 5 5 3" xfId="2753" xr:uid="{110B4944-3C11-4168-94A7-F4CA69514411}"/>
    <cellStyle name="Обычный 2 5 5 3 2" xfId="3474" xr:uid="{ACE60DB5-69E9-47D0-9E8F-52626A972A3F}"/>
    <cellStyle name="Обычный 2 5 5 3 2 2" xfId="5261" xr:uid="{CFD46510-EFD2-4B5C-A707-929F94C2F085}"/>
    <cellStyle name="Обычный 2 5 5 3 3" xfId="4726" xr:uid="{67A20EBF-69AB-414C-B367-D8357D01AE18}"/>
    <cellStyle name="Обычный 2 5 5 4" xfId="3023" xr:uid="{A2908764-D727-4EC9-BEFF-9F661C3866DF}"/>
    <cellStyle name="Обычный 2 5 5 4 2" xfId="4904" xr:uid="{B67B8D04-14A6-42F0-9AE1-EEC49D8BA467}"/>
    <cellStyle name="Обычный 2 5 5 5" xfId="4370" xr:uid="{D615113D-BB26-4055-B837-324D3002B855}"/>
    <cellStyle name="Обычный 2 5 6" xfId="2414" xr:uid="{4AA7B1F0-E06C-4D0A-A28D-E19123AF20B4}"/>
    <cellStyle name="Обычный 2 5 6 2" xfId="3139" xr:uid="{B4B4B66B-B360-47B8-9F10-A7C55949612F}"/>
    <cellStyle name="Обычный 2 5 6 2 2" xfId="4997" xr:uid="{D234A751-1FBD-4849-A348-F89A0830E56B}"/>
    <cellStyle name="Обычный 2 5 6 3" xfId="4462" xr:uid="{87C5AAA7-3CCD-489E-AA45-736525660092}"/>
    <cellStyle name="Обычный 2 5 7" xfId="2646" xr:uid="{19A1A08F-A72C-49DC-81A3-889D26EC0EB5}"/>
    <cellStyle name="Обычный 2 5 7 2" xfId="3367" xr:uid="{354249C8-F328-4FFF-887C-3B853B712301}"/>
    <cellStyle name="Обычный 2 5 7 2 2" xfId="5177" xr:uid="{CCCEE8F5-A79C-44A2-A08B-1DFE47A9862F}"/>
    <cellStyle name="Обычный 2 5 7 3" xfId="4641" xr:uid="{03C25558-3E33-4A11-9256-403FB525D020}"/>
    <cellStyle name="Обычный 2 5 8" xfId="2916" xr:uid="{8FE85BEB-9F60-4E47-918D-948E99796CAF}"/>
    <cellStyle name="Обычный 2 5 8 2" xfId="4820" xr:uid="{C6D6FFDE-0204-430F-9A74-791853C516BC}"/>
    <cellStyle name="Обычный 2 5 9" xfId="3760" xr:uid="{88C06A0C-683B-4AA1-B9EC-080DE675290F}"/>
    <cellStyle name="Обычный 2 6" xfId="2206" xr:uid="{23B6814F-FAF1-4A76-B409-17DDECDFFB5F}"/>
    <cellStyle name="Обычный 2 6 2" xfId="2313" xr:uid="{85B846F4-272F-466B-AD16-D48B037E77F9}"/>
    <cellStyle name="Обычный 2 6 2 2" xfId="2536" xr:uid="{21FF930A-AD39-4E36-AA52-EECF4CCFD890}"/>
    <cellStyle name="Обычный 2 6 2 2 2" xfId="3261" xr:uid="{70AE284A-26D5-4628-AC8F-F38F9D97D2C7}"/>
    <cellStyle name="Обычный 2 6 2 2 2 2" xfId="5095" xr:uid="{D5872CB4-C766-4FAC-8E6A-EDF64A9AB2DB}"/>
    <cellStyle name="Обычный 2 6 2 2 3" xfId="4560" xr:uid="{0F72954F-ADFB-4E82-8CA4-3E8BBE659EE8}"/>
    <cellStyle name="Обычный 2 6 2 3" xfId="2768" xr:uid="{2F3D0BBB-91FD-49E8-A55D-FFBE702A7F1E}"/>
    <cellStyle name="Обычный 2 6 2 3 2" xfId="3489" xr:uid="{F4B80815-BDA9-491F-8E3D-65FE8E7C9088}"/>
    <cellStyle name="Обычный 2 6 2 3 2 2" xfId="5275" xr:uid="{AED20671-5755-4665-8405-43381FF6ADAE}"/>
    <cellStyle name="Обычный 2 6 2 3 3" xfId="4740" xr:uid="{3091A272-4DF0-4F9C-A71F-CEC9297FE12C}"/>
    <cellStyle name="Обычный 2 6 2 4" xfId="3038" xr:uid="{E0F8B19E-150D-42C9-AE92-D95D66A1ECD2}"/>
    <cellStyle name="Обычный 2 6 2 4 2" xfId="4918" xr:uid="{D7C4F950-FB1E-40FE-B0B0-B0BCBCE19818}"/>
    <cellStyle name="Обычный 2 6 2 5" xfId="4384" xr:uid="{126F55C9-AA57-4EB6-B08C-1ABAE241B850}"/>
    <cellStyle name="Обычный 2 6 3" xfId="2429" xr:uid="{D4C61791-E735-42F9-B0EE-9FBB0B8D8148}"/>
    <cellStyle name="Обычный 2 6 3 2" xfId="3154" xr:uid="{7BF756D0-0C20-445F-BAAE-F525AE682E51}"/>
    <cellStyle name="Обычный 2 6 3 2 2" xfId="5011" xr:uid="{C3E6DBE3-58CB-42CF-BBD6-A4AED31F50FB}"/>
    <cellStyle name="Обычный 2 6 3 3" xfId="4476" xr:uid="{E24DA97B-3D9B-42FB-95C6-C2E858CDDD1B}"/>
    <cellStyle name="Обычный 2 6 4" xfId="2661" xr:uid="{D87613FB-1980-4F76-94E4-681DFA4767BA}"/>
    <cellStyle name="Обычный 2 6 4 2" xfId="3382" xr:uid="{FD39069A-D4BD-4141-8A0A-0E2563FC0F7B}"/>
    <cellStyle name="Обычный 2 6 4 2 2" xfId="5191" xr:uid="{8671AE05-9E2B-4819-B6DC-8EF8FA42D9A3}"/>
    <cellStyle name="Обычный 2 6 4 3" xfId="4656" xr:uid="{C25A10C2-4938-4666-9340-FE7A7CA046B4}"/>
    <cellStyle name="Обычный 2 6 5" xfId="2931" xr:uid="{C111DFB1-B407-4E3C-AB32-2CB7A63AFC39}"/>
    <cellStyle name="Обычный 2 6 5 2" xfId="4834" xr:uid="{78C84502-E730-4B8A-9D3C-123C87C7CCB3}"/>
    <cellStyle name="Обычный 2 6 6" xfId="4300" xr:uid="{AF347572-3166-4EFD-B803-4C4835150A2B}"/>
    <cellStyle name="Обычный 2 7" xfId="2242" xr:uid="{0C4A9B61-91E8-4001-BDF6-16274008D530}"/>
    <cellStyle name="Обычный 2 7 2" xfId="2349" xr:uid="{A1C7D8FB-7B2E-4996-B2DB-CCD610E2DD70}"/>
    <cellStyle name="Обычный 2 7 2 2" xfId="2572" xr:uid="{D61E907E-6AFF-4AFB-A99D-E06180AF0EB8}"/>
    <cellStyle name="Обычный 2 7 2 2 2" xfId="3297" xr:uid="{54253FE7-9FBC-4470-97E3-9EC4CA1B291C}"/>
    <cellStyle name="Обычный 2 7 2 2 2 2" xfId="5119" xr:uid="{DEB97EFD-FF04-4D7F-B9DC-FBAC27F80BB7}"/>
    <cellStyle name="Обычный 2 7 2 2 3" xfId="4584" xr:uid="{C0830C89-0915-42CC-A77D-5BEDE14F36F0}"/>
    <cellStyle name="Обычный 2 7 2 3" xfId="2804" xr:uid="{D89C2C2F-7944-4FED-9744-4DFCAE5FC9DF}"/>
    <cellStyle name="Обычный 2 7 2 3 2" xfId="3525" xr:uid="{69946116-81E7-414D-9ADB-0F31C3A0DADF}"/>
    <cellStyle name="Обычный 2 7 2 3 2 2" xfId="5299" xr:uid="{0492EB8C-F483-4D55-9458-C92FA29DE416}"/>
    <cellStyle name="Обычный 2 7 2 3 3" xfId="4764" xr:uid="{D830F7CD-6BE2-4598-9748-1C5A763FFAB8}"/>
    <cellStyle name="Обычный 2 7 2 4" xfId="3074" xr:uid="{0B2A7501-C538-4B8D-8943-A87A06A93AF8}"/>
    <cellStyle name="Обычный 2 7 2 4 2" xfId="4942" xr:uid="{9050F4A8-6931-43BD-A378-7DE4FBC03DC7}"/>
    <cellStyle name="Обычный 2 7 2 5" xfId="4408" xr:uid="{9B3DB3D5-BD7B-445C-95A0-0069D53D3104}"/>
    <cellStyle name="Обычный 2 7 3" xfId="2465" xr:uid="{9EF40B7C-8204-4F5C-B8D6-22A2DB56214E}"/>
    <cellStyle name="Обычный 2 7 3 2" xfId="3190" xr:uid="{A757580E-509C-4ABF-A2D8-FCFCBE45C1D0}"/>
    <cellStyle name="Обычный 2 7 3 2 2" xfId="5035" xr:uid="{0D44DD8F-AB89-4AD7-BA13-1CABB71B54E7}"/>
    <cellStyle name="Обычный 2 7 3 3" xfId="4500" xr:uid="{999A400E-55F5-425B-BE8B-37C50595DB88}"/>
    <cellStyle name="Обычный 2 7 4" xfId="2697" xr:uid="{0FD435D7-1C02-4A13-A7D6-8E6B1BB4E0A1}"/>
    <cellStyle name="Обычный 2 7 4 2" xfId="3418" xr:uid="{3C53E3CD-FAE4-48BA-82F3-4FA590A735DC}"/>
    <cellStyle name="Обычный 2 7 4 2 2" xfId="5215" xr:uid="{6E161FFE-E2AD-4A65-A47F-32D5951CCED0}"/>
    <cellStyle name="Обычный 2 7 4 3" xfId="4680" xr:uid="{66AE5C06-213B-4A5A-ADE5-659268BD24B5}"/>
    <cellStyle name="Обычный 2 7 5" xfId="2967" xr:uid="{0B8303B2-B0A3-4013-8DDB-1CAF22A28FFA}"/>
    <cellStyle name="Обычный 2 7 5 2" xfId="4858" xr:uid="{29E7D93C-3649-4087-819F-5FF06901CBA7}"/>
    <cellStyle name="Обычный 2 7 6" xfId="4324" xr:uid="{71A70F0A-0796-4D90-979E-4FB77C3AA96E}"/>
    <cellStyle name="Обычный 2 8" xfId="2285" xr:uid="{458E35A1-9485-4D68-BFDE-E721BDD154BB}"/>
    <cellStyle name="Обычный 2 8 2" xfId="2508" xr:uid="{3E2AC916-1898-4CA9-BD12-E2A60A656159}"/>
    <cellStyle name="Обычный 2 8 2 2" xfId="3233" xr:uid="{ACF9E812-2DC0-4424-B9BE-BD65651ACF50}"/>
    <cellStyle name="Обычный 2 8 2 2 2" xfId="5071" xr:uid="{289515B9-291E-4E9E-B035-4B7E76043F5C}"/>
    <cellStyle name="Обычный 2 8 2 3" xfId="4536" xr:uid="{25BA10CD-B7D0-4C77-9E11-F8EB4CA3DC62}"/>
    <cellStyle name="Обычный 2 8 3" xfId="2740" xr:uid="{D5FA7954-9D93-4A6E-A346-A9F97292B77A}"/>
    <cellStyle name="Обычный 2 8 3 2" xfId="3461" xr:uid="{BF3DACCA-7BCB-4736-BCC8-3FD5779BDC43}"/>
    <cellStyle name="Обычный 2 8 3 2 2" xfId="5251" xr:uid="{23A5348D-6E56-42D4-94E2-6B2C7EA60C88}"/>
    <cellStyle name="Обычный 2 8 3 3" xfId="4716" xr:uid="{16EE474B-A102-4AEB-84F5-026F89B149A8}"/>
    <cellStyle name="Обычный 2 8 4" xfId="3010" xr:uid="{84086F84-38E0-40DC-A6E4-2490D1BD513F}"/>
    <cellStyle name="Обычный 2 8 4 2" xfId="4894" xr:uid="{ED8CFF5D-1F0A-4149-8AE9-91D204187AD3}"/>
    <cellStyle name="Обычный 2 8 5" xfId="4360" xr:uid="{9919B29B-0E56-4823-A31C-E9B1C1A67E76}"/>
    <cellStyle name="Обычный 2 9" xfId="2391" xr:uid="{CB269102-FFC0-442F-ACA8-3764069AEAD1}"/>
    <cellStyle name="Обычный 2 9 2" xfId="2614" xr:uid="{B745C20B-A37D-479F-929D-620A418E8D22}"/>
    <cellStyle name="Обычный 2 9 2 2" xfId="3339" xr:uid="{B0CDEC63-12AC-4D98-8DFC-2CA57CB03F26}"/>
    <cellStyle name="Обычный 2 9 2 2 2" xfId="5155" xr:uid="{30E6FCE2-6A20-4373-B1F6-3612A03B8C82}"/>
    <cellStyle name="Обычный 2 9 2 3" xfId="4620" xr:uid="{F0077564-CD0C-457F-B857-A7D28C8ED660}"/>
    <cellStyle name="Обычный 2 9 3" xfId="2892" xr:uid="{3EE066EF-D423-41BC-B452-6D4D612EFD3B}"/>
    <cellStyle name="Обычный 2 9 3 2" xfId="3613" xr:uid="{3F3589E9-FD6A-49BF-A477-0AD6C01AAB95}"/>
    <cellStyle name="Обычный 2 9 3 2 2" xfId="5335" xr:uid="{4287E58E-840A-4707-8EE2-246CB282A3AC}"/>
    <cellStyle name="Обычный 2 9 3 3" xfId="4801" xr:uid="{CBC80FC0-AD0A-416B-8474-81E7EB53A74B}"/>
    <cellStyle name="Обычный 2 9 4" xfId="3116" xr:uid="{9D833C32-BC7C-4760-85E7-C72474C55D3D}"/>
    <cellStyle name="Обычный 2 9 4 2" xfId="4978" xr:uid="{E0922B3F-464D-4F2E-898B-D314E4891CC5}"/>
    <cellStyle name="Обычный 2 9 5" xfId="4444" xr:uid="{5645DEDE-11E1-4F03-A8E1-2C538BB501A0}"/>
    <cellStyle name="Обычный 20" xfId="2623" xr:uid="{5CC6654C-0368-433B-9036-34374B78D926}"/>
    <cellStyle name="Обычный 20 2" xfId="3348" xr:uid="{20803EDB-0578-46C3-9D30-191E87F79ED5}"/>
    <cellStyle name="Обычный 20 2 2" xfId="5164" xr:uid="{D0D414B6-F9D8-4525-93E8-6982256B9DFD}"/>
    <cellStyle name="Обычный 20 3" xfId="4629" xr:uid="{0B2ED15C-F2D7-4FCE-9D78-8F7C7D24F0AD}"/>
    <cellStyle name="Обычный 21" xfId="2901" xr:uid="{AC96C1C8-B16F-41D5-9FD9-ABFD9703C6BC}"/>
    <cellStyle name="Обычный 21 2" xfId="3622" xr:uid="{FBFF507C-33E4-4F82-AA4C-676A597C55D3}"/>
    <cellStyle name="Обычный 21 2 2" xfId="5344" xr:uid="{62C491E9-7CC7-42D8-AD3A-C228DF550F66}"/>
    <cellStyle name="Обычный 21 3" xfId="4028" xr:uid="{5232B249-C43E-4322-8B43-F37030EE2383}"/>
    <cellStyle name="Обычный 21 4" xfId="4269" xr:uid="{E4DFAEA3-236B-4AD3-9A02-3FE4EDEB249A}"/>
    <cellStyle name="Обычный 22" xfId="3632" xr:uid="{A9E0655B-695D-49C7-893A-CE2112BCF97F}"/>
    <cellStyle name="Обычный 22 2" xfId="5353" xr:uid="{016179F3-A57D-43BD-82AD-37AC2D1EB5FE}"/>
    <cellStyle name="Обычный 23" xfId="3636" xr:uid="{325238F7-8A9F-4F25-969F-E512A8878DC6}"/>
    <cellStyle name="Обычный 24" xfId="4284" xr:uid="{E940D37F-679D-4F64-876B-03D62E72989C}"/>
    <cellStyle name="Обычный 25" xfId="4286" xr:uid="{89BF6AD1-6265-4FB7-A4D4-08AC518B314A}"/>
    <cellStyle name="Обычный 26" xfId="33" xr:uid="{6EABE918-A1D0-419F-A3F9-1D958734AD12}"/>
    <cellStyle name="Обычный 3" xfId="44" xr:uid="{DCF510E4-BBC3-403E-82C3-CF7FCB73E8AD}"/>
    <cellStyle name="Обычный 3 10" xfId="2403" xr:uid="{6B664912-38C9-4F55-B7D1-D9424C1CC1C7}"/>
    <cellStyle name="Обычный 3 10 2" xfId="3128" xr:uid="{FC7B5E0D-CABC-4DC3-BCB4-2CEA35BDF436}"/>
    <cellStyle name="Обычный 3 10 2 2" xfId="4989" xr:uid="{95077C04-3966-4118-9770-3A4C5C78A5F0}"/>
    <cellStyle name="Обычный 3 10 3" xfId="4454" xr:uid="{D9BE8C1D-1B49-487F-8BA5-2720E37627DB}"/>
    <cellStyle name="Обычный 3 11" xfId="2632" xr:uid="{DA9451D4-29BF-4CBA-AE9D-1C8C8CE61DCD}"/>
    <cellStyle name="Обычный 3 11 2" xfId="3353" xr:uid="{C2A7EEE0-2207-4974-AD33-FAD736920F2F}"/>
    <cellStyle name="Обычный 3 11 2 2" xfId="5167" xr:uid="{D2D1CB8C-3DAE-4218-A4E3-017049927E6B}"/>
    <cellStyle name="Обычный 3 11 3" xfId="4631" xr:uid="{407BD5CD-7C47-4804-A0DB-0FAB5CE1F915}"/>
    <cellStyle name="Обычный 3 12" xfId="2905" xr:uid="{DA0B7834-4E84-4319-A348-D09F893B35E8}"/>
    <cellStyle name="Обычный 3 12 2" xfId="4812" xr:uid="{398F8075-41E8-490B-B1E5-0A62D6746CB8}"/>
    <cellStyle name="Обычный 3 13" xfId="3650" xr:uid="{0A8F6AEA-90CE-4966-8F9A-9E0030A02F54}"/>
    <cellStyle name="Обычный 3 2" xfId="2138" xr:uid="{23349F8F-27A0-47F1-882F-087A4EE562BE}"/>
    <cellStyle name="Обычный 3 2 2" xfId="3659" xr:uid="{835177E8-69E8-4522-8F8E-1A8291AF29BA}"/>
    <cellStyle name="Обычный 3 2 2 2" xfId="3753" xr:uid="{447A47C9-DE1D-411E-A69A-B368587EFFB4}"/>
    <cellStyle name="Обычный 3 2 3" xfId="3947" xr:uid="{1B13E823-5B20-4855-8952-54DFB6445706}"/>
    <cellStyle name="Обычный 3 2 4" xfId="3651" xr:uid="{38B724F2-9C3C-4EE7-A991-3A6186E8F5DF}"/>
    <cellStyle name="Обычный 3 3" xfId="2137" xr:uid="{6D3A5ED7-35DA-43A0-BCF2-EB1EA36272DB}"/>
    <cellStyle name="Обычный 3 3 2" xfId="3950" xr:uid="{FA2248D8-A828-4AC9-B207-F30AFA23D258}"/>
    <cellStyle name="Обычный 3 4" xfId="2193" xr:uid="{5B7ADBE2-F500-4BDF-8743-C8AB216AE046}"/>
    <cellStyle name="Обычный 3 4 2" xfId="2229" xr:uid="{85A1FCF5-D67F-4C7F-BE69-2ACF0B62A8F4}"/>
    <cellStyle name="Обычный 3 4 2 2" xfId="2336" xr:uid="{F46AA456-141C-4F00-A98E-659CA05283F8}"/>
    <cellStyle name="Обычный 3 4 2 2 2" xfId="2559" xr:uid="{03CECF9B-785F-4250-B7C6-8763BBBBE741}"/>
    <cellStyle name="Обычный 3 4 2 2 2 2" xfId="3284" xr:uid="{45B05F14-E36F-44A9-B937-96DADC810160}"/>
    <cellStyle name="Обычный 3 4 2 2 2 2 2" xfId="5107" xr:uid="{A1928058-F3BD-4EA7-96E7-A5A7D66FDF37}"/>
    <cellStyle name="Обычный 3 4 2 2 2 3" xfId="4572" xr:uid="{4A5EEBC7-6CDE-4862-BC14-8C9EF21D238A}"/>
    <cellStyle name="Обычный 3 4 2 2 3" xfId="2791" xr:uid="{C3ED6311-723A-4D62-8577-1C31ED69D361}"/>
    <cellStyle name="Обычный 3 4 2 2 3 2" xfId="3512" xr:uid="{1312CE35-5288-44DF-A32C-561F6116FD05}"/>
    <cellStyle name="Обычный 3 4 2 2 3 2 2" xfId="5287" xr:uid="{4CB755B6-3C79-41DA-B322-A2838EDCC609}"/>
    <cellStyle name="Обычный 3 4 2 2 3 3" xfId="4752" xr:uid="{67A72EF3-A34B-4217-A44E-0C1E1B10F3D1}"/>
    <cellStyle name="Обычный 3 4 2 2 4" xfId="3061" xr:uid="{F071A9BA-CE42-4386-8118-A9915DE1ADF7}"/>
    <cellStyle name="Обычный 3 4 2 2 4 2" xfId="4930" xr:uid="{7052F8BD-D315-4090-8131-FA353E8142F7}"/>
    <cellStyle name="Обычный 3 4 2 2 5" xfId="4396" xr:uid="{66F5AE21-DF82-4E46-9CE6-DA65C5F76A53}"/>
    <cellStyle name="Обычный 3 4 2 3" xfId="2452" xr:uid="{2A17B07F-38BA-41C2-B873-E9E642A37ACC}"/>
    <cellStyle name="Обычный 3 4 2 3 2" xfId="3177" xr:uid="{ACC15282-4A71-4AE0-A43A-F04D47F33A9E}"/>
    <cellStyle name="Обычный 3 4 2 3 2 2" xfId="5023" xr:uid="{ECD8AB49-A317-4016-921C-4A73E26AAC65}"/>
    <cellStyle name="Обычный 3 4 2 3 3" xfId="4488" xr:uid="{7CCE711E-9273-4766-B702-2DFDC15B6288}"/>
    <cellStyle name="Обычный 3 4 2 4" xfId="2684" xr:uid="{6D7AA650-C310-40DA-A56C-F8CA79E991DB}"/>
    <cellStyle name="Обычный 3 4 2 4 2" xfId="3405" xr:uid="{EEF75A9F-C675-4693-810F-51F3EE2EE3C6}"/>
    <cellStyle name="Обычный 3 4 2 4 2 2" xfId="5203" xr:uid="{E1E70498-F6BA-42B5-892E-3743231AE523}"/>
    <cellStyle name="Обычный 3 4 2 4 3" xfId="4668" xr:uid="{4FCC4B1C-87F8-4EF5-899A-3AC0049C75BA}"/>
    <cellStyle name="Обычный 3 4 2 5" xfId="2954" xr:uid="{46B2D13E-1746-411F-8A58-058C00390B7C}"/>
    <cellStyle name="Обычный 3 4 2 5 2" xfId="4846" xr:uid="{D9E8863A-53B8-400C-AB01-4C5CB0821989}"/>
    <cellStyle name="Обычный 3 4 2 6" xfId="4312" xr:uid="{509D4458-D275-4131-BD7D-AFE742F22A40}"/>
    <cellStyle name="Обычный 3 4 3" xfId="2257" xr:uid="{510945A6-9E19-414C-8C0F-0294AF074189}"/>
    <cellStyle name="Обычный 3 4 3 2" xfId="2364" xr:uid="{4236BC02-6B22-46FA-8343-0F8C9F69022E}"/>
    <cellStyle name="Обычный 3 4 3 2 2" xfId="2587" xr:uid="{6DEA8D09-8844-4B3C-B59C-F32937DAD446}"/>
    <cellStyle name="Обычный 3 4 3 2 2 2" xfId="3312" xr:uid="{D9ECB31D-4E02-4858-B4B2-9D26E0020BAE}"/>
    <cellStyle name="Обычный 3 4 3 2 2 2 2" xfId="5131" xr:uid="{423EFAA1-68E5-4FB5-847A-D82A8B55763E}"/>
    <cellStyle name="Обычный 3 4 3 2 2 3" xfId="4596" xr:uid="{4F93699B-F2BE-432C-A690-799B65FA460E}"/>
    <cellStyle name="Обычный 3 4 3 2 3" xfId="2819" xr:uid="{3D72A97D-5E17-4991-831D-DD532E7E8E0B}"/>
    <cellStyle name="Обычный 3 4 3 2 3 2" xfId="3540" xr:uid="{10EA2FD2-58EA-41F2-BE4F-FF6E04CBA525}"/>
    <cellStyle name="Обычный 3 4 3 2 3 2 2" xfId="5311" xr:uid="{8E94C150-38D1-4007-944E-941AE9FBE14B}"/>
    <cellStyle name="Обычный 3 4 3 2 3 3" xfId="4776" xr:uid="{776A7C16-908F-495C-9E0C-FE77DF622B9B}"/>
    <cellStyle name="Обычный 3 4 3 2 4" xfId="3089" xr:uid="{02D48910-C9D7-4C8B-A4A9-4CEDB0C7622F}"/>
    <cellStyle name="Обычный 3 4 3 2 4 2" xfId="4954" xr:uid="{D3B2CD08-A62F-4E35-BEE7-B7AA98146348}"/>
    <cellStyle name="Обычный 3 4 3 2 5" xfId="4420" xr:uid="{63A31FBF-D59F-4FCB-8955-696A4AD97B4A}"/>
    <cellStyle name="Обычный 3 4 3 3" xfId="2480" xr:uid="{B6B74DE4-57CF-4030-94E6-B91FD58A37DF}"/>
    <cellStyle name="Обычный 3 4 3 3 2" xfId="3205" xr:uid="{DB4604D1-A738-429D-B009-33B22842B657}"/>
    <cellStyle name="Обычный 3 4 3 3 2 2" xfId="5047" xr:uid="{DDB23127-191B-4E6E-AAFA-D0B7D7BA894B}"/>
    <cellStyle name="Обычный 3 4 3 3 3" xfId="4512" xr:uid="{0D2A3D4E-DA2A-4437-AAE1-6533FDECE406}"/>
    <cellStyle name="Обычный 3 4 3 4" xfId="2712" xr:uid="{254FCE87-ED0B-4951-9657-32B4AC6D9DD5}"/>
    <cellStyle name="Обычный 3 4 3 4 2" xfId="3433" xr:uid="{DED437B9-A903-47AB-B809-177A5D678D58}"/>
    <cellStyle name="Обычный 3 4 3 4 2 2" xfId="5227" xr:uid="{DF6B1146-B68E-4FDA-8804-59E639D2B5A3}"/>
    <cellStyle name="Обычный 3 4 3 4 3" xfId="4692" xr:uid="{C47D9C4C-9603-477F-8643-FD54D447794B}"/>
    <cellStyle name="Обычный 3 4 3 5" xfId="2982" xr:uid="{FA306054-B55D-4C4E-9E78-4CF7E3CE7368}"/>
    <cellStyle name="Обычный 3 4 3 5 2" xfId="4870" xr:uid="{C887F342-584C-4306-8436-A223DD8C1E67}"/>
    <cellStyle name="Обычный 3 4 3 6" xfId="4336" xr:uid="{7F14B864-F75D-42F6-B627-C9F79F69B901}"/>
    <cellStyle name="Обычный 3 4 4" xfId="2300" xr:uid="{41F8E506-E4C9-4245-A7C9-AD69C9DEFEBC}"/>
    <cellStyle name="Обычный 3 4 4 2" xfId="2523" xr:uid="{484C5D5B-332B-4E27-A962-2CEDF68B3EC6}"/>
    <cellStyle name="Обычный 3 4 4 2 2" xfId="3248" xr:uid="{86927838-462F-4661-B114-929C27ADF634}"/>
    <cellStyle name="Обычный 3 4 4 2 2 2" xfId="5083" xr:uid="{0E9AA22C-FA4B-4DC7-8277-ECEC77D70D98}"/>
    <cellStyle name="Обычный 3 4 4 2 3" xfId="4548" xr:uid="{FC06783A-D776-4F83-B967-BD8C37FE3052}"/>
    <cellStyle name="Обычный 3 4 4 3" xfId="2755" xr:uid="{DD546BE8-6ABE-4E4E-B91A-5201D944C505}"/>
    <cellStyle name="Обычный 3 4 4 3 2" xfId="3476" xr:uid="{EA89AFD4-3B63-4CF6-AFCA-CFF59081E200}"/>
    <cellStyle name="Обычный 3 4 4 3 2 2" xfId="5263" xr:uid="{40C1B814-EEB4-46FC-B53A-AF1F99CC27A2}"/>
    <cellStyle name="Обычный 3 4 4 3 3" xfId="4728" xr:uid="{4F77102F-A814-441C-8B11-812670A3055F}"/>
    <cellStyle name="Обычный 3 4 4 4" xfId="3025" xr:uid="{BDC1FCDC-1CBC-4808-B0B9-F77509D4805C}"/>
    <cellStyle name="Обычный 3 4 4 4 2" xfId="4906" xr:uid="{6094C842-CBBA-4F99-A7B3-DC25E8814E96}"/>
    <cellStyle name="Обычный 3 4 4 5" xfId="4372" xr:uid="{B254412D-0023-4119-8ACE-BDE9A784BA92}"/>
    <cellStyle name="Обычный 3 4 5" xfId="2416" xr:uid="{26B5F91C-7743-424D-B685-6E339AFA30B3}"/>
    <cellStyle name="Обычный 3 4 5 2" xfId="3141" xr:uid="{00D53C14-5BBB-47E9-8E82-DCAA9B41EB6E}"/>
    <cellStyle name="Обычный 3 4 5 2 2" xfId="4999" xr:uid="{E33E3509-665E-43AB-AEC9-8F0DE8B57C8B}"/>
    <cellStyle name="Обычный 3 4 5 3" xfId="4464" xr:uid="{D8FD48E3-9AEE-41BB-8003-1ED783460908}"/>
    <cellStyle name="Обычный 3 4 6" xfId="2648" xr:uid="{ADC609AF-7979-451A-9DAC-C5D0056C0644}"/>
    <cellStyle name="Обычный 3 4 6 2" xfId="3369" xr:uid="{66510066-0DFA-46C4-8877-DFF36BD68362}"/>
    <cellStyle name="Обычный 3 4 6 2 2" xfId="5179" xr:uid="{8EB7A4B8-A3E4-4F01-ABA6-4295F093EF8E}"/>
    <cellStyle name="Обычный 3 4 6 3" xfId="4643" xr:uid="{B84F370A-C60D-4FC4-9780-18D403DAB108}"/>
    <cellStyle name="Обычный 3 4 7" xfId="2918" xr:uid="{CCFD7A63-7B46-4CA6-A07B-53531C842238}"/>
    <cellStyle name="Обычный 3 4 7 2" xfId="4822" xr:uid="{0D56FE2D-AB04-4356-9578-93951F58643A}"/>
    <cellStyle name="Обычный 3 4 8" xfId="3759" xr:uid="{3D0AE39F-D91D-4455-93FE-3817A64277CB}"/>
    <cellStyle name="Обычный 3 5" xfId="2208" xr:uid="{A37B322D-C556-47E3-9554-559453217824}"/>
    <cellStyle name="Обычный 3 5 2" xfId="2315" xr:uid="{9BE3DEC6-5547-4F1C-84ED-D055DFA00530}"/>
    <cellStyle name="Обычный 3 5 2 2" xfId="2538" xr:uid="{D638CA2A-AF9A-44BA-8CD6-FF90664E07B6}"/>
    <cellStyle name="Обычный 3 5 2 2 2" xfId="3263" xr:uid="{64E7A44A-978C-4B47-BEDF-900F2612A41D}"/>
    <cellStyle name="Обычный 3 5 2 2 2 2" xfId="5097" xr:uid="{043CF291-8C97-49C7-B46B-2D3007AF31DF}"/>
    <cellStyle name="Обычный 3 5 2 2 3" xfId="4562" xr:uid="{43BFD4C8-30B2-484B-96FF-FDC4D689C9E1}"/>
    <cellStyle name="Обычный 3 5 2 3" xfId="2770" xr:uid="{E4A0E493-60A3-453E-BEB7-5DD5FCC2DC77}"/>
    <cellStyle name="Обычный 3 5 2 3 2" xfId="3491" xr:uid="{BB27816D-AFB8-4ADD-8DB4-623862827EBD}"/>
    <cellStyle name="Обычный 3 5 2 3 2 2" xfId="5277" xr:uid="{03399CCD-7CD1-48C8-B900-79951384E6B6}"/>
    <cellStyle name="Обычный 3 5 2 3 3" xfId="4742" xr:uid="{E45D5BFB-DEB0-4C27-88AE-B34A274AF82C}"/>
    <cellStyle name="Обычный 3 5 2 4" xfId="3040" xr:uid="{59B51B2A-F9DE-41E1-8480-930CAA29D2AD}"/>
    <cellStyle name="Обычный 3 5 2 4 2" xfId="4920" xr:uid="{D57156EB-FF18-49F0-932B-110201664568}"/>
    <cellStyle name="Обычный 3 5 2 5" xfId="4386" xr:uid="{25256FFF-838C-483F-AEAC-E1F7E1E6C652}"/>
    <cellStyle name="Обычный 3 5 3" xfId="2431" xr:uid="{4A541BF1-D204-4AB2-A420-3F54AE7FA1AE}"/>
    <cellStyle name="Обычный 3 5 3 2" xfId="3156" xr:uid="{E83776EB-C719-44E8-BB52-4A9826A9A9ED}"/>
    <cellStyle name="Обычный 3 5 3 2 2" xfId="5013" xr:uid="{F528D4B2-0DB9-4EB7-BCB0-32D9C0CD4782}"/>
    <cellStyle name="Обычный 3 5 3 3" xfId="4478" xr:uid="{60FF27AA-8EA1-44B5-87D9-C3F69F21BD0E}"/>
    <cellStyle name="Обычный 3 5 4" xfId="2663" xr:uid="{BCEAE2C4-6DDD-4446-BF46-5E80AC9A1DA4}"/>
    <cellStyle name="Обычный 3 5 4 2" xfId="3384" xr:uid="{0D6962E8-131F-4754-A99C-23BFFAB48A46}"/>
    <cellStyle name="Обычный 3 5 4 2 2" xfId="5193" xr:uid="{32A9E0F9-57F3-449C-B28F-CDDD9DAA1092}"/>
    <cellStyle name="Обычный 3 5 4 3" xfId="4658" xr:uid="{C626965E-8CF6-42C2-83C9-5C028D37DDE6}"/>
    <cellStyle name="Обычный 3 5 5" xfId="2933" xr:uid="{5CA0A52C-CEA1-4067-897A-0B981F2EBFA9}"/>
    <cellStyle name="Обычный 3 5 5 2" xfId="4836" xr:uid="{B4E33C33-DD1E-4E0C-86DD-097DA40689E3}"/>
    <cellStyle name="Обычный 3 5 6" xfId="4302" xr:uid="{110C3FEF-D1CE-4BA3-9145-78B1EAEAA8BA}"/>
    <cellStyle name="Обычный 3 6" xfId="2244" xr:uid="{2DD869F1-17C2-4296-944D-93867961C487}"/>
    <cellStyle name="Обычный 3 6 2" xfId="2351" xr:uid="{899BFAD7-4323-4CF1-8226-5AC8665BFF9A}"/>
    <cellStyle name="Обычный 3 6 2 2" xfId="2574" xr:uid="{B49476FC-C386-4729-81F8-D16996484996}"/>
    <cellStyle name="Обычный 3 6 2 2 2" xfId="3299" xr:uid="{2F68AD76-74F7-4591-929A-AB18011D19CD}"/>
    <cellStyle name="Обычный 3 6 2 2 2 2" xfId="5121" xr:uid="{463D1C6C-939B-4BB8-A868-9CEC9B214DAA}"/>
    <cellStyle name="Обычный 3 6 2 2 3" xfId="4586" xr:uid="{17DF29B3-AD63-4849-A857-EA61963CE21E}"/>
    <cellStyle name="Обычный 3 6 2 3" xfId="2806" xr:uid="{C3F6A62A-BA0A-4BD9-AE59-CC9993E8A564}"/>
    <cellStyle name="Обычный 3 6 2 3 2" xfId="3527" xr:uid="{99077CD0-D9DA-4C39-9265-31B36A5AA3B1}"/>
    <cellStyle name="Обычный 3 6 2 3 2 2" xfId="5301" xr:uid="{453EA98A-72BF-4855-ABE2-0635E778C474}"/>
    <cellStyle name="Обычный 3 6 2 3 3" xfId="4766" xr:uid="{7F220D1C-D700-4084-9610-C81067775809}"/>
    <cellStyle name="Обычный 3 6 2 4" xfId="3076" xr:uid="{26DC4D47-CA88-4699-AFDB-0BEBEC0FCC5F}"/>
    <cellStyle name="Обычный 3 6 2 4 2" xfId="4944" xr:uid="{F6AE8609-5ED1-46FC-92BF-9B24F537EBE1}"/>
    <cellStyle name="Обычный 3 6 2 5" xfId="4410" xr:uid="{5D3EC704-1EE5-4CE5-998A-4493EC7D0C24}"/>
    <cellStyle name="Обычный 3 6 3" xfId="2467" xr:uid="{9219F3FB-2F82-40B1-815D-663F8871FFF5}"/>
    <cellStyle name="Обычный 3 6 3 2" xfId="3192" xr:uid="{1FE157C5-46F9-4602-892C-0DB37D941B79}"/>
    <cellStyle name="Обычный 3 6 3 2 2" xfId="5037" xr:uid="{BD705497-DA62-4D71-8271-1BE4EBC243E1}"/>
    <cellStyle name="Обычный 3 6 3 3" xfId="4502" xr:uid="{70109AB0-7075-458A-ACCD-6EA917E493CE}"/>
    <cellStyle name="Обычный 3 6 4" xfId="2699" xr:uid="{4C3A6D74-A9DD-4C66-9C05-6DA86A9667C9}"/>
    <cellStyle name="Обычный 3 6 4 2" xfId="3420" xr:uid="{53DEF272-445B-4DFB-862A-AA2376F39EEA}"/>
    <cellStyle name="Обычный 3 6 4 2 2" xfId="5217" xr:uid="{1594DC12-6D2C-44E5-B893-CA108871F66D}"/>
    <cellStyle name="Обычный 3 6 4 3" xfId="4682" xr:uid="{B6095100-4632-408C-96A1-48E3B671E3B8}"/>
    <cellStyle name="Обычный 3 6 5" xfId="2969" xr:uid="{34C06008-6ABD-4D4F-B842-F35BAA4582B1}"/>
    <cellStyle name="Обычный 3 6 5 2" xfId="4860" xr:uid="{C5BB296F-BCCE-4C34-BE32-992FC6291F48}"/>
    <cellStyle name="Обычный 3 6 6" xfId="4326" xr:uid="{7989DDFB-73CA-4D6D-A646-3E884648B301}"/>
    <cellStyle name="Обычный 3 7" xfId="2272" xr:uid="{18588D31-1F15-4144-820A-E31FECB7A621}"/>
    <cellStyle name="Обычный 3 7 2" xfId="2379" xr:uid="{FF71D8BC-DEAA-4EB6-BBF0-D0C6B6BD0CF6}"/>
    <cellStyle name="Обычный 3 7 2 2" xfId="2602" xr:uid="{6CAB217F-C4A8-45DF-8EF9-76CBE040DC6B}"/>
    <cellStyle name="Обычный 3 7 2 2 2" xfId="3327" xr:uid="{FDB749A8-43C9-454B-859A-B1F62D52DB4A}"/>
    <cellStyle name="Обычный 3 7 2 2 2 2" xfId="5145" xr:uid="{0E374F09-7D57-4BE4-B577-CD76D5022C0D}"/>
    <cellStyle name="Обычный 3 7 2 2 3" xfId="4610" xr:uid="{378A5C70-0CBD-4506-B958-617827BB5C83}"/>
    <cellStyle name="Обычный 3 7 2 3" xfId="2834" xr:uid="{42CF5A5F-E557-4128-B910-10FB63EA19F6}"/>
    <cellStyle name="Обычный 3 7 2 3 2" xfId="3555" xr:uid="{8E31C57D-2E2D-4FDA-B145-CDE73C15801D}"/>
    <cellStyle name="Обычный 3 7 2 3 2 2" xfId="5325" xr:uid="{8F0A36C9-0ED4-4234-B672-BD92258671DC}"/>
    <cellStyle name="Обычный 3 7 2 3 3" xfId="4790" xr:uid="{671BAC40-4C3E-4FFC-BCFE-2EDBC989A582}"/>
    <cellStyle name="Обычный 3 7 2 4" xfId="3104" xr:uid="{8139DF71-A6F2-4269-A85B-B01D175876CE}"/>
    <cellStyle name="Обычный 3 7 2 4 2" xfId="4968" xr:uid="{F6EE5CD1-0F18-4E3C-8993-191B8E559392}"/>
    <cellStyle name="Обычный 3 7 2 5" xfId="4434" xr:uid="{90DF76DF-341C-4E06-B4B8-852A6EE80DBC}"/>
    <cellStyle name="Обычный 3 7 3" xfId="2495" xr:uid="{F8D8F421-AB6D-4A0B-87D6-A09C565BEF8F}"/>
    <cellStyle name="Обычный 3 7 3 2" xfId="3220" xr:uid="{B878AB29-6A73-4ED2-B4A4-86223D9AE7F5}"/>
    <cellStyle name="Обычный 3 7 3 2 2" xfId="5061" xr:uid="{3135DBF1-73BC-4AE3-96FB-E72D8524CCA1}"/>
    <cellStyle name="Обычный 3 7 3 3" xfId="4526" xr:uid="{F0E7856E-44BB-4C89-BE85-BADA49A1477A}"/>
    <cellStyle name="Обычный 3 7 4" xfId="2727" xr:uid="{38D22C01-9DE9-4FEA-B54B-148F25A40915}"/>
    <cellStyle name="Обычный 3 7 4 2" xfId="3448" xr:uid="{562DC0F9-3E1B-42C2-8FB3-616515017B44}"/>
    <cellStyle name="Обычный 3 7 4 2 2" xfId="5241" xr:uid="{9E57A0B2-3D43-4F60-AEF4-BF1126538F3D}"/>
    <cellStyle name="Обычный 3 7 4 3" xfId="4706" xr:uid="{43C456A1-C08A-4E54-8D9E-264C39E092FE}"/>
    <cellStyle name="Обычный 3 7 5" xfId="2997" xr:uid="{068C7F75-A2C4-4422-B671-59F44731BC5E}"/>
    <cellStyle name="Обычный 3 7 5 2" xfId="4884" xr:uid="{06CB92CD-6EFD-484E-93FD-F2EF49A802C3}"/>
    <cellStyle name="Обычный 3 7 6" xfId="4350" xr:uid="{C298A0C3-613F-4E5C-9CCA-CB20F9C41E8A}"/>
    <cellStyle name="Обычный 3 8" xfId="2287" xr:uid="{66712792-0DB1-4D5C-93B9-A3E486D774C7}"/>
    <cellStyle name="Обычный 3 8 2" xfId="2510" xr:uid="{120A0D4B-0079-461A-BB96-5B486321F1AA}"/>
    <cellStyle name="Обычный 3 8 2 2" xfId="3235" xr:uid="{56467476-DC5F-4E1C-AF17-4C4D96F4FE0F}"/>
    <cellStyle name="Обычный 3 8 2 2 2" xfId="5073" xr:uid="{6BF74D19-70C7-41FC-8CC0-1DB8B16CCD9B}"/>
    <cellStyle name="Обычный 3 8 2 3" xfId="4538" xr:uid="{0A40A195-D156-4B77-A540-291E4BF33E7B}"/>
    <cellStyle name="Обычный 3 8 3" xfId="2742" xr:uid="{329EEACF-87FA-4365-92C5-661573473423}"/>
    <cellStyle name="Обычный 3 8 3 2" xfId="3463" xr:uid="{72AAA1FD-FBF9-4A28-8F71-03035F442739}"/>
    <cellStyle name="Обычный 3 8 3 2 2" xfId="5253" xr:uid="{947CF23C-E93C-4D5E-ABEB-701A6F99486C}"/>
    <cellStyle name="Обычный 3 8 3 3" xfId="4718" xr:uid="{7D8275D0-47B4-4170-A945-4DD4FEE171F7}"/>
    <cellStyle name="Обычный 3 8 4" xfId="3012" xr:uid="{0080D5F8-DD77-458A-97A2-A4377DB82E47}"/>
    <cellStyle name="Обычный 3 8 4 2" xfId="4896" xr:uid="{C763FF96-8713-4D97-B8D4-0B1AF7442542}"/>
    <cellStyle name="Обычный 3 8 5" xfId="4362" xr:uid="{440CBDF4-1926-4DDF-8C9B-AB68D65C87DC}"/>
    <cellStyle name="Обычный 3 9" xfId="2392" xr:uid="{7FC16988-7C70-4042-A8E8-062E5F744667}"/>
    <cellStyle name="Обычный 3 9 2" xfId="2615" xr:uid="{BF57BF50-8563-4D5B-BC2F-CFC1B3D10DCE}"/>
    <cellStyle name="Обычный 3 9 2 2" xfId="3340" xr:uid="{D137B708-6717-4940-8FDA-27C558F804B4}"/>
    <cellStyle name="Обычный 3 9 2 2 2" xfId="5156" xr:uid="{517BCE6E-469B-4BC4-884E-61EF3F961E36}"/>
    <cellStyle name="Обычный 3 9 2 3" xfId="4621" xr:uid="{82B25F73-A0CF-41CA-B30A-5C20C37662ED}"/>
    <cellStyle name="Обычный 3 9 3" xfId="2893" xr:uid="{209F0B25-CA0C-4643-913A-B52713588A8C}"/>
    <cellStyle name="Обычный 3 9 3 2" xfId="3614" xr:uid="{B858CF05-6A20-4E27-A387-3D1941BDC34E}"/>
    <cellStyle name="Обычный 3 9 3 2 2" xfId="5336" xr:uid="{7112B903-EAF2-4D1B-845A-A8E3585F4921}"/>
    <cellStyle name="Обычный 3 9 3 3" xfId="4802" xr:uid="{5CBE8C7A-B0A6-4BB7-9525-0AE6027C6E77}"/>
    <cellStyle name="Обычный 3 9 4" xfId="3117" xr:uid="{25D88235-FA9A-4E96-A099-645A10FDC20E}"/>
    <cellStyle name="Обычный 3 9 4 2" xfId="4979" xr:uid="{A0FB7C3A-86D6-49AE-8D25-AAEA57C820EE}"/>
    <cellStyle name="Обычный 3 9 5" xfId="4445" xr:uid="{189C14DC-7F4F-4F18-8AD7-DBA611C660FA}"/>
    <cellStyle name="Обычный 4" xfId="45" xr:uid="{8055AA60-FA46-4EB6-B3E8-7312BF8E3A25}"/>
    <cellStyle name="Обычный 4 10" xfId="2404" xr:uid="{E7C36B36-E8F4-4089-BAD0-17D245D850D2}"/>
    <cellStyle name="Обычный 4 10 2" xfId="3129" xr:uid="{8FC5B983-7239-4489-A5D7-008D5A3278E2}"/>
    <cellStyle name="Обычный 4 10 2 2" xfId="4990" xr:uid="{3A99F0E7-0963-4477-AAEB-C7779B6AD3D5}"/>
    <cellStyle name="Обычный 4 10 3" xfId="4455" xr:uid="{B7F654D2-5844-4458-AAAF-447858A474A3}"/>
    <cellStyle name="Обычный 4 11" xfId="2636" xr:uid="{0EA3DBC8-5423-450A-8525-C560E764FB49}"/>
    <cellStyle name="Обычный 4 11 2" xfId="3357" xr:uid="{7905C6C0-F614-4E8C-B676-A0D019BEA087}"/>
    <cellStyle name="Обычный 4 11 2 2" xfId="5170" xr:uid="{C31B8012-1AC1-472E-9A04-FD4FB63BAA45}"/>
    <cellStyle name="Обычный 4 11 3" xfId="4634" xr:uid="{1A189423-659E-413B-BC45-DC0E6EC18DAB}"/>
    <cellStyle name="Обычный 4 12" xfId="2906" xr:uid="{B2EE312F-5BB5-4BC1-BB35-F3B19F3F145F}"/>
    <cellStyle name="Обычный 4 12 2" xfId="4813" xr:uid="{CDFE2AD5-279C-4DBA-8FC3-90DDD7E5467A}"/>
    <cellStyle name="Обычный 4 13" xfId="4270" xr:uid="{CB98083F-FC14-406D-8532-52AA8D125F04}"/>
    <cellStyle name="Обычный 4 2" xfId="2140" xr:uid="{3E272494-24BD-4C61-A6B8-9CB293EEC922}"/>
    <cellStyle name="Обычный 4 3" xfId="2139" xr:uid="{569457EB-D91F-4FF9-BE57-1DA578AF998F}"/>
    <cellStyle name="Обычный 4 4" xfId="2194" xr:uid="{48C8AD66-A7FA-4177-943D-B9D8AE2355B2}"/>
    <cellStyle name="Обычный 4 4 2" xfId="2230" xr:uid="{FCC7C3CA-1806-46FD-8E98-4B0AB91EEC9E}"/>
    <cellStyle name="Обычный 4 4 2 2" xfId="2337" xr:uid="{48B77672-4EF0-4298-AE39-1B8CB4DA9F29}"/>
    <cellStyle name="Обычный 4 4 2 2 2" xfId="2560" xr:uid="{A5460727-4C1C-4501-8925-451D3D0F07E3}"/>
    <cellStyle name="Обычный 4 4 2 2 2 2" xfId="3285" xr:uid="{0AAD14C9-6046-48F1-9F5C-2B77C850595D}"/>
    <cellStyle name="Обычный 4 4 2 2 2 2 2" xfId="5108" xr:uid="{20987131-3467-4070-831E-4FDEEA7094F4}"/>
    <cellStyle name="Обычный 4 4 2 2 2 3" xfId="4573" xr:uid="{DCC995EB-E7B0-4B85-A448-4A92D2A8CABB}"/>
    <cellStyle name="Обычный 4 4 2 2 3" xfId="2792" xr:uid="{04215C9A-9F25-44E2-86A7-CFE171E0529A}"/>
    <cellStyle name="Обычный 4 4 2 2 3 2" xfId="3513" xr:uid="{5E29E07F-66BC-4041-8F74-FBC3DA0DC708}"/>
    <cellStyle name="Обычный 4 4 2 2 3 2 2" xfId="5288" xr:uid="{3BEADA48-50DA-4A5F-A09A-9475B045BF54}"/>
    <cellStyle name="Обычный 4 4 2 2 3 3" xfId="4753" xr:uid="{E5ACA9E0-5230-4C02-A83A-5FB8F9B58625}"/>
    <cellStyle name="Обычный 4 4 2 2 4" xfId="3062" xr:uid="{AF89CDE9-E469-4CAE-B229-ECA6F78A0271}"/>
    <cellStyle name="Обычный 4 4 2 2 4 2" xfId="4931" xr:uid="{20E2E774-F56B-4EE3-A1E0-5A60001FDE6C}"/>
    <cellStyle name="Обычный 4 4 2 2 5" xfId="4397" xr:uid="{FCB70F40-7004-4EBA-96B7-5FA84CA47026}"/>
    <cellStyle name="Обычный 4 4 2 3" xfId="2453" xr:uid="{5C6B8E1F-3667-4853-92CA-48CF6BC9E3F6}"/>
    <cellStyle name="Обычный 4 4 2 3 2" xfId="3178" xr:uid="{B21994D6-3F6E-460C-82F1-78389722D756}"/>
    <cellStyle name="Обычный 4 4 2 3 2 2" xfId="5024" xr:uid="{3638F730-4874-439F-A2DD-8187C61CB569}"/>
    <cellStyle name="Обычный 4 4 2 3 3" xfId="4489" xr:uid="{C274AFA2-8575-4A4D-85C6-04BDDD928D7D}"/>
    <cellStyle name="Обычный 4 4 2 4" xfId="2685" xr:uid="{B1D676C6-9474-41AC-94B6-FAFA7B008B39}"/>
    <cellStyle name="Обычный 4 4 2 4 2" xfId="3406" xr:uid="{78A285B2-655A-45E5-AFDB-7435CE4A416F}"/>
    <cellStyle name="Обычный 4 4 2 4 2 2" xfId="5204" xr:uid="{4C0B580C-C14A-4B54-89C2-5BB6A77722F1}"/>
    <cellStyle name="Обычный 4 4 2 4 3" xfId="4669" xr:uid="{0AB848AF-8F46-456C-A725-960F91895718}"/>
    <cellStyle name="Обычный 4 4 2 5" xfId="2955" xr:uid="{229BA63A-7184-4D66-9AA6-E10EB9E43C03}"/>
    <cellStyle name="Обычный 4 4 2 5 2" xfId="4847" xr:uid="{0D521F89-4937-4734-A194-36DA5CDAEB5B}"/>
    <cellStyle name="Обычный 4 4 2 6" xfId="4313" xr:uid="{761B1FCF-F5AC-4DF3-A012-D8BDF1721721}"/>
    <cellStyle name="Обычный 4 4 3" xfId="2258" xr:uid="{D13FAB80-E512-4624-990A-8A8E767D2A87}"/>
    <cellStyle name="Обычный 4 4 3 2" xfId="2365" xr:uid="{BAD79B9E-4CD5-4538-BCA4-13D6B98204A1}"/>
    <cellStyle name="Обычный 4 4 3 2 2" xfId="2588" xr:uid="{BAE8CDCF-8C6A-4ABA-A59A-4577AAE495F4}"/>
    <cellStyle name="Обычный 4 4 3 2 2 2" xfId="3313" xr:uid="{81A63D64-8E3B-40D0-8CC2-D439A6005FB2}"/>
    <cellStyle name="Обычный 4 4 3 2 2 2 2" xfId="5132" xr:uid="{3E261DBD-F1F0-4004-A20B-4D127C01CA72}"/>
    <cellStyle name="Обычный 4 4 3 2 2 3" xfId="4597" xr:uid="{32B28435-ACD0-4734-B719-C7E6DB399357}"/>
    <cellStyle name="Обычный 4 4 3 2 3" xfId="2820" xr:uid="{BCA18734-99B3-440D-9C7C-CA43F9202ADF}"/>
    <cellStyle name="Обычный 4 4 3 2 3 2" xfId="3541" xr:uid="{F8BD48A7-7655-4265-8B72-2EA3B2C41D85}"/>
    <cellStyle name="Обычный 4 4 3 2 3 2 2" xfId="5312" xr:uid="{C23B92B3-B6B7-46E3-B01E-813D33B042A0}"/>
    <cellStyle name="Обычный 4 4 3 2 3 3" xfId="4777" xr:uid="{9DFC30EA-D1A7-470F-A873-1DD1E183255B}"/>
    <cellStyle name="Обычный 4 4 3 2 4" xfId="3090" xr:uid="{39A3B4FC-AA89-4B84-A249-DA01C3A4F828}"/>
    <cellStyle name="Обычный 4 4 3 2 4 2" xfId="4955" xr:uid="{40E3A34A-806E-44F7-8FA8-689DAEBBDB9D}"/>
    <cellStyle name="Обычный 4 4 3 2 5" xfId="4421" xr:uid="{DEFC7E3C-DC1A-4092-AA51-7C61C57EC7AC}"/>
    <cellStyle name="Обычный 4 4 3 3" xfId="2481" xr:uid="{7ECAE25F-82F1-42DA-BB98-6B16146A2F8B}"/>
    <cellStyle name="Обычный 4 4 3 3 2" xfId="3206" xr:uid="{F53E2B07-65E5-4817-ACBF-F674CDE10E03}"/>
    <cellStyle name="Обычный 4 4 3 3 2 2" xfId="5048" xr:uid="{6370DD03-FC13-48CE-8CB7-9D404EA3C1ED}"/>
    <cellStyle name="Обычный 4 4 3 3 3" xfId="4513" xr:uid="{03885522-048F-4C27-A6FB-EFB9EF1EF4DC}"/>
    <cellStyle name="Обычный 4 4 3 4" xfId="2713" xr:uid="{C6F359D0-9028-41E6-9D3E-B6D57CA4D1FD}"/>
    <cellStyle name="Обычный 4 4 3 4 2" xfId="3434" xr:uid="{4FEDC9D1-8F7A-4352-A953-BF32CE8F986C}"/>
    <cellStyle name="Обычный 4 4 3 4 2 2" xfId="5228" xr:uid="{B688252C-71E3-475F-8254-A9A631691C58}"/>
    <cellStyle name="Обычный 4 4 3 4 3" xfId="4693" xr:uid="{A69454F9-A82D-40E3-916D-7F3E8CA5BFDB}"/>
    <cellStyle name="Обычный 4 4 3 5" xfId="2983" xr:uid="{DA415ED6-146C-42D5-8199-FDEEE598D8EB}"/>
    <cellStyle name="Обычный 4 4 3 5 2" xfId="4871" xr:uid="{5517B0E3-997C-46B0-99E8-22BAA0C45579}"/>
    <cellStyle name="Обычный 4 4 3 6" xfId="4337" xr:uid="{AF63F091-0018-4EE9-98EF-3BC294E940FC}"/>
    <cellStyle name="Обычный 4 4 4" xfId="2301" xr:uid="{5B636E04-2420-4F05-9BAD-5CDD730DDF66}"/>
    <cellStyle name="Обычный 4 4 4 2" xfId="2524" xr:uid="{8FD33DA2-D501-49BC-9227-FC05B7B951DD}"/>
    <cellStyle name="Обычный 4 4 4 2 2" xfId="3249" xr:uid="{9DEFF8CE-32DC-4394-845C-2B98CAAA8F49}"/>
    <cellStyle name="Обычный 4 4 4 2 2 2" xfId="5084" xr:uid="{CB107E3A-3D8E-448D-AB39-D286DD6AF862}"/>
    <cellStyle name="Обычный 4 4 4 2 3" xfId="4549" xr:uid="{ADBA6797-9FC7-4F97-BEA4-0F099D85946D}"/>
    <cellStyle name="Обычный 4 4 4 3" xfId="2756" xr:uid="{8748D4DD-7F09-4F21-8C32-438A6E410910}"/>
    <cellStyle name="Обычный 4 4 4 3 2" xfId="3477" xr:uid="{669127D5-DB4F-4CA4-96CB-8A994F65A3D2}"/>
    <cellStyle name="Обычный 4 4 4 3 2 2" xfId="5264" xr:uid="{906A9410-01E5-4789-A1E0-1410707AC657}"/>
    <cellStyle name="Обычный 4 4 4 3 3" xfId="4729" xr:uid="{D972840C-1BA3-4957-B4F9-EBE96FE8A4EC}"/>
    <cellStyle name="Обычный 4 4 4 4" xfId="3026" xr:uid="{E534C49D-D102-42D4-B633-875A2B4983EA}"/>
    <cellStyle name="Обычный 4 4 4 4 2" xfId="4907" xr:uid="{E9AFDEB8-AD35-456B-97FD-52F92AA05247}"/>
    <cellStyle name="Обычный 4 4 4 5" xfId="4373" xr:uid="{DA060203-8167-4D6A-AE7A-4D6C7345E731}"/>
    <cellStyle name="Обычный 4 4 5" xfId="2417" xr:uid="{FDD50234-BC96-4E57-B959-5787BEDA882D}"/>
    <cellStyle name="Обычный 4 4 5 2" xfId="3142" xr:uid="{66BB14C3-6E14-4F0E-92DE-5944163B7431}"/>
    <cellStyle name="Обычный 4 4 5 2 2" xfId="5000" xr:uid="{D50F8651-BB1B-464F-8AC8-DDA8F35E52F3}"/>
    <cellStyle name="Обычный 4 4 5 3" xfId="4465" xr:uid="{4AE1B6B2-8644-4F0D-A7FB-93450862C4DC}"/>
    <cellStyle name="Обычный 4 4 6" xfId="2649" xr:uid="{D3C9F38A-9C4F-403C-97C4-179D1F400740}"/>
    <cellStyle name="Обычный 4 4 6 2" xfId="3370" xr:uid="{163BAFAB-BB95-4A67-B0FC-B8F9BC99266C}"/>
    <cellStyle name="Обычный 4 4 6 2 2" xfId="5180" xr:uid="{EA0A4FF3-ED7B-4187-B67E-E5A318DE9AC4}"/>
    <cellStyle name="Обычный 4 4 6 3" xfId="4644" xr:uid="{FF0E44FF-DF91-4266-B5EB-EA30CC38BF05}"/>
    <cellStyle name="Обычный 4 4 7" xfId="2919" xr:uid="{95D62687-5026-47CD-8241-9D8482BD879A}"/>
    <cellStyle name="Обычный 4 4 7 2" xfId="4823" xr:uid="{915DA631-8E70-426C-9851-25510A5C4C03}"/>
    <cellStyle name="Обычный 4 4 8" xfId="4276" xr:uid="{8EC7078F-B1D1-44B2-9212-2BC9F24F15C2}"/>
    <cellStyle name="Обычный 4 5" xfId="2209" xr:uid="{3FA3C783-6275-4493-841F-57C92FC6DB5D}"/>
    <cellStyle name="Обычный 4 5 2" xfId="2316" xr:uid="{EEAE9C9B-05D9-4054-851B-89F8A6C1FE96}"/>
    <cellStyle name="Обычный 4 5 2 2" xfId="2539" xr:uid="{973CFE8F-D1A2-4C37-B505-9505FFAB8C39}"/>
    <cellStyle name="Обычный 4 5 2 2 2" xfId="3264" xr:uid="{F38241D7-CF26-460E-87F0-26428C16DEA8}"/>
    <cellStyle name="Обычный 4 5 2 2 2 2" xfId="5098" xr:uid="{30E84013-C6B4-48FA-8D8C-9E0886CDEC2D}"/>
    <cellStyle name="Обычный 4 5 2 2 3" xfId="4563" xr:uid="{E3E6BF12-2F48-42A9-8756-82F4376B312F}"/>
    <cellStyle name="Обычный 4 5 2 3" xfId="2771" xr:uid="{D746CDF7-6F12-49EA-B679-BEA30EDFBD44}"/>
    <cellStyle name="Обычный 4 5 2 3 2" xfId="3492" xr:uid="{FCBE8072-4720-456D-B911-9E9B20DCB717}"/>
    <cellStyle name="Обычный 4 5 2 3 2 2" xfId="5278" xr:uid="{3F549300-790B-4A18-BF8F-0F49D884BAC9}"/>
    <cellStyle name="Обычный 4 5 2 3 3" xfId="4743" xr:uid="{A2D1D03C-4B64-4E5E-BB68-9CB28D758A7A}"/>
    <cellStyle name="Обычный 4 5 2 4" xfId="3041" xr:uid="{322BC2BD-B512-48BE-839F-F6367033B7C7}"/>
    <cellStyle name="Обычный 4 5 2 4 2" xfId="4921" xr:uid="{70D81CAF-1E94-4FA7-8C40-272C01D0A9EC}"/>
    <cellStyle name="Обычный 4 5 2 5" xfId="4387" xr:uid="{CE8045DA-39DC-49C6-B5B8-0DBA6FAFD8A1}"/>
    <cellStyle name="Обычный 4 5 3" xfId="2432" xr:uid="{2FFC5B79-F939-47ED-957D-0A5EBA4180E2}"/>
    <cellStyle name="Обычный 4 5 3 2" xfId="3157" xr:uid="{438459C0-A6D9-484E-BA67-CC6E2BDCC064}"/>
    <cellStyle name="Обычный 4 5 3 2 2" xfId="5014" xr:uid="{17DF5254-8E6B-4E50-8DB2-0CE72518D164}"/>
    <cellStyle name="Обычный 4 5 3 3" xfId="4479" xr:uid="{D3263FD1-F3BC-4D3A-AAF6-211942CF0EE7}"/>
    <cellStyle name="Обычный 4 5 4" xfId="2664" xr:uid="{8B1A7259-B529-4B0E-9C17-024FE41C3A2F}"/>
    <cellStyle name="Обычный 4 5 4 2" xfId="3385" xr:uid="{12B63425-0495-441D-ADA1-0D7D0AC0DBD1}"/>
    <cellStyle name="Обычный 4 5 4 2 2" xfId="5194" xr:uid="{C8E2FE0E-8279-432F-8B5E-FED169C7083D}"/>
    <cellStyle name="Обычный 4 5 4 3" xfId="4659" xr:uid="{EA25E6CF-1570-48F6-87B8-410A1E16DA82}"/>
    <cellStyle name="Обычный 4 5 5" xfId="2934" xr:uid="{229F9FFF-9973-4080-8D91-13442972DD85}"/>
    <cellStyle name="Обычный 4 5 5 2" xfId="4837" xr:uid="{A0B24E62-0106-4AE5-80DD-F21D1482F3C2}"/>
    <cellStyle name="Обычный 4 5 6" xfId="4303" xr:uid="{2D9C27FB-6E82-40E1-9E88-1A28E9F87EF9}"/>
    <cellStyle name="Обычный 4 6" xfId="2245" xr:uid="{D77EB9F2-55A7-4D70-BA5B-1B7B6AE01F8C}"/>
    <cellStyle name="Обычный 4 6 2" xfId="2352" xr:uid="{A2C8EA6C-0A48-48E3-A18B-0AAC0090B9FB}"/>
    <cellStyle name="Обычный 4 6 2 2" xfId="2575" xr:uid="{AFA2E283-E5AC-405C-8CF3-6A016B32F5A1}"/>
    <cellStyle name="Обычный 4 6 2 2 2" xfId="3300" xr:uid="{01BB68CA-F15A-4A7F-A2E7-3E011552C7B6}"/>
    <cellStyle name="Обычный 4 6 2 2 2 2" xfId="5122" xr:uid="{3B80B57E-8233-4F0C-A9DC-A722B1FA00F9}"/>
    <cellStyle name="Обычный 4 6 2 2 3" xfId="4587" xr:uid="{E707130E-7D9F-4C73-995D-5BACA55B32F9}"/>
    <cellStyle name="Обычный 4 6 2 3" xfId="2807" xr:uid="{DFCF8F0F-AF5F-42A4-87B8-C731B41D861E}"/>
    <cellStyle name="Обычный 4 6 2 3 2" xfId="3528" xr:uid="{7D992449-D856-43EE-AA23-ED1A49235FA6}"/>
    <cellStyle name="Обычный 4 6 2 3 2 2" xfId="5302" xr:uid="{ECC05C03-8345-4E08-882F-975A56291A70}"/>
    <cellStyle name="Обычный 4 6 2 3 3" xfId="4767" xr:uid="{6D4C13D1-8476-45E3-A275-6F1C701295E0}"/>
    <cellStyle name="Обычный 4 6 2 4" xfId="3077" xr:uid="{4E388728-72C8-4DB6-8386-5D50D84CA16E}"/>
    <cellStyle name="Обычный 4 6 2 4 2" xfId="4945" xr:uid="{82B71FD5-A279-4D11-84FF-368ED7817BBE}"/>
    <cellStyle name="Обычный 4 6 2 5" xfId="4411" xr:uid="{1A2AB279-0F8B-4C8A-A7A2-3D3B754A8879}"/>
    <cellStyle name="Обычный 4 6 3" xfId="2468" xr:uid="{8009B64D-4056-4FDB-9508-D149185D8909}"/>
    <cellStyle name="Обычный 4 6 3 2" xfId="3193" xr:uid="{A80A48C0-B6E0-4589-87F0-96F27CD13BDE}"/>
    <cellStyle name="Обычный 4 6 3 2 2" xfId="5038" xr:uid="{40F37C1E-0A56-4C6C-AA6A-12E2CEF98416}"/>
    <cellStyle name="Обычный 4 6 3 3" xfId="4503" xr:uid="{6B025D68-9005-49AB-8CF7-297C45513B8B}"/>
    <cellStyle name="Обычный 4 6 4" xfId="2700" xr:uid="{CD4C7CB5-BB69-45BE-861D-BEF9B14C4AF6}"/>
    <cellStyle name="Обычный 4 6 4 2" xfId="3421" xr:uid="{A6ADA610-32C7-4B2E-9281-B1A3403DF172}"/>
    <cellStyle name="Обычный 4 6 4 2 2" xfId="5218" xr:uid="{474906AC-33FB-4927-9CA2-42431830F061}"/>
    <cellStyle name="Обычный 4 6 4 3" xfId="4683" xr:uid="{A634FA04-9A6D-4C03-AA09-B377A1572870}"/>
    <cellStyle name="Обычный 4 6 5" xfId="2970" xr:uid="{48EADA3E-F958-4908-8513-065B1BC2DC64}"/>
    <cellStyle name="Обычный 4 6 5 2" xfId="4861" xr:uid="{870AF95B-38F5-4D41-95DD-E12F3A93C260}"/>
    <cellStyle name="Обычный 4 6 6" xfId="4327" xr:uid="{B7A01002-2EC2-471D-A283-91F2923D05F1}"/>
    <cellStyle name="Обычный 4 7" xfId="2273" xr:uid="{A5F56C21-69B7-4938-88B8-C2A5BE3E8F11}"/>
    <cellStyle name="Обычный 4 7 2" xfId="2380" xr:uid="{08E41E87-77F3-4FF1-B180-68741A365FF6}"/>
    <cellStyle name="Обычный 4 7 2 2" xfId="2603" xr:uid="{E36CD244-E383-4854-ABD2-41AC19AF3D14}"/>
    <cellStyle name="Обычный 4 7 2 2 2" xfId="3328" xr:uid="{74F65728-80DA-4305-A915-CA5A26F44644}"/>
    <cellStyle name="Обычный 4 7 2 2 2 2" xfId="5146" xr:uid="{97F52584-1BE5-4DC9-B582-F61A8F6BC53F}"/>
    <cellStyle name="Обычный 4 7 2 2 3" xfId="4611" xr:uid="{43BB88D0-3770-4C96-932C-62305299C868}"/>
    <cellStyle name="Обычный 4 7 2 3" xfId="2835" xr:uid="{8817F723-368F-4A6D-81BA-AC0F1AA25133}"/>
    <cellStyle name="Обычный 4 7 2 3 2" xfId="3556" xr:uid="{FD2C2B94-087E-48CD-9C03-A51CF665080A}"/>
    <cellStyle name="Обычный 4 7 2 3 2 2" xfId="5326" xr:uid="{D6383238-54A3-49E3-97CF-D6EE01CF1C92}"/>
    <cellStyle name="Обычный 4 7 2 3 3" xfId="4791" xr:uid="{975889AD-CB3B-4B17-ADE9-CEBE364CEE2E}"/>
    <cellStyle name="Обычный 4 7 2 4" xfId="3105" xr:uid="{342CCCB5-91AE-4968-BAF1-213316FB6387}"/>
    <cellStyle name="Обычный 4 7 2 4 2" xfId="4969" xr:uid="{0BE16A78-12D2-485F-B84E-9DD3D21C3D87}"/>
    <cellStyle name="Обычный 4 7 2 5" xfId="4435" xr:uid="{28AB3736-5537-49DE-97BF-5F7CFAE886C9}"/>
    <cellStyle name="Обычный 4 7 3" xfId="2496" xr:uid="{0107350E-F2A5-4A53-87F1-6D8027DB7B53}"/>
    <cellStyle name="Обычный 4 7 3 2" xfId="3221" xr:uid="{1D72E8CC-95BD-45D7-B5BE-C34D8A5B3125}"/>
    <cellStyle name="Обычный 4 7 3 2 2" xfId="5062" xr:uid="{2D3ABDE4-E671-4A3F-A9A6-720ED9561E86}"/>
    <cellStyle name="Обычный 4 7 3 3" xfId="4527" xr:uid="{C75AD3EB-1985-4DDE-93F4-38EFB5FF4290}"/>
    <cellStyle name="Обычный 4 7 4" xfId="2728" xr:uid="{39B44904-44F4-4BAF-90AB-9B021C3796D5}"/>
    <cellStyle name="Обычный 4 7 4 2" xfId="3449" xr:uid="{AB46933C-B290-4525-BCBF-9026F33E333E}"/>
    <cellStyle name="Обычный 4 7 4 2 2" xfId="5242" xr:uid="{0A8D16C6-7AF3-40A9-B821-1B15DB7D9FA5}"/>
    <cellStyle name="Обычный 4 7 4 3" xfId="4707" xr:uid="{F64E2BE1-1418-4348-AABE-842044808387}"/>
    <cellStyle name="Обычный 4 7 5" xfId="2998" xr:uid="{A5B5825B-0AC3-44B6-A700-FDB3DA7B9FC4}"/>
    <cellStyle name="Обычный 4 7 5 2" xfId="4885" xr:uid="{63323260-064B-45EF-9B39-DE956380F880}"/>
    <cellStyle name="Обычный 4 7 6" xfId="4351" xr:uid="{BCB605D1-E147-409D-8B55-97EE4085CC08}"/>
    <cellStyle name="Обычный 4 8" xfId="2288" xr:uid="{905AAAA4-D7C0-4321-BBE4-ECC946D98882}"/>
    <cellStyle name="Обычный 4 8 2" xfId="2511" xr:uid="{9DE9A7C0-D681-4A6E-B9C2-35A5354BE4AB}"/>
    <cellStyle name="Обычный 4 8 2 2" xfId="3236" xr:uid="{400E36D5-6828-4C62-B157-3CE4F09B632E}"/>
    <cellStyle name="Обычный 4 8 2 2 2" xfId="5074" xr:uid="{B9066455-FA9A-492D-BC79-B91CD237DFA5}"/>
    <cellStyle name="Обычный 4 8 2 3" xfId="4539" xr:uid="{9D5C8DF1-3FDD-48A1-A178-48DA8BBACF2B}"/>
    <cellStyle name="Обычный 4 8 3" xfId="2743" xr:uid="{2C866EC0-3CE7-4AA3-BD6F-36FEAF5CEAD8}"/>
    <cellStyle name="Обычный 4 8 3 2" xfId="3464" xr:uid="{18F8C0A6-E93C-4C68-B3A3-146E1CA204F7}"/>
    <cellStyle name="Обычный 4 8 3 2 2" xfId="5254" xr:uid="{D072D794-BCBE-45CF-BB81-118D06990A0C}"/>
    <cellStyle name="Обычный 4 8 3 3" xfId="4719" xr:uid="{C85BDF5C-3254-48D9-A5FC-C8AE3E52AB61}"/>
    <cellStyle name="Обычный 4 8 4" xfId="3013" xr:uid="{6094ECEF-7792-445A-A4F2-578DD59D7325}"/>
    <cellStyle name="Обычный 4 8 4 2" xfId="4897" xr:uid="{0EF27473-E257-4601-9B75-AEB1F163FFFD}"/>
    <cellStyle name="Обычный 4 8 5" xfId="4363" xr:uid="{F8EA710B-3C16-4A19-8CF7-A380A9CD4B62}"/>
    <cellStyle name="Обычный 4 9" xfId="2393" xr:uid="{CA407FD7-EF06-4054-94DB-B4A2B2B48372}"/>
    <cellStyle name="Обычный 4 9 2" xfId="2616" xr:uid="{30A51642-843B-4416-99DA-4620AE027087}"/>
    <cellStyle name="Обычный 4 9 2 2" xfId="3341" xr:uid="{B2CF6D17-CEDD-4006-B7FA-548CCD2FE1F0}"/>
    <cellStyle name="Обычный 4 9 2 2 2" xfId="5157" xr:uid="{6767BCF8-2C7C-4DCC-83A3-A6638261C445}"/>
    <cellStyle name="Обычный 4 9 2 3" xfId="4622" xr:uid="{78122862-CACA-4649-B27A-60A09BDBB15F}"/>
    <cellStyle name="Обычный 4 9 3" xfId="2894" xr:uid="{6BE1C844-E3D0-49B1-B4FF-F75395D719F8}"/>
    <cellStyle name="Обычный 4 9 3 2" xfId="3615" xr:uid="{7719C7F1-5B0F-44F8-85AF-1E907ADAA63E}"/>
    <cellStyle name="Обычный 4 9 3 2 2" xfId="5337" xr:uid="{7E4C67C6-9D53-46C4-B6CC-0EBA0A9D5E07}"/>
    <cellStyle name="Обычный 4 9 3 3" xfId="4803" xr:uid="{D611B3D6-CE26-4954-8C9C-9C84713B028B}"/>
    <cellStyle name="Обычный 4 9 4" xfId="3118" xr:uid="{4CCF85FC-DBE9-4E8F-8E31-6E7E5D40F734}"/>
    <cellStyle name="Обычный 4 9 4 2" xfId="4980" xr:uid="{46D4B1CB-72F0-41F0-BC46-11F2F572CDCE}"/>
    <cellStyle name="Обычный 4 9 5" xfId="4446" xr:uid="{2FEC6CA8-FC85-4E77-B061-2E2E9CC44471}"/>
    <cellStyle name="Обычный 5" xfId="46" xr:uid="{29EEF6EF-864B-4045-B8F8-A33CFD7B90DD}"/>
    <cellStyle name="Обычный 5 10" xfId="2637" xr:uid="{D93553F1-FD3F-4649-A308-9F008ABC094A}"/>
    <cellStyle name="Обычный 5 10 2" xfId="3358" xr:uid="{F84F1B3B-FA2E-433B-BFFF-85FBDF3F0852}"/>
    <cellStyle name="Обычный 5 10 2 2" xfId="5171" xr:uid="{362D23BC-016F-4A3C-B6BA-20C7D6D90FB0}"/>
    <cellStyle name="Обычный 5 10 3" xfId="4635" xr:uid="{B9584297-6CED-401E-880C-B4E83DD4A0A9}"/>
    <cellStyle name="Обычный 5 11" xfId="2907" xr:uid="{736DB003-8FE8-4557-87AD-87D82BC7C7BC}"/>
    <cellStyle name="Обычный 5 11 2" xfId="4814" xr:uid="{CD80A6EB-11E4-4DCF-9D5B-286C158ED6C2}"/>
    <cellStyle name="Обычный 5 12" xfId="3652" xr:uid="{5972B5E8-8222-4D36-BAA4-2880E10AD2A8}"/>
    <cellStyle name="Обычный 5 13" xfId="4271" xr:uid="{682C0599-2C1C-4B3A-9103-3843B9E3E476}"/>
    <cellStyle name="Обычный 5 2" xfId="2141" xr:uid="{AFDF357C-DB0C-4681-9FCA-37211EDC7809}"/>
    <cellStyle name="Обычный 5 2 2" xfId="3655" xr:uid="{F8003BBD-A6D0-4889-AC01-4BB16D02F856}"/>
    <cellStyle name="Обычный 5 3" xfId="2195" xr:uid="{34540FC9-6E69-4B1A-B896-2B75189780A5}"/>
    <cellStyle name="Обычный 5 3 2" xfId="2231" xr:uid="{444339F8-0ABD-4976-BFB1-2320484124A7}"/>
    <cellStyle name="Обычный 5 3 2 2" xfId="2338" xr:uid="{E4D4DC3A-512A-4908-8503-442364737514}"/>
    <cellStyle name="Обычный 5 3 2 2 2" xfId="2561" xr:uid="{7FB4BB89-80FD-4079-B240-062FBE6CB6A3}"/>
    <cellStyle name="Обычный 5 3 2 2 2 2" xfId="3286" xr:uid="{C784ABA0-FE5E-46A7-B1FA-E0F22ECCE39C}"/>
    <cellStyle name="Обычный 5 3 2 2 2 2 2" xfId="5109" xr:uid="{68AE4974-E495-44D1-90D8-9D812F603AAD}"/>
    <cellStyle name="Обычный 5 3 2 2 2 3" xfId="4574" xr:uid="{E6DCF807-4CBB-45C2-81C2-29D26F25AAE4}"/>
    <cellStyle name="Обычный 5 3 2 2 3" xfId="2793" xr:uid="{8A0B4DF6-6996-4CA1-91DA-458F74F90D88}"/>
    <cellStyle name="Обычный 5 3 2 2 3 2" xfId="3514" xr:uid="{F11F167D-1BA9-4242-8113-7DC622406461}"/>
    <cellStyle name="Обычный 5 3 2 2 3 2 2" xfId="5289" xr:uid="{CF5DFFE3-16C9-427C-80FA-92A1F330BA7F}"/>
    <cellStyle name="Обычный 5 3 2 2 3 3" xfId="4754" xr:uid="{D3A3813C-AA56-4B44-9B57-3D5F9B0C446D}"/>
    <cellStyle name="Обычный 5 3 2 2 4" xfId="3063" xr:uid="{B201F157-93D8-47F9-9C96-93304B650990}"/>
    <cellStyle name="Обычный 5 3 2 2 4 2" xfId="4932" xr:uid="{453BFF51-D7C1-4D37-BA2F-01309C01FF94}"/>
    <cellStyle name="Обычный 5 3 2 2 5" xfId="4398" xr:uid="{125D890B-2D6D-4CA3-BA07-53090C8A2950}"/>
    <cellStyle name="Обычный 5 3 2 3" xfId="2454" xr:uid="{658A5DAC-DF80-440F-B643-9462D908E6D3}"/>
    <cellStyle name="Обычный 5 3 2 3 2" xfId="3179" xr:uid="{FE983108-68F9-48CE-8190-C9365362F0FD}"/>
    <cellStyle name="Обычный 5 3 2 3 2 2" xfId="5025" xr:uid="{59EE7692-7836-4D9F-9C24-C2D46891A181}"/>
    <cellStyle name="Обычный 5 3 2 3 3" xfId="4490" xr:uid="{0081A74A-8EED-4E97-8460-8AC28FA673E7}"/>
    <cellStyle name="Обычный 5 3 2 4" xfId="2686" xr:uid="{676BE597-598A-4D44-990B-718C8DE53505}"/>
    <cellStyle name="Обычный 5 3 2 4 2" xfId="3407" xr:uid="{3835B8DA-7A94-449B-B19F-58ADC8DCBCAB}"/>
    <cellStyle name="Обычный 5 3 2 4 2 2" xfId="5205" xr:uid="{4715027F-65FC-4F39-86D3-D721F8118C5E}"/>
    <cellStyle name="Обычный 5 3 2 4 3" xfId="4670" xr:uid="{36E973A9-D556-42E0-8B5F-055B3C6086B9}"/>
    <cellStyle name="Обычный 5 3 2 5" xfId="2956" xr:uid="{8BA48ECF-536E-4393-82C6-FBF18F1164CD}"/>
    <cellStyle name="Обычный 5 3 2 5 2" xfId="4848" xr:uid="{7C480B4C-3557-4586-AF48-3DBE6C4C9C41}"/>
    <cellStyle name="Обычный 5 3 2 6" xfId="4314" xr:uid="{0E46F37A-4682-41BE-9E1B-CE7160799D7C}"/>
    <cellStyle name="Обычный 5 3 3" xfId="2259" xr:uid="{C7049585-94BE-4580-8895-CC28E307E872}"/>
    <cellStyle name="Обычный 5 3 3 2" xfId="2366" xr:uid="{A12EA0F7-E07E-4C41-AF15-26E565959327}"/>
    <cellStyle name="Обычный 5 3 3 2 2" xfId="2589" xr:uid="{3897FCDC-9A3B-448B-90B9-A09BFDDF4369}"/>
    <cellStyle name="Обычный 5 3 3 2 2 2" xfId="3314" xr:uid="{74D00F49-55E3-496E-B59B-D756275968EA}"/>
    <cellStyle name="Обычный 5 3 3 2 2 2 2" xfId="5133" xr:uid="{AC45BDE7-36EC-44CC-9C1B-1D52F4A0F356}"/>
    <cellStyle name="Обычный 5 3 3 2 2 3" xfId="4598" xr:uid="{C43BAA39-D1B4-4A47-8C11-173819522B4D}"/>
    <cellStyle name="Обычный 5 3 3 2 3" xfId="2821" xr:uid="{4868F16D-12B0-40FB-90A0-2C7F75B70FC4}"/>
    <cellStyle name="Обычный 5 3 3 2 3 2" xfId="3542" xr:uid="{7EE38FBE-1171-4235-B42D-1E2310E3F521}"/>
    <cellStyle name="Обычный 5 3 3 2 3 2 2" xfId="5313" xr:uid="{65C659E4-9F8B-4FBB-942A-E6ED61AA913F}"/>
    <cellStyle name="Обычный 5 3 3 2 3 3" xfId="4778" xr:uid="{64C26267-81A0-4BBC-86CE-F8CB0B4B45C8}"/>
    <cellStyle name="Обычный 5 3 3 2 4" xfId="3091" xr:uid="{D830C6E4-A677-4019-A7A1-77DE016044B9}"/>
    <cellStyle name="Обычный 5 3 3 2 4 2" xfId="4956" xr:uid="{D9411294-32DB-4A64-B6AC-8E01F60CFA2E}"/>
    <cellStyle name="Обычный 5 3 3 2 5" xfId="4422" xr:uid="{4DF84272-1649-4BF0-BD68-15A8E8F24735}"/>
    <cellStyle name="Обычный 5 3 3 3" xfId="2482" xr:uid="{CE321CDB-7E6B-4B16-B8DD-6B556584F39B}"/>
    <cellStyle name="Обычный 5 3 3 3 2" xfId="3207" xr:uid="{DB2C3611-0815-4645-8806-3AACFABB016A}"/>
    <cellStyle name="Обычный 5 3 3 3 2 2" xfId="5049" xr:uid="{EE7430E1-016C-4CF4-BB39-AC4F05A1F14A}"/>
    <cellStyle name="Обычный 5 3 3 3 3" xfId="4514" xr:uid="{328D6F10-808A-4A82-8ECF-7B0E213D4D3B}"/>
    <cellStyle name="Обычный 5 3 3 4" xfId="2714" xr:uid="{EC67B2C9-6E6B-4D08-8699-D0F4841DF919}"/>
    <cellStyle name="Обычный 5 3 3 4 2" xfId="3435" xr:uid="{B82D7FF5-208D-4737-A629-3C54D21123B2}"/>
    <cellStyle name="Обычный 5 3 3 4 2 2" xfId="5229" xr:uid="{5F1161AB-6FD2-416F-8585-D869484BCA8E}"/>
    <cellStyle name="Обычный 5 3 3 4 3" xfId="4694" xr:uid="{1DB9D558-AF17-4E17-B732-07DA1A55E1DF}"/>
    <cellStyle name="Обычный 5 3 3 5" xfId="2984" xr:uid="{836B58ED-4655-460B-8AC6-C57B8F63B4ED}"/>
    <cellStyle name="Обычный 5 3 3 5 2" xfId="4872" xr:uid="{BC2C247F-8D5D-495F-A427-7E5241E3B31B}"/>
    <cellStyle name="Обычный 5 3 3 6" xfId="4338" xr:uid="{598237E6-93F5-4D8F-AB46-3F5B89045982}"/>
    <cellStyle name="Обычный 5 3 4" xfId="2302" xr:uid="{1104716B-0C9B-4EA8-B6C3-9E31438CC936}"/>
    <cellStyle name="Обычный 5 3 4 2" xfId="2525" xr:uid="{9BD2B28C-EE85-48E4-8151-5BB67D5B3341}"/>
    <cellStyle name="Обычный 5 3 4 2 2" xfId="3250" xr:uid="{B675F28D-1274-417A-92F5-8865C108F1C0}"/>
    <cellStyle name="Обычный 5 3 4 2 2 2" xfId="5085" xr:uid="{C09EBFFC-C89B-4462-90BD-D9436B92966C}"/>
    <cellStyle name="Обычный 5 3 4 2 3" xfId="4550" xr:uid="{7E9204D3-0EF2-4D71-8369-A91C2840AEFC}"/>
    <cellStyle name="Обычный 5 3 4 3" xfId="2757" xr:uid="{628B1E0C-4DC0-4FB2-B04C-408FED6B6F49}"/>
    <cellStyle name="Обычный 5 3 4 3 2" xfId="3478" xr:uid="{F5AB20B8-B577-4A08-AC79-C76C725153A6}"/>
    <cellStyle name="Обычный 5 3 4 3 2 2" xfId="5265" xr:uid="{CA713B2F-0438-4B9C-82A6-ECAA45A1D75D}"/>
    <cellStyle name="Обычный 5 3 4 3 3" xfId="4730" xr:uid="{6B03AF96-04D9-468B-8EE4-25579F159473}"/>
    <cellStyle name="Обычный 5 3 4 4" xfId="3027" xr:uid="{9C548428-E2C1-46A8-9435-D52BF29C3AD9}"/>
    <cellStyle name="Обычный 5 3 4 4 2" xfId="4908" xr:uid="{B5152803-B3CA-4434-975A-E61DB93ACEA5}"/>
    <cellStyle name="Обычный 5 3 4 5" xfId="4374" xr:uid="{1B224939-B940-47B3-8F8B-D6ECC08E22D5}"/>
    <cellStyle name="Обычный 5 3 5" xfId="2418" xr:uid="{63CDB0C7-ADD7-44CD-9302-948889B9B088}"/>
    <cellStyle name="Обычный 5 3 5 2" xfId="3143" xr:uid="{98DD5AD0-C70D-4407-964B-601A60A1F7E1}"/>
    <cellStyle name="Обычный 5 3 5 2 2" xfId="5001" xr:uid="{EB32CDA4-DE8F-4D30-85A6-DE4C3D99F43E}"/>
    <cellStyle name="Обычный 5 3 5 3" xfId="4466" xr:uid="{63CDAA77-F0BC-42E6-99B7-DBAF971FF08C}"/>
    <cellStyle name="Обычный 5 3 6" xfId="2650" xr:uid="{48AC0D78-A159-4221-9B56-F28534574EB2}"/>
    <cellStyle name="Обычный 5 3 6 2" xfId="3371" xr:uid="{958F4894-080B-4DB5-B6D2-78AED3EB9AB0}"/>
    <cellStyle name="Обычный 5 3 6 2 2" xfId="5181" xr:uid="{AC639E72-C50D-4773-9062-191386618D45}"/>
    <cellStyle name="Обычный 5 3 6 3" xfId="4645" xr:uid="{780DB60B-C37C-4FBE-96B7-165FE2E76A31}"/>
    <cellStyle name="Обычный 5 3 7" xfId="2920" xr:uid="{E0DB0100-3CF7-4D4C-B71F-7939A4046A70}"/>
    <cellStyle name="Обычный 5 3 7 2" xfId="4824" xr:uid="{9EE1B392-3BFD-4315-9BB3-55255D51764C}"/>
    <cellStyle name="Обычный 5 3 8" xfId="3660" xr:uid="{19594682-42FE-4C05-AABC-D95284B30425}"/>
    <cellStyle name="Обычный 5 3 9" xfId="4277" xr:uid="{7029C5E1-5F1B-4478-8B66-AD8BA3B9DD20}"/>
    <cellStyle name="Обычный 5 4" xfId="2210" xr:uid="{5E6E464A-9B66-4A94-9D92-FC73CA3C47BE}"/>
    <cellStyle name="Обычный 5 4 2" xfId="2317" xr:uid="{27E831CB-9B97-4EDE-B253-4818E43B0EA8}"/>
    <cellStyle name="Обычный 5 4 2 2" xfId="2540" xr:uid="{54AEA1FF-409A-48A2-9679-9C387B47D947}"/>
    <cellStyle name="Обычный 5 4 2 2 2" xfId="3265" xr:uid="{CB14FC4E-11AB-4262-8D92-6836194652DF}"/>
    <cellStyle name="Обычный 5 4 2 2 2 2" xfId="5099" xr:uid="{C7485D7C-B432-4FF9-9C2C-45A0AB53625B}"/>
    <cellStyle name="Обычный 5 4 2 2 3" xfId="4564" xr:uid="{F1E79DCA-3E28-4B71-A5E7-459E761F5945}"/>
    <cellStyle name="Обычный 5 4 2 3" xfId="2772" xr:uid="{039185FB-6E7A-42B8-84F4-8A2E742C35B7}"/>
    <cellStyle name="Обычный 5 4 2 3 2" xfId="3493" xr:uid="{4782BDA1-59A7-4D7B-892B-AA8722F5BED2}"/>
    <cellStyle name="Обычный 5 4 2 3 2 2" xfId="5279" xr:uid="{787AA75A-EBDE-4DF7-B480-58498CFC7ACF}"/>
    <cellStyle name="Обычный 5 4 2 3 3" xfId="4744" xr:uid="{E44279EB-0104-44AD-B1C0-561C47390EDD}"/>
    <cellStyle name="Обычный 5 4 2 4" xfId="3042" xr:uid="{23F2F8E1-5948-44BF-B8E2-577F4966F0F1}"/>
    <cellStyle name="Обычный 5 4 2 4 2" xfId="4922" xr:uid="{A07444EA-54F7-402E-9A5C-31A294F87081}"/>
    <cellStyle name="Обычный 5 4 2 5" xfId="4388" xr:uid="{43487D77-CD29-4D68-97DF-DDAAD46BD6E8}"/>
    <cellStyle name="Обычный 5 4 3" xfId="2433" xr:uid="{29C23165-2789-43F7-A1CB-882A2BCA6874}"/>
    <cellStyle name="Обычный 5 4 3 2" xfId="3158" xr:uid="{923AB004-0E8A-4FE3-9DDB-4EFF733BD09D}"/>
    <cellStyle name="Обычный 5 4 3 2 2" xfId="5015" xr:uid="{2C9A8B77-EB58-4E62-9DD8-1C61D993A70D}"/>
    <cellStyle name="Обычный 5 4 3 3" xfId="4480" xr:uid="{8BE4DB57-9571-430B-9557-CB8A3486BF1D}"/>
    <cellStyle name="Обычный 5 4 4" xfId="2665" xr:uid="{99EC7B98-7FA6-4069-9297-FAA1296E5E38}"/>
    <cellStyle name="Обычный 5 4 4 2" xfId="3386" xr:uid="{E9402757-E910-4E76-BA9B-56FDBC372BD4}"/>
    <cellStyle name="Обычный 5 4 4 2 2" xfId="5195" xr:uid="{609D2FBB-3E07-49EA-B04C-9AE258CBB842}"/>
    <cellStyle name="Обычный 5 4 4 3" xfId="4660" xr:uid="{D96FC0EC-DB2B-490C-83A9-EA5A36F4B7A4}"/>
    <cellStyle name="Обычный 5 4 5" xfId="2935" xr:uid="{EF59803A-26BA-49D8-8EBA-C9E5B0CAF024}"/>
    <cellStyle name="Обычный 5 4 5 2" xfId="4838" xr:uid="{5FD14574-D022-439A-B306-5AEC751B4EBE}"/>
    <cellStyle name="Обычный 5 4 6" xfId="4304" xr:uid="{7495B976-6F70-4397-86FA-C8EDC6406664}"/>
    <cellStyle name="Обычный 5 5" xfId="2246" xr:uid="{0DF8DC32-0BD8-4684-BB96-9279695E2B6D}"/>
    <cellStyle name="Обычный 5 5 2" xfId="2353" xr:uid="{C803B41E-B912-4068-B62B-6E3865CE27EC}"/>
    <cellStyle name="Обычный 5 5 2 2" xfId="2576" xr:uid="{63F0A6B8-E4AE-41D0-B069-37524D3FF80B}"/>
    <cellStyle name="Обычный 5 5 2 2 2" xfId="3301" xr:uid="{C6051B45-0C9A-4BD9-81E9-E14D8407684A}"/>
    <cellStyle name="Обычный 5 5 2 2 2 2" xfId="5123" xr:uid="{A5CF262F-023C-45D3-87A8-80879629146F}"/>
    <cellStyle name="Обычный 5 5 2 2 3" xfId="4588" xr:uid="{51EA2B7B-20FC-4ED0-954C-27381308FE32}"/>
    <cellStyle name="Обычный 5 5 2 3" xfId="2808" xr:uid="{2E453A59-AB1F-4DFF-BF91-1E410C216DC0}"/>
    <cellStyle name="Обычный 5 5 2 3 2" xfId="3529" xr:uid="{BE5BA3E0-94C8-4516-AA51-F958B4F5D47B}"/>
    <cellStyle name="Обычный 5 5 2 3 2 2" xfId="5303" xr:uid="{7ED4E6AB-EE0B-481C-81D3-172BC1AA7008}"/>
    <cellStyle name="Обычный 5 5 2 3 3" xfId="4768" xr:uid="{F9E2B087-784E-483B-B5C4-FEA83E82BF9B}"/>
    <cellStyle name="Обычный 5 5 2 4" xfId="3078" xr:uid="{B5A5FF53-6E1A-43A4-8719-CD433AA00D2D}"/>
    <cellStyle name="Обычный 5 5 2 4 2" xfId="4946" xr:uid="{35945F71-DF52-43E2-A6DB-4A6253D439C8}"/>
    <cellStyle name="Обычный 5 5 2 5" xfId="4412" xr:uid="{FF8BB22E-81AA-4ABD-A080-5304958AD906}"/>
    <cellStyle name="Обычный 5 5 3" xfId="2469" xr:uid="{2D650C9A-603B-4DCD-A625-B91BBF68985D}"/>
    <cellStyle name="Обычный 5 5 3 2" xfId="3194" xr:uid="{0BAE8063-7916-4E96-8F3F-D80E89A80EF0}"/>
    <cellStyle name="Обычный 5 5 3 2 2" xfId="5039" xr:uid="{77DB07D2-FE03-4BD1-A1BC-4E2AB0CA90E2}"/>
    <cellStyle name="Обычный 5 5 3 3" xfId="4504" xr:uid="{6EFFB991-1DEA-459D-9359-2AAEDF126B45}"/>
    <cellStyle name="Обычный 5 5 4" xfId="2701" xr:uid="{2D482D7D-05DB-4F22-8E1C-09F3F751B0DF}"/>
    <cellStyle name="Обычный 5 5 4 2" xfId="3422" xr:uid="{23107A34-4059-4347-A478-B5DA2B0DE77B}"/>
    <cellStyle name="Обычный 5 5 4 2 2" xfId="5219" xr:uid="{F9D60AD9-4197-493D-BE70-C6F54BB572FF}"/>
    <cellStyle name="Обычный 5 5 4 3" xfId="4684" xr:uid="{CF9E5941-5148-48F4-8105-3033449D514B}"/>
    <cellStyle name="Обычный 5 5 5" xfId="2971" xr:uid="{6CA4B606-C279-4C07-9522-89D0796D0EE2}"/>
    <cellStyle name="Обычный 5 5 5 2" xfId="4862" xr:uid="{69C19A1C-DDC8-47DB-8F4F-FD678FD09CF9}"/>
    <cellStyle name="Обычный 5 5 6" xfId="4328" xr:uid="{49FB584D-346C-4DB6-8055-9DFEAC0F9915}"/>
    <cellStyle name="Обычный 5 6" xfId="2274" xr:uid="{6DB4C6EB-858B-43F6-A3AB-DCFACE463D82}"/>
    <cellStyle name="Обычный 5 6 2" xfId="2381" xr:uid="{2CE3D0BC-FA2A-4CF6-B164-279B2630EF70}"/>
    <cellStyle name="Обычный 5 6 2 2" xfId="2604" xr:uid="{5760F68D-C665-4439-B6E5-49B4F7F37AA7}"/>
    <cellStyle name="Обычный 5 6 2 2 2" xfId="3329" xr:uid="{402A779A-C0DF-4B22-9CB6-6D6F3A1F0CA5}"/>
    <cellStyle name="Обычный 5 6 2 2 2 2" xfId="5147" xr:uid="{335B77D9-D2DF-4F2F-B37A-B0F14749AD01}"/>
    <cellStyle name="Обычный 5 6 2 2 3" xfId="4612" xr:uid="{C9440977-D911-48CD-AFCF-CA0BCDA8A620}"/>
    <cellStyle name="Обычный 5 6 2 3" xfId="2836" xr:uid="{86CF15F9-0781-498C-98BF-20A512D3A84A}"/>
    <cellStyle name="Обычный 5 6 2 3 2" xfId="3557" xr:uid="{A7F141D4-B3A3-4E83-96B7-F508EF82A6E1}"/>
    <cellStyle name="Обычный 5 6 2 3 2 2" xfId="5327" xr:uid="{CDD0EE93-A6E4-4F5E-B831-E839017BF9EC}"/>
    <cellStyle name="Обычный 5 6 2 3 3" xfId="4792" xr:uid="{DEC20B16-1F52-4173-B610-BD590D6DA182}"/>
    <cellStyle name="Обычный 5 6 2 4" xfId="3106" xr:uid="{FC3642BF-6F1B-4D1F-A72D-C75FCC895038}"/>
    <cellStyle name="Обычный 5 6 2 4 2" xfId="4970" xr:uid="{19B1DD17-1BD5-47B0-A68D-097DE04F0973}"/>
    <cellStyle name="Обычный 5 6 2 5" xfId="4436" xr:uid="{BEBA64D7-FD17-4215-9E11-3C7B62E8EB1B}"/>
    <cellStyle name="Обычный 5 6 3" xfId="2497" xr:uid="{628EB167-5620-493B-B429-E1F3620CF0C8}"/>
    <cellStyle name="Обычный 5 6 3 2" xfId="3222" xr:uid="{F6656B7B-9431-4CFB-8467-5F9FDB74E453}"/>
    <cellStyle name="Обычный 5 6 3 2 2" xfId="5063" xr:uid="{36CA4295-6540-4122-9638-FD28B450EE12}"/>
    <cellStyle name="Обычный 5 6 3 3" xfId="4528" xr:uid="{3448B65A-0243-47CA-BFAC-2E9031B28B8D}"/>
    <cellStyle name="Обычный 5 6 4" xfId="2729" xr:uid="{2C28BECF-2250-429E-B638-52688FEF5676}"/>
    <cellStyle name="Обычный 5 6 4 2" xfId="3450" xr:uid="{10F8CF4A-F8E0-4957-BB46-D98644420F40}"/>
    <cellStyle name="Обычный 5 6 4 2 2" xfId="5243" xr:uid="{44BA6B4B-7086-4A6E-8AEC-2083FB45A646}"/>
    <cellStyle name="Обычный 5 6 4 3" xfId="4708" xr:uid="{8AFD9F2B-9678-40E5-81DD-DE875684B4DD}"/>
    <cellStyle name="Обычный 5 6 5" xfId="2999" xr:uid="{C91DA5F5-66E2-4926-9027-31BDBDC178ED}"/>
    <cellStyle name="Обычный 5 6 5 2" xfId="4886" xr:uid="{60B57C45-095C-48C6-8419-73D29803D9D0}"/>
    <cellStyle name="Обычный 5 6 6" xfId="4352" xr:uid="{4DBB22F4-5893-4781-B07B-3E670EB9897B}"/>
    <cellStyle name="Обычный 5 7" xfId="2289" xr:uid="{A59FEF92-FD77-4844-9B86-B53570A40191}"/>
    <cellStyle name="Обычный 5 7 2" xfId="2512" xr:uid="{3DDBAE74-DEE0-44CA-9BF4-E04146E9B879}"/>
    <cellStyle name="Обычный 5 7 2 2" xfId="3237" xr:uid="{DA47D193-6184-4FD8-A9A6-1047EDA932DC}"/>
    <cellStyle name="Обычный 5 7 2 2 2" xfId="5075" xr:uid="{09E00B41-0678-4246-B079-2158AE0359A1}"/>
    <cellStyle name="Обычный 5 7 2 3" xfId="4540" xr:uid="{82CB5E39-8514-4F27-A720-2D359CB70A04}"/>
    <cellStyle name="Обычный 5 7 3" xfId="2744" xr:uid="{6584332D-8EEE-46C4-B795-41A2500CF090}"/>
    <cellStyle name="Обычный 5 7 3 2" xfId="3465" xr:uid="{E8CF5226-DE33-4588-93A5-3B6713142F05}"/>
    <cellStyle name="Обычный 5 7 3 2 2" xfId="5255" xr:uid="{4D3189DD-20AE-4C59-9B81-BD6D184DF969}"/>
    <cellStyle name="Обычный 5 7 3 3" xfId="4720" xr:uid="{489C05B0-29D7-4B9A-AFC1-516453B6E8FA}"/>
    <cellStyle name="Обычный 5 7 4" xfId="3014" xr:uid="{3A891C12-EA1B-4C6C-8FD1-52A06EFC18B0}"/>
    <cellStyle name="Обычный 5 7 4 2" xfId="4898" xr:uid="{B3C025C5-0C15-4367-B947-57B5CD66C56D}"/>
    <cellStyle name="Обычный 5 7 5" xfId="4364" xr:uid="{30E627BE-8D1B-40C3-B843-B34BE6E38439}"/>
    <cellStyle name="Обычный 5 8" xfId="2394" xr:uid="{7DD44765-5B13-4D63-B7B7-B917C4831EAD}"/>
    <cellStyle name="Обычный 5 8 2" xfId="2617" xr:uid="{885B7A9A-900D-4253-ABF7-6DDA9A75BC5F}"/>
    <cellStyle name="Обычный 5 8 2 2" xfId="3342" xr:uid="{55DFCD10-37EB-4CE0-A78C-9EF00A88014A}"/>
    <cellStyle name="Обычный 5 8 2 2 2" xfId="5158" xr:uid="{BE5B1091-16D7-4F22-94BD-3748030F94C1}"/>
    <cellStyle name="Обычный 5 8 2 3" xfId="4623" xr:uid="{EE4C7C88-21CB-4B80-B54A-53B4307D4D92}"/>
    <cellStyle name="Обычный 5 8 3" xfId="2895" xr:uid="{9EF2F2D5-E27F-4D3E-9015-7755E6F09501}"/>
    <cellStyle name="Обычный 5 8 3 2" xfId="3616" xr:uid="{4008D05C-1BE3-48B3-8454-D0D1B053676B}"/>
    <cellStyle name="Обычный 5 8 3 2 2" xfId="5338" xr:uid="{10177019-E1C1-420A-A692-9B4187FE8063}"/>
    <cellStyle name="Обычный 5 8 3 3" xfId="4804" xr:uid="{39AE5F7E-62E9-4984-9064-F8A5788549F4}"/>
    <cellStyle name="Обычный 5 8 4" xfId="3119" xr:uid="{AC802637-D221-41E6-8160-58FB012D5325}"/>
    <cellStyle name="Обычный 5 8 4 2" xfId="4981" xr:uid="{64A89268-F4E3-4481-BBFF-8B5C179FA39D}"/>
    <cellStyle name="Обычный 5 8 5" xfId="4447" xr:uid="{25947E58-B925-45B9-963F-C818830E9D90}"/>
    <cellStyle name="Обычный 5 9" xfId="2405" xr:uid="{88ED22CE-8A4F-47F7-BC95-13CA9AE5B70A}"/>
    <cellStyle name="Обычный 5 9 2" xfId="3130" xr:uid="{0BC158C8-8C9E-4723-9E29-8E0F86DA73FD}"/>
    <cellStyle name="Обычный 5 9 2 2" xfId="4991" xr:uid="{53F45659-9749-4B1E-A837-EEE0AB77DECD}"/>
    <cellStyle name="Обычный 5 9 3" xfId="4456" xr:uid="{7E99E082-6EBF-421F-8FB8-894B6DE82B1B}"/>
    <cellStyle name="Обычный 6" xfId="48" xr:uid="{5C7BC31E-F3A1-4A2C-ABA4-DE62B3EB47DB}"/>
    <cellStyle name="Обычный 6 10" xfId="2638" xr:uid="{A4278978-973D-4AF7-9DFB-A9A124E051BD}"/>
    <cellStyle name="Обычный 6 10 2" xfId="3359" xr:uid="{BBBED1D4-7464-44CD-9BFF-DD2C405AB1D7}"/>
    <cellStyle name="Обычный 6 10 2 2" xfId="5172" xr:uid="{75D9B4CA-643D-4A0B-B2A8-6DD8EA83C277}"/>
    <cellStyle name="Обычный 6 10 3" xfId="4636" xr:uid="{C6AFCFA5-11BF-403F-8B0D-7ED8F7FD14B3}"/>
    <cellStyle name="Обычный 6 11" xfId="2908" xr:uid="{41EE70AD-371A-4C5A-8E00-17A116BDA594}"/>
    <cellStyle name="Обычный 6 11 2" xfId="4815" xr:uid="{ADF2985B-A746-45B3-B0A5-6E01728E9AA5}"/>
    <cellStyle name="Обычный 6 2" xfId="2142" xr:uid="{9E5251D8-2097-4FB7-9839-2E5FEE5077FA}"/>
    <cellStyle name="Обычный 6 2 2" xfId="3756" xr:uid="{D6ABCD63-D420-4C3A-A87E-66C36CC68BA3}"/>
    <cellStyle name="Обычный 6 3" xfId="2196" xr:uid="{0839D569-1B55-4A7A-B080-9992A72D2C28}"/>
    <cellStyle name="Обычный 6 3 2" xfId="2232" xr:uid="{A70747D4-FA35-4481-860B-C9FA6ABF14A1}"/>
    <cellStyle name="Обычный 6 3 2 2" xfId="2339" xr:uid="{3E171288-F868-47E6-A706-76B82E496243}"/>
    <cellStyle name="Обычный 6 3 2 2 2" xfId="2562" xr:uid="{C2F29249-4389-4864-8EAB-92B2EAFF6495}"/>
    <cellStyle name="Обычный 6 3 2 2 2 2" xfId="3287" xr:uid="{217D8CA5-0A05-4BE9-82DC-8DA7AB480534}"/>
    <cellStyle name="Обычный 6 3 2 2 2 2 2" xfId="5110" xr:uid="{1B55D8F4-DBC1-4AEC-90AE-6CB2F260DC6E}"/>
    <cellStyle name="Обычный 6 3 2 2 2 3" xfId="4575" xr:uid="{780B3F73-D58C-4BA2-B805-F677660FEB5B}"/>
    <cellStyle name="Обычный 6 3 2 2 3" xfId="2794" xr:uid="{37516601-6D29-4B2B-89B7-820897CCAB72}"/>
    <cellStyle name="Обычный 6 3 2 2 3 2" xfId="3515" xr:uid="{1212B378-809C-417A-BEA0-4DE968556693}"/>
    <cellStyle name="Обычный 6 3 2 2 3 2 2" xfId="5290" xr:uid="{C74600F6-7EF9-48FA-8F2C-9358E805BB29}"/>
    <cellStyle name="Обычный 6 3 2 2 3 3" xfId="4755" xr:uid="{628F5FA3-3B45-40E1-9476-96AB0D8E796F}"/>
    <cellStyle name="Обычный 6 3 2 2 4" xfId="3064" xr:uid="{A94FB37E-42D8-4A15-A28A-D4019DBA61D0}"/>
    <cellStyle name="Обычный 6 3 2 2 4 2" xfId="4933" xr:uid="{BFB8D0AA-BD99-47D2-9C96-69AA29150622}"/>
    <cellStyle name="Обычный 6 3 2 2 5" xfId="4399" xr:uid="{AA2A2F83-F2D4-4CB1-9C0C-A18A4CF2F19F}"/>
    <cellStyle name="Обычный 6 3 2 3" xfId="2455" xr:uid="{DBC2DDE1-8994-4FA2-AD2E-29D2DA3C1A7D}"/>
    <cellStyle name="Обычный 6 3 2 3 2" xfId="3180" xr:uid="{7C9855A3-57FF-4C9F-9501-F3195094FD1F}"/>
    <cellStyle name="Обычный 6 3 2 3 2 2" xfId="5026" xr:uid="{6D157E67-47BF-47A4-9A24-5D96EE7C0213}"/>
    <cellStyle name="Обычный 6 3 2 3 3" xfId="4491" xr:uid="{D18FB1A5-A563-472D-A6A4-C9249AE3EC4E}"/>
    <cellStyle name="Обычный 6 3 2 4" xfId="2687" xr:uid="{DDC3159D-64F6-499D-9982-DA3074BC7C75}"/>
    <cellStyle name="Обычный 6 3 2 4 2" xfId="3408" xr:uid="{754C4A86-45E0-42CD-8163-5F2906001132}"/>
    <cellStyle name="Обычный 6 3 2 4 2 2" xfId="5206" xr:uid="{68A9D5F2-0FA1-491D-B41A-AF78C8F8E553}"/>
    <cellStyle name="Обычный 6 3 2 4 3" xfId="4671" xr:uid="{F097F4D2-D553-4BDF-A828-8B54B9A974A4}"/>
    <cellStyle name="Обычный 6 3 2 5" xfId="2957" xr:uid="{7DAFBA92-253B-4967-B11D-E7559B5EB336}"/>
    <cellStyle name="Обычный 6 3 2 5 2" xfId="4849" xr:uid="{C9587E2B-305F-4FF6-9C09-5A9A1557E45A}"/>
    <cellStyle name="Обычный 6 3 2 6" xfId="4315" xr:uid="{936A2CC8-22CC-48E9-9A32-6D4479C1DF42}"/>
    <cellStyle name="Обычный 6 3 3" xfId="2260" xr:uid="{8DC232EA-0BC6-452F-A00C-D4F7F185C5BA}"/>
    <cellStyle name="Обычный 6 3 3 2" xfId="2367" xr:uid="{39E83353-9516-49AE-A087-9A4E13D62F17}"/>
    <cellStyle name="Обычный 6 3 3 2 2" xfId="2590" xr:uid="{951E02E9-A5AE-4E2E-A188-BB5EF4862AD7}"/>
    <cellStyle name="Обычный 6 3 3 2 2 2" xfId="3315" xr:uid="{F6D7529A-E774-49F9-BD3B-884F9E677561}"/>
    <cellStyle name="Обычный 6 3 3 2 2 2 2" xfId="5134" xr:uid="{5818C685-6C81-4695-B429-1EBACAF3BEE0}"/>
    <cellStyle name="Обычный 6 3 3 2 2 3" xfId="4599" xr:uid="{81162B43-0808-4C60-BDFB-E224EB2F524A}"/>
    <cellStyle name="Обычный 6 3 3 2 3" xfId="2822" xr:uid="{4BB51DB1-DF19-4F00-BA84-4618358605BA}"/>
    <cellStyle name="Обычный 6 3 3 2 3 2" xfId="3543" xr:uid="{F0B9D832-03DB-4848-82A5-27293FB2321F}"/>
    <cellStyle name="Обычный 6 3 3 2 3 2 2" xfId="5314" xr:uid="{30620A9C-C5DC-4371-92CB-84AC69AD2B80}"/>
    <cellStyle name="Обычный 6 3 3 2 3 3" xfId="4779" xr:uid="{F67F63AB-2B7B-42D5-8BEA-98E07618BA92}"/>
    <cellStyle name="Обычный 6 3 3 2 4" xfId="3092" xr:uid="{FF0F6DAE-8B80-4F4D-928D-119082F4D58A}"/>
    <cellStyle name="Обычный 6 3 3 2 4 2" xfId="4957" xr:uid="{CD88E793-39F0-45F9-8E90-51D6A36CA0DB}"/>
    <cellStyle name="Обычный 6 3 3 2 5" xfId="4423" xr:uid="{70DFD3A1-02FE-4440-8C16-37D0CB53062F}"/>
    <cellStyle name="Обычный 6 3 3 3" xfId="2483" xr:uid="{8D88848C-0D4A-46D4-986C-7E4F96A19547}"/>
    <cellStyle name="Обычный 6 3 3 3 2" xfId="3208" xr:uid="{9DDECEFD-353A-4339-B832-44B1D9D2D6B9}"/>
    <cellStyle name="Обычный 6 3 3 3 2 2" xfId="5050" xr:uid="{17D069D9-9CCC-4637-B17D-FB847EECA1A3}"/>
    <cellStyle name="Обычный 6 3 3 3 3" xfId="4515" xr:uid="{5D15A40D-082E-44D6-9204-0BC957CCEC49}"/>
    <cellStyle name="Обычный 6 3 3 4" xfId="2715" xr:uid="{68CD4960-EBE7-4BE1-A33F-06C60ED6A89E}"/>
    <cellStyle name="Обычный 6 3 3 4 2" xfId="3436" xr:uid="{49E65C48-84D3-4EF3-A395-ABC7E409AD03}"/>
    <cellStyle name="Обычный 6 3 3 4 2 2" xfId="5230" xr:uid="{F7038959-3D55-45A4-817E-C41D0CF839D0}"/>
    <cellStyle name="Обычный 6 3 3 4 3" xfId="4695" xr:uid="{7FE87DB6-88EA-4ACC-9057-FCC0ACAE62F5}"/>
    <cellStyle name="Обычный 6 3 3 5" xfId="2985" xr:uid="{DDAABA84-4EA2-481A-B950-1F4D5953A9D1}"/>
    <cellStyle name="Обычный 6 3 3 5 2" xfId="4873" xr:uid="{D579B103-83FD-4154-B92D-A8288CBC2D6D}"/>
    <cellStyle name="Обычный 6 3 3 6" xfId="4339" xr:uid="{866430E6-F9A0-4419-B51F-1BDF7C6BFBE6}"/>
    <cellStyle name="Обычный 6 3 4" xfId="2303" xr:uid="{2DE11496-545F-438D-B219-31091211AE18}"/>
    <cellStyle name="Обычный 6 3 4 2" xfId="2526" xr:uid="{C7430E83-D55E-4605-A11A-E9E770DB7B93}"/>
    <cellStyle name="Обычный 6 3 4 2 2" xfId="3251" xr:uid="{87ECCC08-5CA6-49E2-AE1C-9A44721E5336}"/>
    <cellStyle name="Обычный 6 3 4 2 2 2" xfId="5086" xr:uid="{181F4DFA-588B-4FA7-A7FB-8791D63979F1}"/>
    <cellStyle name="Обычный 6 3 4 2 3" xfId="4551" xr:uid="{4E567774-22C9-41BE-987D-F19C23B44281}"/>
    <cellStyle name="Обычный 6 3 4 3" xfId="2758" xr:uid="{D8D315FB-9FD6-4B93-AB41-1537FCBBF65E}"/>
    <cellStyle name="Обычный 6 3 4 3 2" xfId="3479" xr:uid="{A25A9A6D-3E47-467B-8846-8F1C37489E18}"/>
    <cellStyle name="Обычный 6 3 4 3 2 2" xfId="5266" xr:uid="{004B217E-6E19-43F9-A0A5-BCA43CB36AEF}"/>
    <cellStyle name="Обычный 6 3 4 3 3" xfId="4731" xr:uid="{04972533-480D-42D4-AB71-49071B93AB50}"/>
    <cellStyle name="Обычный 6 3 4 4" xfId="3028" xr:uid="{70334EF8-7F04-43EA-A54E-592A6DA1F211}"/>
    <cellStyle name="Обычный 6 3 4 4 2" xfId="4909" xr:uid="{3C8E3298-5EB6-4FB6-BF9B-507E1E8E4E08}"/>
    <cellStyle name="Обычный 6 3 4 5" xfId="4375" xr:uid="{2BFDAB84-5851-42AD-9A1F-1BD2FB0FC05D}"/>
    <cellStyle name="Обычный 6 3 5" xfId="2419" xr:uid="{7CE98AC3-79B8-4913-8C89-47B8F83F8287}"/>
    <cellStyle name="Обычный 6 3 5 2" xfId="3144" xr:uid="{6ACB69EE-6289-4200-908B-45C0ADA577B4}"/>
    <cellStyle name="Обычный 6 3 5 2 2" xfId="5002" xr:uid="{570A6083-585A-4A27-AA7E-BE37CA389A03}"/>
    <cellStyle name="Обычный 6 3 5 3" xfId="4467" xr:uid="{7A9D218E-DFFC-43E8-9306-07A8E37EA3C6}"/>
    <cellStyle name="Обычный 6 3 6" xfId="2651" xr:uid="{A8E23600-3E6B-488F-996B-96DFE6732300}"/>
    <cellStyle name="Обычный 6 3 6 2" xfId="3372" xr:uid="{FF0FE8CF-5CAB-47B4-8524-01F766D0B262}"/>
    <cellStyle name="Обычный 6 3 6 2 2" xfId="5182" xr:uid="{5D937A8C-A9F3-499A-B3DD-3E1E599174C4}"/>
    <cellStyle name="Обычный 6 3 6 3" xfId="4646" xr:uid="{D993AA36-14F3-4F05-8FC7-284D074E32F0}"/>
    <cellStyle name="Обычный 6 3 7" xfId="2921" xr:uid="{02270881-8D6F-48AC-81FA-733EC8CD9B65}"/>
    <cellStyle name="Обычный 6 3 7 2" xfId="4825" xr:uid="{461504AD-554C-42CA-87C7-D45B47A50B38}"/>
    <cellStyle name="Обычный 6 3 8" xfId="3952" xr:uid="{9A568EAB-42C5-492F-8993-24F0574AB02D}"/>
    <cellStyle name="Обычный 6 4" xfId="2211" xr:uid="{D3B86DF5-139F-42F4-8C3A-3A1BCAACE99C}"/>
    <cellStyle name="Обычный 6 4 2" xfId="2318" xr:uid="{1455F163-830A-4F07-A6F4-4F4B8DF3DCDB}"/>
    <cellStyle name="Обычный 6 4 2 2" xfId="2541" xr:uid="{B53DB01E-D7F0-4F61-B4EF-AA05F6CEBC44}"/>
    <cellStyle name="Обычный 6 4 2 2 2" xfId="3266" xr:uid="{1EC95575-D047-4ED9-AD70-2049D833DF9E}"/>
    <cellStyle name="Обычный 6 4 2 2 2 2" xfId="5100" xr:uid="{42AD1F17-2E98-41C7-BB56-2663EC806801}"/>
    <cellStyle name="Обычный 6 4 2 2 3" xfId="4565" xr:uid="{070DB4CF-47A0-4A2D-B993-CF113DEF11B1}"/>
    <cellStyle name="Обычный 6 4 2 3" xfId="2773" xr:uid="{05A4A816-5F4A-4DBF-9774-EF5C6E5AFE45}"/>
    <cellStyle name="Обычный 6 4 2 3 2" xfId="3494" xr:uid="{995401CF-E1E2-4E0D-B9DE-DD172D16A9FB}"/>
    <cellStyle name="Обычный 6 4 2 3 2 2" xfId="5280" xr:uid="{C14701EC-EFA8-4463-9372-CBEC05F1770B}"/>
    <cellStyle name="Обычный 6 4 2 3 3" xfId="4745" xr:uid="{66E5BDC0-9A26-40C1-B24D-69D649DC9DA6}"/>
    <cellStyle name="Обычный 6 4 2 4" xfId="3043" xr:uid="{1B05485D-1B65-49F5-89C9-6D4A22719975}"/>
    <cellStyle name="Обычный 6 4 2 4 2" xfId="4923" xr:uid="{176710C8-F004-488C-A171-51D8750A94CD}"/>
    <cellStyle name="Обычный 6 4 2 5" xfId="4389" xr:uid="{349A5D36-35A0-4BAC-807B-A1E6A8856244}"/>
    <cellStyle name="Обычный 6 4 3" xfId="2434" xr:uid="{29BE5EA6-1D9D-46B9-A27B-442BB6088056}"/>
    <cellStyle name="Обычный 6 4 3 2" xfId="3159" xr:uid="{9843B3A8-172B-467B-B22E-61715C7B9D71}"/>
    <cellStyle name="Обычный 6 4 3 2 2" xfId="5016" xr:uid="{C727D9C1-6599-420B-A13B-C094D6CE263C}"/>
    <cellStyle name="Обычный 6 4 3 3" xfId="4481" xr:uid="{303718F3-A773-4E8D-A1F1-3CBA1B51D2B5}"/>
    <cellStyle name="Обычный 6 4 4" xfId="2666" xr:uid="{412A7E0A-1620-41AE-A96B-A500AB483A85}"/>
    <cellStyle name="Обычный 6 4 4 2" xfId="3387" xr:uid="{B6527C39-4AF4-45E6-9F8E-00C0D6805CCE}"/>
    <cellStyle name="Обычный 6 4 4 2 2" xfId="5196" xr:uid="{AAC0BA45-9036-40B1-905E-29F7526BEB28}"/>
    <cellStyle name="Обычный 6 4 4 3" xfId="4661" xr:uid="{40F6F7D6-08F5-47E5-98A5-2B99FFE3CE4D}"/>
    <cellStyle name="Обычный 6 4 5" xfId="2936" xr:uid="{12D546AE-0983-4F08-9036-26643C3BDBC2}"/>
    <cellStyle name="Обычный 6 4 5 2" xfId="4839" xr:uid="{3F11802A-003F-4E27-9199-11AB02B8E1EF}"/>
    <cellStyle name="Обычный 6 4 6" xfId="4305" xr:uid="{520A3407-2C45-4B31-8009-3A6116008570}"/>
    <cellStyle name="Обычный 6 5" xfId="2247" xr:uid="{E251844E-296B-491C-993C-AB998ECD0EB2}"/>
    <cellStyle name="Обычный 6 5 2" xfId="2354" xr:uid="{7AFFFB78-7C32-41A2-BD19-3F123C934CFD}"/>
    <cellStyle name="Обычный 6 5 2 2" xfId="2577" xr:uid="{2C996ED8-1E50-49FA-AC51-8E1876C72ACB}"/>
    <cellStyle name="Обычный 6 5 2 2 2" xfId="3302" xr:uid="{00C6115D-79D1-4FC5-B035-855B0BCE8DEA}"/>
    <cellStyle name="Обычный 6 5 2 2 2 2" xfId="5124" xr:uid="{A568B63C-B492-4165-8F9B-ECC60E6F7131}"/>
    <cellStyle name="Обычный 6 5 2 2 3" xfId="4589" xr:uid="{2CBF370F-1030-4D6C-8FF4-AFA2DACE52CB}"/>
    <cellStyle name="Обычный 6 5 2 3" xfId="2809" xr:uid="{BD52A3BF-637F-4D6B-9104-093B36BF3182}"/>
    <cellStyle name="Обычный 6 5 2 3 2" xfId="3530" xr:uid="{C1BBAC33-4589-49DD-8703-A0CC6B0F06E1}"/>
    <cellStyle name="Обычный 6 5 2 3 2 2" xfId="5304" xr:uid="{D7ED4384-BC26-496A-A75D-9FD250C7B4A6}"/>
    <cellStyle name="Обычный 6 5 2 3 3" xfId="4769" xr:uid="{68AAF290-6AB1-4BE4-A39B-7AE67DADA904}"/>
    <cellStyle name="Обычный 6 5 2 4" xfId="3079" xr:uid="{A7FB975E-6DE7-44EF-BD76-BA589E0A6EE8}"/>
    <cellStyle name="Обычный 6 5 2 4 2" xfId="4947" xr:uid="{95AF13D2-3EBA-48BF-B64A-95B7718D0B6D}"/>
    <cellStyle name="Обычный 6 5 2 5" xfId="4413" xr:uid="{1DE99673-65C5-4347-9C03-86AB0445B753}"/>
    <cellStyle name="Обычный 6 5 3" xfId="2470" xr:uid="{FA028E7B-50DB-4FE3-A81F-EAF2A6B5F6C6}"/>
    <cellStyle name="Обычный 6 5 3 2" xfId="3195" xr:uid="{596C3085-A614-4879-9AFC-902371E3798C}"/>
    <cellStyle name="Обычный 6 5 3 2 2" xfId="5040" xr:uid="{3F1F746F-E937-4A42-B782-277CD17003DA}"/>
    <cellStyle name="Обычный 6 5 3 3" xfId="4505" xr:uid="{41AB3641-FF73-471E-A5BB-507575EF84A8}"/>
    <cellStyle name="Обычный 6 5 4" xfId="2702" xr:uid="{FA816DB8-E801-4E0F-8B2C-E3CA9649B7C3}"/>
    <cellStyle name="Обычный 6 5 4 2" xfId="3423" xr:uid="{8862506B-5FAF-4B42-9828-DC9CDBD12673}"/>
    <cellStyle name="Обычный 6 5 4 2 2" xfId="5220" xr:uid="{4A2F6DE2-CA86-46B8-8E5C-C764B6982011}"/>
    <cellStyle name="Обычный 6 5 4 3" xfId="4685" xr:uid="{AD872F21-27AD-44F7-8B2B-D82BB2BB1056}"/>
    <cellStyle name="Обычный 6 5 5" xfId="2972" xr:uid="{7A7FF202-D19A-4736-9FA3-C8E2B2703B28}"/>
    <cellStyle name="Обычный 6 5 5 2" xfId="4863" xr:uid="{255FE975-875E-45B9-AE41-26237FEBC40F}"/>
    <cellStyle name="Обычный 6 5 6" xfId="4329" xr:uid="{38C67E8A-F3BC-49A2-9B51-067A5BF52FF9}"/>
    <cellStyle name="Обычный 6 6" xfId="2275" xr:uid="{9C1B305B-4933-434B-86CC-8C0913F42FAC}"/>
    <cellStyle name="Обычный 6 6 2" xfId="2382" xr:uid="{20A70751-BAF5-4D4D-BD38-D4D33E9271D0}"/>
    <cellStyle name="Обычный 6 6 2 2" xfId="2605" xr:uid="{847ABF45-FF58-404D-BBF4-9D08725FD6C7}"/>
    <cellStyle name="Обычный 6 6 2 2 2" xfId="3330" xr:uid="{50F43BF1-E3E0-4A7A-B045-407407DA8ACC}"/>
    <cellStyle name="Обычный 6 6 2 2 2 2" xfId="5148" xr:uid="{72930716-59D3-4F4F-88BE-B75D3AF77F02}"/>
    <cellStyle name="Обычный 6 6 2 2 3" xfId="4613" xr:uid="{A5FDE07B-11FD-4854-818F-872810DDEE46}"/>
    <cellStyle name="Обычный 6 6 2 3" xfId="2837" xr:uid="{885216FA-40F8-4BF2-93F2-43C2706B542E}"/>
    <cellStyle name="Обычный 6 6 2 3 2" xfId="3558" xr:uid="{6F48CC1E-2C50-4EEE-A9E5-2AC3F64E427F}"/>
    <cellStyle name="Обычный 6 6 2 3 2 2" xfId="5328" xr:uid="{16A3958F-5BD2-4A80-B99B-F7B29F58C5B7}"/>
    <cellStyle name="Обычный 6 6 2 3 3" xfId="4793" xr:uid="{A92ED295-7159-437E-84A8-9AF3D3DD243E}"/>
    <cellStyle name="Обычный 6 6 2 4" xfId="3107" xr:uid="{A2DC3A0B-AC0B-41D9-8AC4-7580F1E27B73}"/>
    <cellStyle name="Обычный 6 6 2 4 2" xfId="4971" xr:uid="{34AD9ADA-DDA2-45CD-9AAA-8AD98F8C6525}"/>
    <cellStyle name="Обычный 6 6 2 5" xfId="4437" xr:uid="{274CF53D-E573-4136-95CF-5B3E87B30BD1}"/>
    <cellStyle name="Обычный 6 6 3" xfId="2498" xr:uid="{F4C078D1-7033-4CBD-B563-4FFA950E0786}"/>
    <cellStyle name="Обычный 6 6 3 2" xfId="3223" xr:uid="{23667DC7-2374-4AB8-A5A5-D985E22EDCD5}"/>
    <cellStyle name="Обычный 6 6 3 2 2" xfId="5064" xr:uid="{94DC8DCF-5D13-4577-8974-2E98DCE878C4}"/>
    <cellStyle name="Обычный 6 6 3 3" xfId="4529" xr:uid="{F760BEF4-53CD-4DB3-B733-25812FE667D5}"/>
    <cellStyle name="Обычный 6 6 4" xfId="2730" xr:uid="{FC543D8B-191F-4884-B137-2B1217C6D448}"/>
    <cellStyle name="Обычный 6 6 4 2" xfId="3451" xr:uid="{2CD3B191-B063-4E10-827A-20206E0912DC}"/>
    <cellStyle name="Обычный 6 6 4 2 2" xfId="5244" xr:uid="{C566D6B3-545B-48E6-85B5-08CD815C5C16}"/>
    <cellStyle name="Обычный 6 6 4 3" xfId="4709" xr:uid="{C9F585A7-3D8B-48BF-8A48-465618254273}"/>
    <cellStyle name="Обычный 6 6 5" xfId="3000" xr:uid="{D37C4474-7E8E-4118-A8FA-F731CC9D80E8}"/>
    <cellStyle name="Обычный 6 6 5 2" xfId="4887" xr:uid="{C5A38C54-D00E-4C3B-817F-62A627BA9025}"/>
    <cellStyle name="Обычный 6 6 6" xfId="4353" xr:uid="{E2E461F3-1AF5-4B52-9BA0-7636833FFBBF}"/>
    <cellStyle name="Обычный 6 7" xfId="2290" xr:uid="{4D258161-9C36-45A3-8646-1936A536924C}"/>
    <cellStyle name="Обычный 6 7 2" xfId="2513" xr:uid="{221FF54C-380B-4EC5-A87A-637E6CB325D9}"/>
    <cellStyle name="Обычный 6 7 2 2" xfId="3238" xr:uid="{018CB28D-B6D4-4123-B225-65B00F6B66BE}"/>
    <cellStyle name="Обычный 6 7 2 2 2" xfId="5076" xr:uid="{9FEE1CEE-5D23-498F-A80E-E5CC21BD57CE}"/>
    <cellStyle name="Обычный 6 7 2 3" xfId="4541" xr:uid="{167F9EFB-4E7B-4219-A26F-518F6CCCA5FD}"/>
    <cellStyle name="Обычный 6 7 3" xfId="2745" xr:uid="{88F96056-5F8F-4A05-B386-30C2168D1700}"/>
    <cellStyle name="Обычный 6 7 3 2" xfId="3466" xr:uid="{D6FEF4B1-1E19-4820-B463-B2C84F0059F8}"/>
    <cellStyle name="Обычный 6 7 3 2 2" xfId="5256" xr:uid="{E64C05AF-6AB5-4632-B287-E007CFE0879F}"/>
    <cellStyle name="Обычный 6 7 3 3" xfId="4721" xr:uid="{6AE8C757-51E5-406F-B6A5-A17F5606497B}"/>
    <cellStyle name="Обычный 6 7 4" xfId="3015" xr:uid="{AB310680-9A03-47ED-994D-21042D446F13}"/>
    <cellStyle name="Обычный 6 7 4 2" xfId="4899" xr:uid="{4C219AA7-BF21-48DC-97A9-E3A3FD3D6870}"/>
    <cellStyle name="Обычный 6 7 5" xfId="4365" xr:uid="{768D89F5-B019-4C13-BAE9-35AE1DBCACF6}"/>
    <cellStyle name="Обычный 6 8" xfId="2395" xr:uid="{7FF773E5-C227-4344-9A6C-FC1D7A9FDB03}"/>
    <cellStyle name="Обычный 6 8 2" xfId="2618" xr:uid="{F3582B4E-5BE6-4F29-B739-78585BA8AAEE}"/>
    <cellStyle name="Обычный 6 8 2 2" xfId="3343" xr:uid="{2ECCEFFC-082F-4CEA-892A-EF2E99170621}"/>
    <cellStyle name="Обычный 6 8 2 2 2" xfId="5159" xr:uid="{748275AF-00D5-43BF-AFB9-7630869ABC8D}"/>
    <cellStyle name="Обычный 6 8 2 3" xfId="4624" xr:uid="{6A9E3FBC-1F24-4CB8-A3C4-8B3EFB4C3572}"/>
    <cellStyle name="Обычный 6 8 3" xfId="2896" xr:uid="{D3FCB216-EA21-4DA9-977B-0C59953C8075}"/>
    <cellStyle name="Обычный 6 8 3 2" xfId="3617" xr:uid="{1C924CA8-4A44-4941-9A61-A708EAF58F87}"/>
    <cellStyle name="Обычный 6 8 3 2 2" xfId="5339" xr:uid="{C8878F52-3A26-4E66-A6C3-0C7130021455}"/>
    <cellStyle name="Обычный 6 8 3 3" xfId="4805" xr:uid="{7258CCF4-DFDD-4F1C-952B-4F4093BD481D}"/>
    <cellStyle name="Обычный 6 8 4" xfId="3120" xr:uid="{737C2C8F-6F27-4852-8EB8-F1E3EE46D532}"/>
    <cellStyle name="Обычный 6 8 4 2" xfId="4982" xr:uid="{04883F8D-6452-47EB-9370-5FAAC1B57668}"/>
    <cellStyle name="Обычный 6 8 5" xfId="4448" xr:uid="{A95A3508-1102-41B0-8779-A876AD76FF2B}"/>
    <cellStyle name="Обычный 6 9" xfId="2406" xr:uid="{1AC6C374-8C41-4A7C-9529-74CAC15024BC}"/>
    <cellStyle name="Обычный 6 9 2" xfId="3131" xr:uid="{B96CC2C6-61AC-4CD7-B36E-411B71A5A878}"/>
    <cellStyle name="Обычный 6 9 2 2" xfId="4992" xr:uid="{667E72C2-CC33-407C-B411-0C5D1B5FB6DC}"/>
    <cellStyle name="Обычный 6 9 3" xfId="4457" xr:uid="{DA266BB8-3F70-4DF7-9163-34BDBE8FB782}"/>
    <cellStyle name="Обычный 7" xfId="49" xr:uid="{2F6E8A70-DC1D-4AA3-995B-47D465391A1E}"/>
    <cellStyle name="Обычный 7 10" xfId="2639" xr:uid="{3AB97F57-847E-40E9-A2B0-8B0C061A15D1}"/>
    <cellStyle name="Обычный 7 10 2" xfId="3360" xr:uid="{BC0895D6-3429-4DC9-8EF9-5DA0F8E5266C}"/>
    <cellStyle name="Обычный 7 10 2 2" xfId="5173" xr:uid="{EB1E7A28-9112-4F37-9415-153F5C07561D}"/>
    <cellStyle name="Обычный 7 10 3" xfId="4637" xr:uid="{30A49780-0890-4054-AE25-9DBC2A0F90FC}"/>
    <cellStyle name="Обычный 7 11" xfId="2909" xr:uid="{FC12800C-D259-4932-BF77-581E3E9909ED}"/>
    <cellStyle name="Обычный 7 11 2" xfId="4816" xr:uid="{03F24E87-191E-472B-BBC3-7D8C1B7B8C63}"/>
    <cellStyle name="Обычный 7 12" xfId="4272" xr:uid="{E9015E99-0937-487E-B291-53DC3FC66222}"/>
    <cellStyle name="Обычный 7 2" xfId="2143" xr:uid="{20662CEC-5513-4853-8D7A-401919EC4326}"/>
    <cellStyle name="Обычный 7 2 2" xfId="3763" xr:uid="{5F64064B-31DE-414C-830D-54D47A91B2E7}"/>
    <cellStyle name="Обычный 7 3" xfId="2197" xr:uid="{8BD9BBBE-8450-4451-886A-6284ADDC8734}"/>
    <cellStyle name="Обычный 7 3 2" xfId="2233" xr:uid="{CAD0430B-12BF-403B-8274-0FFC64E8C418}"/>
    <cellStyle name="Обычный 7 3 2 2" xfId="2340" xr:uid="{052BAFE2-CF08-49B8-983E-390D9F4EA0A8}"/>
    <cellStyle name="Обычный 7 3 2 2 2" xfId="2563" xr:uid="{9986C215-E96D-4D05-99C9-25370E99CB61}"/>
    <cellStyle name="Обычный 7 3 2 2 2 2" xfId="3288" xr:uid="{33158893-8D93-44EE-BB59-D209CEF34E43}"/>
    <cellStyle name="Обычный 7 3 2 2 2 2 2" xfId="5111" xr:uid="{F0564088-6966-4788-B717-09F7F661196A}"/>
    <cellStyle name="Обычный 7 3 2 2 2 3" xfId="4576" xr:uid="{37F5DB55-4ED4-4E56-BA95-B523D9F4A919}"/>
    <cellStyle name="Обычный 7 3 2 2 3" xfId="2795" xr:uid="{AFCD1896-5382-4494-B110-420EB03F10B9}"/>
    <cellStyle name="Обычный 7 3 2 2 3 2" xfId="3516" xr:uid="{353D358B-50C9-4F41-9053-F174D8D41325}"/>
    <cellStyle name="Обычный 7 3 2 2 3 2 2" xfId="5291" xr:uid="{F86EE046-59AC-4FA9-97D1-24E4B45E6748}"/>
    <cellStyle name="Обычный 7 3 2 2 3 3" xfId="4756" xr:uid="{B1AF6A59-61D7-490A-98FE-0E1F31FC52CE}"/>
    <cellStyle name="Обычный 7 3 2 2 4" xfId="3065" xr:uid="{B1F68E64-DE56-4430-8F46-84BE144573D4}"/>
    <cellStyle name="Обычный 7 3 2 2 4 2" xfId="4934" xr:uid="{F13B8DFD-FDFE-49A3-BEFD-85D51CE7A0AB}"/>
    <cellStyle name="Обычный 7 3 2 2 5" xfId="4400" xr:uid="{E9B461DF-A25F-4006-AD86-204A260ABD85}"/>
    <cellStyle name="Обычный 7 3 2 3" xfId="2456" xr:uid="{99605C9B-E99F-43A1-AB5C-DB8BC305D970}"/>
    <cellStyle name="Обычный 7 3 2 3 2" xfId="3181" xr:uid="{08F4862B-58CF-4382-891D-52A6D50C9823}"/>
    <cellStyle name="Обычный 7 3 2 3 2 2" xfId="5027" xr:uid="{D59655BC-0E2E-41CC-9958-44AEA3D869BF}"/>
    <cellStyle name="Обычный 7 3 2 3 3" xfId="4492" xr:uid="{2FE70057-F8C7-4DF7-8703-AC7B163777BA}"/>
    <cellStyle name="Обычный 7 3 2 4" xfId="2688" xr:uid="{4DC23D8C-BF5F-488C-85E3-02FD9B2A6BDF}"/>
    <cellStyle name="Обычный 7 3 2 4 2" xfId="3409" xr:uid="{29CCA98A-2D24-4513-A47D-85D4D8D52EBC}"/>
    <cellStyle name="Обычный 7 3 2 4 2 2" xfId="5207" xr:uid="{E36DD502-6DCB-44CE-B178-15307792B366}"/>
    <cellStyle name="Обычный 7 3 2 4 3" xfId="4672" xr:uid="{70D31304-D7CB-49C5-BF5F-9CC1F182863C}"/>
    <cellStyle name="Обычный 7 3 2 5" xfId="2958" xr:uid="{F9F30EFA-FCEF-4A5D-8E93-118CF083F301}"/>
    <cellStyle name="Обычный 7 3 2 5 2" xfId="4850" xr:uid="{8B00EC55-D115-40AB-A655-C09DF6B5B616}"/>
    <cellStyle name="Обычный 7 3 2 6" xfId="4316" xr:uid="{398282A9-3EB0-4D6E-BD65-CFFCC2F2DB25}"/>
    <cellStyle name="Обычный 7 3 3" xfId="2261" xr:uid="{1ECF2817-4DEC-42C0-A6C7-DC024B920BE9}"/>
    <cellStyle name="Обычный 7 3 3 2" xfId="2368" xr:uid="{72273DDB-B33F-4931-97B2-F97AAF25112F}"/>
    <cellStyle name="Обычный 7 3 3 2 2" xfId="2591" xr:uid="{980B9E24-4BA2-46F5-8345-C4D8B46B44C7}"/>
    <cellStyle name="Обычный 7 3 3 2 2 2" xfId="3316" xr:uid="{EAF72B4A-0478-4010-B1E3-B43836A72E71}"/>
    <cellStyle name="Обычный 7 3 3 2 2 2 2" xfId="5135" xr:uid="{E5C20AF1-7220-4F7F-AEA5-422A52193B2C}"/>
    <cellStyle name="Обычный 7 3 3 2 2 3" xfId="4600" xr:uid="{DD18B988-D18A-4685-8368-4E1F61B20921}"/>
    <cellStyle name="Обычный 7 3 3 2 3" xfId="2823" xr:uid="{B5DFE1E9-BC35-4E45-B769-51F2B1661037}"/>
    <cellStyle name="Обычный 7 3 3 2 3 2" xfId="3544" xr:uid="{86DFADD8-85E6-4AC9-A403-F22A6F39D369}"/>
    <cellStyle name="Обычный 7 3 3 2 3 2 2" xfId="5315" xr:uid="{41264989-E2A0-4210-A786-B5392ECA45A8}"/>
    <cellStyle name="Обычный 7 3 3 2 3 3" xfId="4780" xr:uid="{00D15B12-7A6F-494E-A65E-82ACC1E9258F}"/>
    <cellStyle name="Обычный 7 3 3 2 4" xfId="3093" xr:uid="{22FD8DD2-CEF1-4A9A-87E2-3E1DB3EBB783}"/>
    <cellStyle name="Обычный 7 3 3 2 4 2" xfId="4958" xr:uid="{FFC6D099-3618-4641-8CF2-CD4B0FFC0B32}"/>
    <cellStyle name="Обычный 7 3 3 2 5" xfId="4424" xr:uid="{657F30F9-2189-43FC-BA98-0B28571BEF6F}"/>
    <cellStyle name="Обычный 7 3 3 3" xfId="2484" xr:uid="{B602C214-2EE6-4B8B-AE55-FCB59D4EC964}"/>
    <cellStyle name="Обычный 7 3 3 3 2" xfId="3209" xr:uid="{CF32E8D2-9DCE-4172-972E-D4B7E3954207}"/>
    <cellStyle name="Обычный 7 3 3 3 2 2" xfId="5051" xr:uid="{18727A2F-A639-4E11-AF7D-AEA118A74A62}"/>
    <cellStyle name="Обычный 7 3 3 3 3" xfId="4516" xr:uid="{9EA5C1A2-996D-4750-9B40-BB73F2694EF2}"/>
    <cellStyle name="Обычный 7 3 3 4" xfId="2716" xr:uid="{42E97A88-7CBB-4AFD-9AD5-6AFAB9159A73}"/>
    <cellStyle name="Обычный 7 3 3 4 2" xfId="3437" xr:uid="{C1E6FA77-E288-4CF2-95C2-0DD4D4744944}"/>
    <cellStyle name="Обычный 7 3 3 4 2 2" xfId="5231" xr:uid="{07D010AC-4CCB-4849-AE13-35FDE886E438}"/>
    <cellStyle name="Обычный 7 3 3 4 3" xfId="4696" xr:uid="{1376818C-38C7-4651-ABCF-75849876B162}"/>
    <cellStyle name="Обычный 7 3 3 5" xfId="2986" xr:uid="{48D733AB-232A-4A47-A1CC-6CBDB571C8B4}"/>
    <cellStyle name="Обычный 7 3 3 5 2" xfId="4874" xr:uid="{D1F3AAF9-15F3-4F3A-ABF9-0301515995DA}"/>
    <cellStyle name="Обычный 7 3 3 6" xfId="4340" xr:uid="{95D9FBFC-30EB-46DF-88CF-968D21CDF068}"/>
    <cellStyle name="Обычный 7 3 4" xfId="2304" xr:uid="{47C79727-C238-4BED-A4AD-CB2A8E4AC709}"/>
    <cellStyle name="Обычный 7 3 4 2" xfId="2527" xr:uid="{0D76EE94-46BA-406A-AE62-268F2A94D444}"/>
    <cellStyle name="Обычный 7 3 4 2 2" xfId="3252" xr:uid="{70EFE10D-48EC-4F86-9616-FDF03FA7F8EE}"/>
    <cellStyle name="Обычный 7 3 4 2 2 2" xfId="5087" xr:uid="{FF8433B1-91B3-4D65-A39D-D5EF883CB7F3}"/>
    <cellStyle name="Обычный 7 3 4 2 3" xfId="4552" xr:uid="{7E43EFCB-7B2C-4EEE-807A-72F353EE6CFB}"/>
    <cellStyle name="Обычный 7 3 4 3" xfId="2759" xr:uid="{A60D5A29-97C0-4A5A-8C74-D2FF74D4DF43}"/>
    <cellStyle name="Обычный 7 3 4 3 2" xfId="3480" xr:uid="{023974A0-3119-4589-88F7-8962D6AF935B}"/>
    <cellStyle name="Обычный 7 3 4 3 2 2" xfId="5267" xr:uid="{3F6F2ADE-39D0-4135-A3D7-63445D4C0932}"/>
    <cellStyle name="Обычный 7 3 4 3 3" xfId="4732" xr:uid="{02B94E51-5AF5-41A8-8274-A9A465762AB7}"/>
    <cellStyle name="Обычный 7 3 4 4" xfId="3029" xr:uid="{4D514A58-1B5A-4874-B304-506FAE751730}"/>
    <cellStyle name="Обычный 7 3 4 4 2" xfId="4910" xr:uid="{5D3C82E3-B3CE-41FE-A958-DF1454E2F88A}"/>
    <cellStyle name="Обычный 7 3 4 5" xfId="4376" xr:uid="{8C89B6FE-1EF6-471A-AF87-97DD066ADDDF}"/>
    <cellStyle name="Обычный 7 3 5" xfId="2420" xr:uid="{53580F93-829D-4302-9A1B-D57558F0BEE3}"/>
    <cellStyle name="Обычный 7 3 5 2" xfId="3145" xr:uid="{C8D7D117-0C4C-4DE0-8F62-E3BF0C8EC5B5}"/>
    <cellStyle name="Обычный 7 3 5 2 2" xfId="5003" xr:uid="{F88DE44A-CB9E-4C74-97D9-35F619834F17}"/>
    <cellStyle name="Обычный 7 3 5 3" xfId="4468" xr:uid="{E20BA087-B690-40E5-8B60-EA0E92099BB4}"/>
    <cellStyle name="Обычный 7 3 6" xfId="2652" xr:uid="{D52DF8AE-437D-4FD4-A5A7-B55FF247E830}"/>
    <cellStyle name="Обычный 7 3 6 2" xfId="3373" xr:uid="{03FB4E42-BCEB-42A4-B819-88102DA35D85}"/>
    <cellStyle name="Обычный 7 3 6 2 2" xfId="5183" xr:uid="{C7D3C6FD-9382-4DE1-9BB2-4CD50FE88408}"/>
    <cellStyle name="Обычный 7 3 6 3" xfId="4647" xr:uid="{71FAAF34-F7BA-4FD7-8700-672B7A7FB699}"/>
    <cellStyle name="Обычный 7 3 7" xfId="2922" xr:uid="{51FFEB9A-231F-4574-BB27-1426E7EC75EF}"/>
    <cellStyle name="Обычный 7 3 7 2" xfId="4826" xr:uid="{E5E5C0E6-DDF8-4AC1-ABD8-83F289851E7F}"/>
    <cellStyle name="Обычный 7 3 8" xfId="4278" xr:uid="{44063A13-73E0-45B8-878C-7258A51A9CDF}"/>
    <cellStyle name="Обычный 7 4" xfId="2212" xr:uid="{F57F8FBB-31D0-417A-BEE8-C74A4E2CE130}"/>
    <cellStyle name="Обычный 7 4 2" xfId="2319" xr:uid="{00B9A106-CAF3-4D41-B8BB-B8F83808216B}"/>
    <cellStyle name="Обычный 7 4 2 2" xfId="2542" xr:uid="{A9F88116-6F24-4C90-9345-977D3C7C9B42}"/>
    <cellStyle name="Обычный 7 4 2 2 2" xfId="3267" xr:uid="{39393B8D-31F8-45EE-827B-EADA8E5A9AB9}"/>
    <cellStyle name="Обычный 7 4 2 2 2 2" xfId="5101" xr:uid="{EA0BC33F-8AC6-4E43-B10C-E0C109D56ABC}"/>
    <cellStyle name="Обычный 7 4 2 2 3" xfId="4566" xr:uid="{90E683D5-1E3A-4400-AEE2-F8300954CA67}"/>
    <cellStyle name="Обычный 7 4 2 3" xfId="2774" xr:uid="{318064F9-8A50-4FBD-A4C0-7CE3B1D54E53}"/>
    <cellStyle name="Обычный 7 4 2 3 2" xfId="3495" xr:uid="{B755F031-5D59-4B0D-BC0B-CBE284A128B9}"/>
    <cellStyle name="Обычный 7 4 2 3 2 2" xfId="5281" xr:uid="{881D7865-C3D2-4CD5-888E-D1AEA9451401}"/>
    <cellStyle name="Обычный 7 4 2 3 3" xfId="4746" xr:uid="{F8AEE820-E9F5-43D6-986B-0A2B8C7A0DF0}"/>
    <cellStyle name="Обычный 7 4 2 4" xfId="3044" xr:uid="{3E69C961-780F-4D15-8EF8-0194039D1F97}"/>
    <cellStyle name="Обычный 7 4 2 4 2" xfId="4924" xr:uid="{1FC0B770-BDF8-4EE5-BA1A-967CB5FD60E2}"/>
    <cellStyle name="Обычный 7 4 2 5" xfId="4390" xr:uid="{6BE2525D-74C4-451D-8A43-70C2F142E5D5}"/>
    <cellStyle name="Обычный 7 4 3" xfId="2435" xr:uid="{72AD83ED-936D-4E0C-A3B7-1A1F6238001A}"/>
    <cellStyle name="Обычный 7 4 3 2" xfId="3160" xr:uid="{83F76714-B563-4D48-8708-EE22A7613548}"/>
    <cellStyle name="Обычный 7 4 3 2 2" xfId="5017" xr:uid="{9000AFC1-D0D5-4607-9B01-99425B6F8DAD}"/>
    <cellStyle name="Обычный 7 4 3 3" xfId="4482" xr:uid="{1C45AF5E-4C15-4575-A769-F18332EA7D05}"/>
    <cellStyle name="Обычный 7 4 4" xfId="2667" xr:uid="{0C77641F-4960-4B6F-8564-37E52B824C55}"/>
    <cellStyle name="Обычный 7 4 4 2" xfId="3388" xr:uid="{96CF80CA-2A2E-4023-A170-1F4091B3B27B}"/>
    <cellStyle name="Обычный 7 4 4 2 2" xfId="5197" xr:uid="{7838F1BA-72D1-44BD-BE47-A4FF8537AAEA}"/>
    <cellStyle name="Обычный 7 4 4 3" xfId="4662" xr:uid="{71E0FB02-99A5-4D83-A1A1-3F664ACA97F1}"/>
    <cellStyle name="Обычный 7 4 5" xfId="2937" xr:uid="{129F3192-E6B2-43DB-9D8F-4DBE73997C77}"/>
    <cellStyle name="Обычный 7 4 5 2" xfId="4840" xr:uid="{349BE41F-6D47-4324-B38F-C231F6F0EC8F}"/>
    <cellStyle name="Обычный 7 4 6" xfId="4306" xr:uid="{90D42892-8EAD-4165-9C48-660A235E3B66}"/>
    <cellStyle name="Обычный 7 5" xfId="2248" xr:uid="{E21CE310-92EC-4A7E-9247-B48B40EDE0CD}"/>
    <cellStyle name="Обычный 7 5 2" xfId="2355" xr:uid="{C2915549-D166-4680-9789-7123E128AA9C}"/>
    <cellStyle name="Обычный 7 5 2 2" xfId="2578" xr:uid="{5273BA82-C79E-4D34-BD1C-99A237D6032C}"/>
    <cellStyle name="Обычный 7 5 2 2 2" xfId="3303" xr:uid="{733663D8-E253-4FF3-8CF3-C85B0843816B}"/>
    <cellStyle name="Обычный 7 5 2 2 2 2" xfId="5125" xr:uid="{E0662D7C-47F5-4FAD-93E1-C2CD61C70554}"/>
    <cellStyle name="Обычный 7 5 2 2 3" xfId="4590" xr:uid="{483ADC34-8D22-4F7A-98B3-86AABCB5BC1C}"/>
    <cellStyle name="Обычный 7 5 2 3" xfId="2810" xr:uid="{0A4DBB52-0835-4DB9-946B-DC8E3B60752B}"/>
    <cellStyle name="Обычный 7 5 2 3 2" xfId="3531" xr:uid="{20885D47-A4F4-48B5-BD43-A7ED946FF57A}"/>
    <cellStyle name="Обычный 7 5 2 3 2 2" xfId="5305" xr:uid="{733DE097-FCF6-401C-A438-60378264567A}"/>
    <cellStyle name="Обычный 7 5 2 3 3" xfId="4770" xr:uid="{72412C4B-7B46-4710-8F44-7676DDC70818}"/>
    <cellStyle name="Обычный 7 5 2 4" xfId="3080" xr:uid="{29D4D7D7-D390-4717-A35C-3AFAA6EB973D}"/>
    <cellStyle name="Обычный 7 5 2 4 2" xfId="4948" xr:uid="{1D3EEA8E-54F0-4C67-BADE-AEC0DB1A5440}"/>
    <cellStyle name="Обычный 7 5 2 5" xfId="4414" xr:uid="{7BD9A425-3DE5-45F8-BB4C-4502B3D8EB6B}"/>
    <cellStyle name="Обычный 7 5 3" xfId="2471" xr:uid="{44A35C37-05E9-47DC-B4B2-631F8B4CF0CC}"/>
    <cellStyle name="Обычный 7 5 3 2" xfId="3196" xr:uid="{B4A275DA-627F-463D-9F1D-069ACE528EC1}"/>
    <cellStyle name="Обычный 7 5 3 2 2" xfId="5041" xr:uid="{DC02A384-AADE-4A23-BDF7-10334A5F535C}"/>
    <cellStyle name="Обычный 7 5 3 3" xfId="4506" xr:uid="{4D781EA1-1C21-45D9-8510-B215B5CE7013}"/>
    <cellStyle name="Обычный 7 5 4" xfId="2703" xr:uid="{7E622EA2-E3F2-498A-AA6E-7E4710525FB7}"/>
    <cellStyle name="Обычный 7 5 4 2" xfId="3424" xr:uid="{DE0D3BC6-1164-4A36-B5AB-6C1EB23D6653}"/>
    <cellStyle name="Обычный 7 5 4 2 2" xfId="5221" xr:uid="{4EB8B122-060D-41EC-9268-27F72C37A41F}"/>
    <cellStyle name="Обычный 7 5 4 3" xfId="4686" xr:uid="{8CD51EE1-7229-4F74-A3AB-1860C289768D}"/>
    <cellStyle name="Обычный 7 5 5" xfId="2973" xr:uid="{4A580724-2144-4FF8-AFE8-413DF5769C19}"/>
    <cellStyle name="Обычный 7 5 5 2" xfId="4864" xr:uid="{88475190-98EB-4C20-8BED-827B12E40801}"/>
    <cellStyle name="Обычный 7 5 6" xfId="4330" xr:uid="{ABFCB675-093D-4B99-B3A8-8F05D8214898}"/>
    <cellStyle name="Обычный 7 6" xfId="2276" xr:uid="{A938444D-C78F-49D8-A701-37E2BCBF1DD6}"/>
    <cellStyle name="Обычный 7 6 2" xfId="2383" xr:uid="{F8260512-8971-4639-99BB-6544DE43D613}"/>
    <cellStyle name="Обычный 7 6 2 2" xfId="2606" xr:uid="{2A290E50-4A3A-497B-9469-7560477AABAD}"/>
    <cellStyle name="Обычный 7 6 2 2 2" xfId="3331" xr:uid="{BE525F1A-E39C-486A-A578-29FD9DFB5932}"/>
    <cellStyle name="Обычный 7 6 2 2 2 2" xfId="5149" xr:uid="{BB0E7A59-BA90-4F70-8307-BCCB10EA2119}"/>
    <cellStyle name="Обычный 7 6 2 2 3" xfId="4614" xr:uid="{9A2765CC-DB09-48DA-BF28-79586A4A3298}"/>
    <cellStyle name="Обычный 7 6 2 3" xfId="2838" xr:uid="{40940EB5-690A-4D85-AD9D-67D5130688DA}"/>
    <cellStyle name="Обычный 7 6 2 3 2" xfId="3559" xr:uid="{2996F579-678C-4B94-8331-7C7EF2CF0E4D}"/>
    <cellStyle name="Обычный 7 6 2 3 2 2" xfId="5329" xr:uid="{67AE7CE7-DBD3-48E4-9F76-9381CA6EC3F6}"/>
    <cellStyle name="Обычный 7 6 2 3 3" xfId="4794" xr:uid="{E70D6DF4-28F5-471B-BA7D-DBB5EF0F5BB7}"/>
    <cellStyle name="Обычный 7 6 2 4" xfId="3108" xr:uid="{1F1C0872-9359-4E64-A5F2-4F00045A6BC5}"/>
    <cellStyle name="Обычный 7 6 2 4 2" xfId="4972" xr:uid="{E1943805-F791-4E11-9606-4037C050D631}"/>
    <cellStyle name="Обычный 7 6 2 5" xfId="4438" xr:uid="{12E010E1-6B8F-45F3-85B9-D09AB82A430A}"/>
    <cellStyle name="Обычный 7 6 3" xfId="2499" xr:uid="{96CCE3DC-96CB-457B-9902-63F9E04A8C8E}"/>
    <cellStyle name="Обычный 7 6 3 2" xfId="3224" xr:uid="{ECD75C4F-8DAA-4DBE-950F-4A2FAD4EDBC9}"/>
    <cellStyle name="Обычный 7 6 3 2 2" xfId="5065" xr:uid="{01F72877-72CD-4BC7-B84F-756EFD14AD83}"/>
    <cellStyle name="Обычный 7 6 3 3" xfId="4530" xr:uid="{A8C7E93E-6E3E-47B4-8DBA-1FE704B04B1F}"/>
    <cellStyle name="Обычный 7 6 4" xfId="2731" xr:uid="{CA7D09BE-5890-4669-B720-29E464377A63}"/>
    <cellStyle name="Обычный 7 6 4 2" xfId="3452" xr:uid="{33F9893C-6F82-4167-9D4D-63491294F20B}"/>
    <cellStyle name="Обычный 7 6 4 2 2" xfId="5245" xr:uid="{0379444F-91EB-4766-9157-67375D11CD83}"/>
    <cellStyle name="Обычный 7 6 4 3" xfId="4710" xr:uid="{75C5440A-8B05-4637-9110-8825BF9B049E}"/>
    <cellStyle name="Обычный 7 6 5" xfId="3001" xr:uid="{117BF51C-E78A-4BB2-A638-5FF3AE566E98}"/>
    <cellStyle name="Обычный 7 6 5 2" xfId="4888" xr:uid="{8CDA375A-2AE6-4434-8EBA-B962CE4CEEE7}"/>
    <cellStyle name="Обычный 7 6 6" xfId="4354" xr:uid="{83631B15-4E21-4F4E-954A-499EC30FBDE3}"/>
    <cellStyle name="Обычный 7 7" xfId="2291" xr:uid="{13A15CE9-DE83-4FB9-9F1C-472BC01C3359}"/>
    <cellStyle name="Обычный 7 7 2" xfId="2514" xr:uid="{8A948C01-FC94-4244-99D5-886A19B76185}"/>
    <cellStyle name="Обычный 7 7 2 2" xfId="3239" xr:uid="{95B9C690-EF42-44E4-8AE2-CE1F917E2F19}"/>
    <cellStyle name="Обычный 7 7 2 2 2" xfId="5077" xr:uid="{83773E8C-7759-401C-9907-3ECBA71E0248}"/>
    <cellStyle name="Обычный 7 7 2 3" xfId="4542" xr:uid="{0BD517F1-ADE3-4132-ACCD-E78EB6F2A902}"/>
    <cellStyle name="Обычный 7 7 3" xfId="2746" xr:uid="{81128317-9D3B-4D6F-9628-6D987B61BA2F}"/>
    <cellStyle name="Обычный 7 7 3 2" xfId="3467" xr:uid="{1618923A-BA98-404D-A0A6-FA9803C3086E}"/>
    <cellStyle name="Обычный 7 7 3 2 2" xfId="5257" xr:uid="{F706E137-878F-48C3-8AF0-FCA906936FFC}"/>
    <cellStyle name="Обычный 7 7 3 3" xfId="4722" xr:uid="{DF4F6D23-D104-4FFB-A3E0-8AA9B72828B2}"/>
    <cellStyle name="Обычный 7 7 4" xfId="3016" xr:uid="{1F8A3653-A7EC-4415-99DC-D68CE048A4E9}"/>
    <cellStyle name="Обычный 7 7 4 2" xfId="4900" xr:uid="{54735E40-CD30-4673-91E2-838387B9512E}"/>
    <cellStyle name="Обычный 7 7 5" xfId="4366" xr:uid="{A83A6F27-6CDB-40C1-A47A-A6AAFA3C7AB8}"/>
    <cellStyle name="Обычный 7 8" xfId="2396" xr:uid="{BD537B49-4FA9-4091-B80B-9D7EB9A55DFD}"/>
    <cellStyle name="Обычный 7 8 2" xfId="2619" xr:uid="{2E55B3DE-BA57-4374-BC9C-B34CF6A4BFDB}"/>
    <cellStyle name="Обычный 7 8 2 2" xfId="3344" xr:uid="{17EB651B-46A8-4F45-A5F4-459684AD85DB}"/>
    <cellStyle name="Обычный 7 8 2 2 2" xfId="5160" xr:uid="{1BA58D3C-D96F-49E3-B7B9-491AC304C766}"/>
    <cellStyle name="Обычный 7 8 2 3" xfId="4625" xr:uid="{3FCEB79E-EA0B-4E58-AA3D-3C131E67C8C5}"/>
    <cellStyle name="Обычный 7 8 3" xfId="2897" xr:uid="{0BE791C7-6211-4614-9178-1D61B2917FB6}"/>
    <cellStyle name="Обычный 7 8 3 2" xfId="3618" xr:uid="{37242A35-FD45-4BD3-8A77-58CE5A944945}"/>
    <cellStyle name="Обычный 7 8 3 2 2" xfId="5340" xr:uid="{E88E7983-EA8D-4C5C-9659-AA16CCA37CBF}"/>
    <cellStyle name="Обычный 7 8 3 3" xfId="4806" xr:uid="{6AE54E1B-A442-4828-985A-C1919D943883}"/>
    <cellStyle name="Обычный 7 8 4" xfId="3121" xr:uid="{6FFFF63D-7C1F-4827-B700-E094F933649B}"/>
    <cellStyle name="Обычный 7 8 4 2" xfId="4983" xr:uid="{29B1DD47-B48D-40E6-AA33-D36D3F830C2D}"/>
    <cellStyle name="Обычный 7 8 5" xfId="4449" xr:uid="{52D90E4C-ECF0-4951-8A07-4CBB75973932}"/>
    <cellStyle name="Обычный 7 9" xfId="2407" xr:uid="{933748F5-059E-4E63-A9B7-4BB0B59B6031}"/>
    <cellStyle name="Обычный 7 9 2" xfId="3132" xr:uid="{F4ED6342-6219-4670-AD43-10BBA031BF82}"/>
    <cellStyle name="Обычный 7 9 2 2" xfId="4993" xr:uid="{EC1ACAE7-0AFB-46A1-81DC-BFA2E1655D6B}"/>
    <cellStyle name="Обычный 7 9 3" xfId="4458" xr:uid="{88249522-191A-4754-B4EF-704FC2E40E0E}"/>
    <cellStyle name="Обычный 8" xfId="51" xr:uid="{344A5CF7-CCDC-4F9B-9131-E00021957D1C}"/>
    <cellStyle name="Обычный 8 2" xfId="2397" xr:uid="{4DE3EE40-1857-43B9-BFA1-63EEEA57B43E}"/>
    <cellStyle name="Обычный 8 2 2" xfId="2620" xr:uid="{8E9C6A9B-A413-4B3E-BD40-A723B904200B}"/>
    <cellStyle name="Обычный 8 2 2 2" xfId="3345" xr:uid="{C43B3D5F-B86A-48FE-B7A2-D65D4846E3DA}"/>
    <cellStyle name="Обычный 8 2 2 2 2" xfId="5161" xr:uid="{6929BCD2-5241-4E59-9CAB-852427327A04}"/>
    <cellStyle name="Обычный 8 2 2 3" xfId="4626" xr:uid="{01824FC1-8BE0-4A76-871E-8A3A433B563B}"/>
    <cellStyle name="Обычный 8 2 3" xfId="2898" xr:uid="{F8A4F819-173E-4665-9507-5EA6C78F517E}"/>
    <cellStyle name="Обычный 8 2 3 2" xfId="3619" xr:uid="{1D2F4709-FB14-4DB3-BFCE-D408C3D9EA3C}"/>
    <cellStyle name="Обычный 8 2 3 2 2" xfId="5341" xr:uid="{F101DAA2-91BE-4911-8AD0-FB12854DF61B}"/>
    <cellStyle name="Обычный 8 2 3 3" xfId="4807" xr:uid="{7A8159E2-4FF7-450E-9E86-751A33882D3D}"/>
    <cellStyle name="Обычный 8 2 4" xfId="3122" xr:uid="{616B28D0-4298-4C3B-9476-AC749565291F}"/>
    <cellStyle name="Обычный 8 2 4 2" xfId="4984" xr:uid="{2A925352-0F47-4B1C-A944-21990DFF6805}"/>
    <cellStyle name="Обычный 8 2 5" xfId="3776" xr:uid="{4C59190E-5C9A-4B76-914B-0F90BA6821AF}"/>
    <cellStyle name="Обычный 9" xfId="50" xr:uid="{A46109D0-FA6C-4496-8682-FEA18A3E62BB}"/>
    <cellStyle name="Обычный 9 10" xfId="2910" xr:uid="{A3E2BD6F-DA1F-481A-907B-F788CE6ECB42}"/>
    <cellStyle name="Обычный 9 10 2" xfId="4817" xr:uid="{32596455-C795-4AD8-944A-6C7129090C9D}"/>
    <cellStyle name="Обычный 9 11" xfId="3752" xr:uid="{D6DC8222-E611-4E83-8554-62ABD6E96128}"/>
    <cellStyle name="Обычный 9 12" xfId="4273" xr:uid="{F6FD8E75-B6B1-4621-8401-58A999650BAE}"/>
    <cellStyle name="Обычный 9 2" xfId="2198" xr:uid="{3847909D-6F7B-4B7E-A5C7-5559034194C4}"/>
    <cellStyle name="Обычный 9 2 2" xfId="2234" xr:uid="{B0F93596-A520-4544-8FBF-19A864CCB04D}"/>
    <cellStyle name="Обычный 9 2 2 2" xfId="2341" xr:uid="{49BA7B0F-A69A-44C7-9E17-E0FF031002AB}"/>
    <cellStyle name="Обычный 9 2 2 2 2" xfId="2564" xr:uid="{AE1FEE86-38AC-4D89-9B19-3FBF33DBBE28}"/>
    <cellStyle name="Обычный 9 2 2 2 2 2" xfId="3289" xr:uid="{10068C28-99EB-4F2B-A6B4-39E4CAFAF651}"/>
    <cellStyle name="Обычный 9 2 2 2 2 2 2" xfId="5112" xr:uid="{E8403FA4-16EC-4770-B99A-490281D5D15C}"/>
    <cellStyle name="Обычный 9 2 2 2 2 3" xfId="4577" xr:uid="{C7860EEE-D7EF-4D62-B505-43614601044B}"/>
    <cellStyle name="Обычный 9 2 2 2 3" xfId="2796" xr:uid="{05061441-63AF-43A1-9389-B2D185F5984B}"/>
    <cellStyle name="Обычный 9 2 2 2 3 2" xfId="3517" xr:uid="{0DFB4D34-8798-4DE1-879B-CC45232B5499}"/>
    <cellStyle name="Обычный 9 2 2 2 3 2 2" xfId="5292" xr:uid="{0371FA5F-F74D-49B4-9044-6F174C63439E}"/>
    <cellStyle name="Обычный 9 2 2 2 3 3" xfId="4757" xr:uid="{ECEDFCFD-F428-43C9-BD83-F62C7C15AC6A}"/>
    <cellStyle name="Обычный 9 2 2 2 4" xfId="3066" xr:uid="{C69AC338-22DB-4C3D-A6C6-B9771FFAAB16}"/>
    <cellStyle name="Обычный 9 2 2 2 4 2" xfId="4935" xr:uid="{1787D82A-06E7-4A7D-8E33-2E6D86395656}"/>
    <cellStyle name="Обычный 9 2 2 2 5" xfId="4401" xr:uid="{87409555-09E9-4A1B-8AAE-0D6F3C4CBE91}"/>
    <cellStyle name="Обычный 9 2 2 3" xfId="2457" xr:uid="{63478A44-340B-4E5E-A6F4-905EDFCCB243}"/>
    <cellStyle name="Обычный 9 2 2 3 2" xfId="3182" xr:uid="{A1DBF0FA-97BA-40A9-84F1-46DA7B768A3A}"/>
    <cellStyle name="Обычный 9 2 2 3 2 2" xfId="5028" xr:uid="{DCABD26A-8117-40D7-BABA-246FAE2AD981}"/>
    <cellStyle name="Обычный 9 2 2 3 3" xfId="4493" xr:uid="{F567ACC7-8547-47BB-8C18-2295D85076D8}"/>
    <cellStyle name="Обычный 9 2 2 4" xfId="2689" xr:uid="{0CE7D014-9056-47E0-A8E2-69EE67A7C6DD}"/>
    <cellStyle name="Обычный 9 2 2 4 2" xfId="3410" xr:uid="{1A5CF65F-DED8-4E58-8A58-1E7271B95637}"/>
    <cellStyle name="Обычный 9 2 2 4 2 2" xfId="5208" xr:uid="{3F05DE78-BAE7-47F5-A074-BFAB8C3384CA}"/>
    <cellStyle name="Обычный 9 2 2 4 3" xfId="4673" xr:uid="{BFE6EBA4-52D7-42A7-91E6-67027D7DC7B6}"/>
    <cellStyle name="Обычный 9 2 2 5" xfId="2959" xr:uid="{822064FE-CF7A-4D69-89AE-F295BE1B183F}"/>
    <cellStyle name="Обычный 9 2 2 5 2" xfId="4851" xr:uid="{E829EC00-0792-4AF3-A60F-52D3396AACF7}"/>
    <cellStyle name="Обычный 9 2 2 6" xfId="4317" xr:uid="{E040B654-90CC-4F99-80C5-231187E165DD}"/>
    <cellStyle name="Обычный 9 2 3" xfId="2262" xr:uid="{D30926A0-97A4-4C15-A190-D6D261CBDE93}"/>
    <cellStyle name="Обычный 9 2 3 2" xfId="2369" xr:uid="{5E2773EE-AD56-4CB1-8C11-64817A76EBB9}"/>
    <cellStyle name="Обычный 9 2 3 2 2" xfId="2592" xr:uid="{C848C1A6-F4CA-489C-901A-052524B99A17}"/>
    <cellStyle name="Обычный 9 2 3 2 2 2" xfId="3317" xr:uid="{983DBFEA-8281-43CB-94C9-3462E3BC7C0D}"/>
    <cellStyle name="Обычный 9 2 3 2 2 2 2" xfId="5136" xr:uid="{EEB20E95-2254-4DF7-A1F2-3CCA298C332F}"/>
    <cellStyle name="Обычный 9 2 3 2 2 3" xfId="4601" xr:uid="{3ED5919E-AAD1-4F89-90F9-1F85BCE76347}"/>
    <cellStyle name="Обычный 9 2 3 2 3" xfId="2824" xr:uid="{27F24AA2-E8C8-45E5-9866-1A4476CBCC0D}"/>
    <cellStyle name="Обычный 9 2 3 2 3 2" xfId="3545" xr:uid="{895DFCDA-4A2B-4E51-9A27-91F31029E19B}"/>
    <cellStyle name="Обычный 9 2 3 2 3 2 2" xfId="5316" xr:uid="{6D7827DA-2737-4CAD-A0EE-B667DDFB8D3B}"/>
    <cellStyle name="Обычный 9 2 3 2 3 3" xfId="4781" xr:uid="{B4579FD5-3C1F-4E42-B100-794D940301AA}"/>
    <cellStyle name="Обычный 9 2 3 2 4" xfId="3094" xr:uid="{D87A6A48-24AF-4223-A9AD-B358077EC8A0}"/>
    <cellStyle name="Обычный 9 2 3 2 4 2" xfId="4959" xr:uid="{B83A7722-4947-4D3E-99A6-E0F99416FBAE}"/>
    <cellStyle name="Обычный 9 2 3 2 5" xfId="4425" xr:uid="{CF1F4C16-98A9-46CF-852D-3D00979438D1}"/>
    <cellStyle name="Обычный 9 2 3 3" xfId="2485" xr:uid="{698F781B-0091-49AC-8405-F93CFF008C6B}"/>
    <cellStyle name="Обычный 9 2 3 3 2" xfId="3210" xr:uid="{D18192AC-4CD3-4FCE-9C0B-32DFFDCBC21E}"/>
    <cellStyle name="Обычный 9 2 3 3 2 2" xfId="5052" xr:uid="{6A064188-5D9A-4E95-B88B-ECAD5E308F1E}"/>
    <cellStyle name="Обычный 9 2 3 3 3" xfId="4517" xr:uid="{255DB13B-D224-423D-9D37-0F6CA62ADA44}"/>
    <cellStyle name="Обычный 9 2 3 4" xfId="2717" xr:uid="{61B59B1A-7A3C-4E8F-B348-9C4F3E0C471A}"/>
    <cellStyle name="Обычный 9 2 3 4 2" xfId="3438" xr:uid="{1FFD2305-B2AE-44F1-8AA2-9386711FE028}"/>
    <cellStyle name="Обычный 9 2 3 4 2 2" xfId="5232" xr:uid="{91E1D783-FEB6-4209-9C63-994A39778D3D}"/>
    <cellStyle name="Обычный 9 2 3 4 3" xfId="4697" xr:uid="{55332EB7-314E-4321-BB20-3555C255EC74}"/>
    <cellStyle name="Обычный 9 2 3 5" xfId="2987" xr:uid="{5C5A0554-083D-44C3-A0D4-99158F60F7D0}"/>
    <cellStyle name="Обычный 9 2 3 5 2" xfId="4875" xr:uid="{B664A634-608D-4AD1-A38F-D3F1E61D3B4E}"/>
    <cellStyle name="Обычный 9 2 3 6" xfId="4341" xr:uid="{2C82BFC4-6E44-4DA3-BA98-7D494AF3CE45}"/>
    <cellStyle name="Обычный 9 2 4" xfId="2305" xr:uid="{750DB10E-5AE6-4B2F-AB45-FD20A494ABCE}"/>
    <cellStyle name="Обычный 9 2 4 2" xfId="2528" xr:uid="{39846C1E-BFBC-45DE-9DB8-7256E618A493}"/>
    <cellStyle name="Обычный 9 2 4 2 2" xfId="3253" xr:uid="{27E4545A-AD89-4B06-9A11-0B0C7F1D0FCC}"/>
    <cellStyle name="Обычный 9 2 4 2 2 2" xfId="5088" xr:uid="{CC37B7B3-435C-48DE-8DA3-D436611F162D}"/>
    <cellStyle name="Обычный 9 2 4 2 3" xfId="4553" xr:uid="{8D52CF52-828A-49FD-9022-62285A8DA4C9}"/>
    <cellStyle name="Обычный 9 2 4 3" xfId="2760" xr:uid="{D493F22F-6F86-41E9-B227-9BC5885352AE}"/>
    <cellStyle name="Обычный 9 2 4 3 2" xfId="3481" xr:uid="{370F3D58-C69A-43CB-90D4-82951B36F2A4}"/>
    <cellStyle name="Обычный 9 2 4 3 2 2" xfId="5268" xr:uid="{9DA99CCA-B499-4FBF-8979-F73C9E4A6240}"/>
    <cellStyle name="Обычный 9 2 4 3 3" xfId="4733" xr:uid="{4C3712F9-788C-476E-A849-64631E6D583F}"/>
    <cellStyle name="Обычный 9 2 4 4" xfId="3030" xr:uid="{794E6FB4-1CE2-4133-B6F2-BA895013FED1}"/>
    <cellStyle name="Обычный 9 2 4 4 2" xfId="4911" xr:uid="{353F63B2-130B-4B9F-B7CC-60EA8242BD64}"/>
    <cellStyle name="Обычный 9 2 4 5" xfId="4377" xr:uid="{AF103BE9-8C22-4903-9918-64F0B36F685F}"/>
    <cellStyle name="Обычный 9 2 5" xfId="2421" xr:uid="{96EE2264-347B-42EC-97AC-8470692888FA}"/>
    <cellStyle name="Обычный 9 2 5 2" xfId="3146" xr:uid="{7889841B-68C5-45C1-BE92-4C8689D56B8F}"/>
    <cellStyle name="Обычный 9 2 5 2 2" xfId="5004" xr:uid="{2AF27577-65D1-4AF6-96C9-340398EF4D3B}"/>
    <cellStyle name="Обычный 9 2 5 3" xfId="4469" xr:uid="{2D49F7A0-0B2B-4E60-918B-C67FA384F808}"/>
    <cellStyle name="Обычный 9 2 6" xfId="2653" xr:uid="{EF04A057-C7C3-4F19-B9A4-F9264B55FA79}"/>
    <cellStyle name="Обычный 9 2 6 2" xfId="3374" xr:uid="{865989DB-1CFD-472A-A43E-A574E189C861}"/>
    <cellStyle name="Обычный 9 2 6 2 2" xfId="5184" xr:uid="{E67AC271-DC08-4262-9C97-EE6F08E2E568}"/>
    <cellStyle name="Обычный 9 2 6 3" xfId="4648" xr:uid="{5458D4FC-75AA-4393-8049-4A5C35DAD64A}"/>
    <cellStyle name="Обычный 9 2 7" xfId="2923" xr:uid="{ECC22730-B0EF-4131-A169-A2A0B34449A5}"/>
    <cellStyle name="Обычный 9 2 7 2" xfId="4827" xr:uid="{8D9E958E-6027-44EC-9F70-A8D226E7F09C}"/>
    <cellStyle name="Обычный 9 2 8" xfId="4279" xr:uid="{A11B41A6-C5C5-4C2B-BB8E-C1CD520D696C}"/>
    <cellStyle name="Обычный 9 3" xfId="2213" xr:uid="{B1F082F1-CA37-48C7-BC35-CD4A172AA421}"/>
    <cellStyle name="Обычный 9 3 2" xfId="2320" xr:uid="{60CF6E56-D1E6-4163-94A8-1838AC0F0A0E}"/>
    <cellStyle name="Обычный 9 3 2 2" xfId="2543" xr:uid="{373C4BB1-3C30-4C44-AE9E-C3E4FE781676}"/>
    <cellStyle name="Обычный 9 3 2 2 2" xfId="3268" xr:uid="{60E45374-FF49-4813-A3EA-59D002225673}"/>
    <cellStyle name="Обычный 9 3 2 2 2 2" xfId="5102" xr:uid="{D2B9821E-6D4B-4205-9FDF-3F25E32F8756}"/>
    <cellStyle name="Обычный 9 3 2 2 3" xfId="4567" xr:uid="{61538E28-84C2-4BF2-A48E-C4B45B4B5C9B}"/>
    <cellStyle name="Обычный 9 3 2 3" xfId="2775" xr:uid="{8F59A513-B45B-4A36-B45A-7EF38D7E5E49}"/>
    <cellStyle name="Обычный 9 3 2 3 2" xfId="3496" xr:uid="{005B27C8-A2EE-4750-B589-DD44F3B971D4}"/>
    <cellStyle name="Обычный 9 3 2 3 2 2" xfId="5282" xr:uid="{060DB956-A22A-45B7-BD4B-D56BE810582E}"/>
    <cellStyle name="Обычный 9 3 2 3 3" xfId="4747" xr:uid="{4ED8F3A6-8830-4155-A48D-5F9D70521A82}"/>
    <cellStyle name="Обычный 9 3 2 4" xfId="3045" xr:uid="{8F549E6A-302D-4358-833B-6B21A5095B30}"/>
    <cellStyle name="Обычный 9 3 2 4 2" xfId="4925" xr:uid="{D1467E0F-5610-4E8A-9198-876463E6DAA8}"/>
    <cellStyle name="Обычный 9 3 2 5" xfId="4391" xr:uid="{636384A7-A504-4064-BBB9-28BF908F7951}"/>
    <cellStyle name="Обычный 9 3 3" xfId="2436" xr:uid="{A8DED759-3326-447D-87E6-EA728EC7CC38}"/>
    <cellStyle name="Обычный 9 3 3 2" xfId="3161" xr:uid="{394B04F9-3EC2-43E0-A401-E6874FEE8009}"/>
    <cellStyle name="Обычный 9 3 3 2 2" xfId="5018" xr:uid="{1E402270-DB4B-4127-ABDE-97DDA82920EE}"/>
    <cellStyle name="Обычный 9 3 3 3" xfId="4483" xr:uid="{15E65DCD-3B51-4F18-8B3E-07AF3EC1EBDA}"/>
    <cellStyle name="Обычный 9 3 4" xfId="2668" xr:uid="{C3BB4258-14CE-4E01-8559-C0B423C69CBD}"/>
    <cellStyle name="Обычный 9 3 4 2" xfId="3389" xr:uid="{9E44CAF5-63E4-464A-ADEC-8884C8553D80}"/>
    <cellStyle name="Обычный 9 3 4 2 2" xfId="5198" xr:uid="{DEF20BF3-6F74-4A19-8432-B7B099FE70CC}"/>
    <cellStyle name="Обычный 9 3 4 3" xfId="4663" xr:uid="{98741904-52F6-487A-AF3A-E9EE87D3ABDB}"/>
    <cellStyle name="Обычный 9 3 5" xfId="2938" xr:uid="{324D1961-B7E3-404F-8430-2DEE472B1B98}"/>
    <cellStyle name="Обычный 9 3 5 2" xfId="4841" xr:uid="{DA0ACEBA-B54F-4973-B389-E2B1613C75B0}"/>
    <cellStyle name="Обычный 9 3 6" xfId="4307" xr:uid="{23E2E7ED-0F31-4C76-B43D-EFBFD83D0CB4}"/>
    <cellStyle name="Обычный 9 4" xfId="2249" xr:uid="{64AD874E-638D-4709-B35E-1BA9D2EEAF92}"/>
    <cellStyle name="Обычный 9 4 2" xfId="2356" xr:uid="{1881F1FA-43D9-4AC1-8293-6CA70AEB28AF}"/>
    <cellStyle name="Обычный 9 4 2 2" xfId="2579" xr:uid="{BD4AFE5B-8640-4578-9DD8-E52118026B11}"/>
    <cellStyle name="Обычный 9 4 2 2 2" xfId="3304" xr:uid="{C3EB5E3E-5E96-41E3-9031-6AD0C318810A}"/>
    <cellStyle name="Обычный 9 4 2 2 2 2" xfId="5126" xr:uid="{75357B8B-5995-4C3A-B7CF-77ABFB6F40E7}"/>
    <cellStyle name="Обычный 9 4 2 2 3" xfId="4591" xr:uid="{F8B3C001-A8BC-4375-BBD5-561E62280B39}"/>
    <cellStyle name="Обычный 9 4 2 3" xfId="2811" xr:uid="{DD02169E-D57E-4EF9-BB02-1FF52D28C9B2}"/>
    <cellStyle name="Обычный 9 4 2 3 2" xfId="3532" xr:uid="{2BF2988E-0E62-48BF-AA84-4A42B0A6DD2F}"/>
    <cellStyle name="Обычный 9 4 2 3 2 2" xfId="5306" xr:uid="{72ABAAA8-4D80-4680-B736-ECC805D2C514}"/>
    <cellStyle name="Обычный 9 4 2 3 3" xfId="4771" xr:uid="{49CFA22B-53B2-4CFF-8A02-1857693759D6}"/>
    <cellStyle name="Обычный 9 4 2 4" xfId="3081" xr:uid="{50E9E3E2-B8B2-4D71-9CC8-351367F931D2}"/>
    <cellStyle name="Обычный 9 4 2 4 2" xfId="4949" xr:uid="{AA350421-95F2-4A84-B9AE-6409A5DF3FDC}"/>
    <cellStyle name="Обычный 9 4 2 5" xfId="4415" xr:uid="{E8212D54-8277-4D8C-AB54-39E372AE57C4}"/>
    <cellStyle name="Обычный 9 4 3" xfId="2472" xr:uid="{644B0C20-8C42-456E-BC85-512000EDAE43}"/>
    <cellStyle name="Обычный 9 4 3 2" xfId="3197" xr:uid="{F63DFB47-9DEA-473A-B8E6-CC1C906982B1}"/>
    <cellStyle name="Обычный 9 4 3 2 2" xfId="5042" xr:uid="{D907EC33-9AFA-4BDD-8B28-2725D47DC718}"/>
    <cellStyle name="Обычный 9 4 3 3" xfId="4507" xr:uid="{A91E5B38-0234-4EEA-BD04-81E6A1133387}"/>
    <cellStyle name="Обычный 9 4 4" xfId="2704" xr:uid="{52E8B83C-8173-4F33-B988-7C0C61A9AD40}"/>
    <cellStyle name="Обычный 9 4 4 2" xfId="3425" xr:uid="{E1C1AE53-B144-4022-B27C-BC01333BB012}"/>
    <cellStyle name="Обычный 9 4 4 2 2" xfId="5222" xr:uid="{EA109BEA-A98D-4E79-9DF9-47DD2A81947D}"/>
    <cellStyle name="Обычный 9 4 4 3" xfId="4687" xr:uid="{BF627F1B-18DB-4171-BDA1-7A32E5CB82D6}"/>
    <cellStyle name="Обычный 9 4 5" xfId="2974" xr:uid="{5CA0736E-2322-40D7-9144-01E82664D746}"/>
    <cellStyle name="Обычный 9 4 5 2" xfId="4865" xr:uid="{3BE0D287-816E-476B-B6B6-BEB9D9D5199F}"/>
    <cellStyle name="Обычный 9 4 6" xfId="4331" xr:uid="{E271D6D9-7ECC-4B7B-8F32-33485783DB2D}"/>
    <cellStyle name="Обычный 9 5" xfId="2277" xr:uid="{5F3F7389-B5B8-453A-BE03-F030FCEBF88E}"/>
    <cellStyle name="Обычный 9 5 2" xfId="2384" xr:uid="{78600E3B-A140-4526-AEBA-71CB5258B34D}"/>
    <cellStyle name="Обычный 9 5 2 2" xfId="2607" xr:uid="{D4D1C7AD-F3FB-4FD2-ACC1-825957D0C0E8}"/>
    <cellStyle name="Обычный 9 5 2 2 2" xfId="3332" xr:uid="{86B92A52-8A05-43E5-9516-3511285E5989}"/>
    <cellStyle name="Обычный 9 5 2 2 2 2" xfId="5150" xr:uid="{0BEA32D8-5E4A-4BA1-BE9A-851790B0DC1C}"/>
    <cellStyle name="Обычный 9 5 2 2 3" xfId="4615" xr:uid="{EC343D5B-4F6B-4870-8AB4-275938C92FE8}"/>
    <cellStyle name="Обычный 9 5 2 3" xfId="2839" xr:uid="{0581D721-99BD-466A-A826-964BB86B69BE}"/>
    <cellStyle name="Обычный 9 5 2 3 2" xfId="3560" xr:uid="{40B39585-EE66-4C61-B407-A76358C3B141}"/>
    <cellStyle name="Обычный 9 5 2 3 2 2" xfId="5330" xr:uid="{93878F2B-2540-493E-AFF6-9AFC091A91BD}"/>
    <cellStyle name="Обычный 9 5 2 3 3" xfId="4795" xr:uid="{12EAF732-2FA1-493F-8871-A57E0AC75DCA}"/>
    <cellStyle name="Обычный 9 5 2 4" xfId="3109" xr:uid="{CB20BB21-D2B0-41A7-84E9-0570506C593C}"/>
    <cellStyle name="Обычный 9 5 2 4 2" xfId="4973" xr:uid="{672CFA73-4E17-41E5-A2F4-762E145EA76F}"/>
    <cellStyle name="Обычный 9 5 2 5" xfId="4439" xr:uid="{72822C19-D55B-4615-AADA-68EB56238560}"/>
    <cellStyle name="Обычный 9 5 3" xfId="2500" xr:uid="{DB5A630C-3717-4E8D-8ABF-F752F7D1ABCD}"/>
    <cellStyle name="Обычный 9 5 3 2" xfId="3225" xr:uid="{0DCC8E06-E47A-43BB-AAE8-0EC208003315}"/>
    <cellStyle name="Обычный 9 5 3 2 2" xfId="5066" xr:uid="{535E83A5-0707-4EE1-8076-DEEBE5F82065}"/>
    <cellStyle name="Обычный 9 5 3 3" xfId="4531" xr:uid="{1728333E-BF92-487E-BD27-65841301DE0B}"/>
    <cellStyle name="Обычный 9 5 4" xfId="2732" xr:uid="{08852D54-1452-499D-88D7-0282095FFA89}"/>
    <cellStyle name="Обычный 9 5 4 2" xfId="3453" xr:uid="{D9293E2A-0AFC-4D8A-9DB2-EBD937AC857A}"/>
    <cellStyle name="Обычный 9 5 4 2 2" xfId="5246" xr:uid="{5285DAAF-15C5-4A67-9908-B9B547818CDE}"/>
    <cellStyle name="Обычный 9 5 4 3" xfId="4711" xr:uid="{B869246E-A795-42A5-B8A7-0A74CB07A2C8}"/>
    <cellStyle name="Обычный 9 5 5" xfId="3002" xr:uid="{3A636F6A-0517-4E4C-B7E2-F1913F7DAE99}"/>
    <cellStyle name="Обычный 9 5 5 2" xfId="4889" xr:uid="{A24DF89E-0B9F-4637-B5C6-F1B4A1830C9A}"/>
    <cellStyle name="Обычный 9 5 6" xfId="4355" xr:uid="{C2473559-503D-496D-A6BB-D073940E4D0B}"/>
    <cellStyle name="Обычный 9 6" xfId="2292" xr:uid="{0ACF1B8E-D16D-4191-8F54-B6072071D36F}"/>
    <cellStyle name="Обычный 9 6 2" xfId="2515" xr:uid="{02A2BF36-A31F-412A-A33B-4130B2A368E8}"/>
    <cellStyle name="Обычный 9 6 2 2" xfId="3240" xr:uid="{0C722B67-388D-403E-AE73-F53204F61DA2}"/>
    <cellStyle name="Обычный 9 6 2 2 2" xfId="5078" xr:uid="{01C01A56-5432-42CF-AB21-4A4B3D3C5E5B}"/>
    <cellStyle name="Обычный 9 6 2 3" xfId="4543" xr:uid="{D7B4F94A-9E6E-427A-A769-4F3F79B44C11}"/>
    <cellStyle name="Обычный 9 6 3" xfId="2747" xr:uid="{DF1361CE-9CA8-4DF6-80CE-9FD7816F0031}"/>
    <cellStyle name="Обычный 9 6 3 2" xfId="3468" xr:uid="{5E34E035-29CB-40FB-9493-86073EF982E3}"/>
    <cellStyle name="Обычный 9 6 3 2 2" xfId="5258" xr:uid="{7E3669C7-0EC6-4466-BF7F-B92D0D8659C8}"/>
    <cellStyle name="Обычный 9 6 3 3" xfId="4723" xr:uid="{8F61C328-D7B1-4C72-9BB4-883005A46AC9}"/>
    <cellStyle name="Обычный 9 6 4" xfId="3017" xr:uid="{8C14F6D5-05B3-453C-8340-EEF15D2CE274}"/>
    <cellStyle name="Обычный 9 6 4 2" xfId="4901" xr:uid="{631B3EF0-A83A-4975-BB1B-55D083068B9E}"/>
    <cellStyle name="Обычный 9 6 5" xfId="4367" xr:uid="{810548D3-1D4C-42E2-B26A-08E16E4F2AB0}"/>
    <cellStyle name="Обычный 9 7" xfId="2398" xr:uid="{7934C4CD-75C5-4755-ACB6-B87E46C61FDB}"/>
    <cellStyle name="Обычный 9 7 2" xfId="2621" xr:uid="{50542B51-7762-446B-876C-54C44A35C701}"/>
    <cellStyle name="Обычный 9 7 2 2" xfId="3346" xr:uid="{38A6C691-976A-4EE6-A11E-C62B2F0C9023}"/>
    <cellStyle name="Обычный 9 7 2 2 2" xfId="5162" xr:uid="{8DDBB346-0132-45E0-9721-E380FA49A9E3}"/>
    <cellStyle name="Обычный 9 7 2 3" xfId="4627" xr:uid="{19328285-853C-445C-973D-D4446D04616C}"/>
    <cellStyle name="Обычный 9 7 3" xfId="2899" xr:uid="{9291640B-C2BE-40F7-A828-FACF6C4FE381}"/>
    <cellStyle name="Обычный 9 7 3 2" xfId="3620" xr:uid="{D75EC5A6-BF01-424B-BB12-38BBED83A42D}"/>
    <cellStyle name="Обычный 9 7 3 2 2" xfId="5342" xr:uid="{A9AA5DC6-25B6-44CA-9CA1-44CF07D1EC81}"/>
    <cellStyle name="Обычный 9 7 3 3" xfId="4808" xr:uid="{B692E5F8-5C56-4B41-9B5F-6288AEA34A26}"/>
    <cellStyle name="Обычный 9 7 4" xfId="3123" xr:uid="{DA1FEF3F-EDFE-44B2-84BD-1EA542C91D9E}"/>
    <cellStyle name="Обычный 9 7 4 2" xfId="4985" xr:uid="{08473E3C-082B-4972-91B5-0BD12F9DE41B}"/>
    <cellStyle name="Обычный 9 7 5" xfId="4450" xr:uid="{5C84132E-122E-4C64-BAB6-2A812C154558}"/>
    <cellStyle name="Обычный 9 8" xfId="2408" xr:uid="{862B2A0A-88AA-4906-B998-4A902D107054}"/>
    <cellStyle name="Обычный 9 8 2" xfId="3133" xr:uid="{DCA22E83-72F3-4212-BC56-9016497DF07D}"/>
    <cellStyle name="Обычный 9 8 2 2" xfId="4994" xr:uid="{1086ACB0-8B0E-4A4D-AF6D-09D7CB1A99B1}"/>
    <cellStyle name="Обычный 9 8 3" xfId="4459" xr:uid="{69B15C51-D4A3-4BF2-A0EF-A575F150BD19}"/>
    <cellStyle name="Обычный 9 9" xfId="2640" xr:uid="{F0DB3A25-B9CE-423E-B2FB-A025E8DF0AAA}"/>
    <cellStyle name="Обычный 9 9 2" xfId="3361" xr:uid="{D32F1C16-40EC-40B7-8648-4A99494D75AD}"/>
    <cellStyle name="Обычный 9 9 2 2" xfId="5174" xr:uid="{626AF1B8-ED52-4DB7-8000-8E8B5CEFC180}"/>
    <cellStyle name="Обычный 9 9 3" xfId="4638" xr:uid="{201D6D67-ECF1-4BD9-9FD0-9C1E0D43F28D}"/>
    <cellStyle name="Плохой" xfId="6" builtinId="27" customBuiltin="1"/>
    <cellStyle name="Плохой 2" xfId="2145" xr:uid="{1C62EDC6-B338-4B8D-B300-D2927F8CA0A7}"/>
    <cellStyle name="Плохой 3" xfId="2144" xr:uid="{2AA56777-B88B-4F72-BC69-706EBC8E4CCF}"/>
    <cellStyle name="Плохой 4" xfId="4091" xr:uid="{A1058176-2750-4306-8395-41F49206B10F}"/>
    <cellStyle name="Плохой 5" xfId="5361" xr:uid="{4BCF3D43-DE27-4E49-97B5-85A2F93850A3}"/>
    <cellStyle name="Пояснение" xfId="13" builtinId="53" customBuiltin="1"/>
    <cellStyle name="Пояснение 2" xfId="2147" xr:uid="{532658F8-E202-4826-BD33-6E5017CF6CCD}"/>
    <cellStyle name="Пояснение 3" xfId="2146" xr:uid="{16BF08AD-F05D-4E1C-BEA6-9F4C24331E45}"/>
    <cellStyle name="Пояснение 4" xfId="4099" xr:uid="{51A1E973-84FD-4904-BA24-F5128206016B}"/>
    <cellStyle name="Пояснение 5" xfId="5368" xr:uid="{124D3630-66E4-4562-A739-C562C7CA485A}"/>
    <cellStyle name="Примечание 2" xfId="2149" xr:uid="{5DB28CA9-22BA-4AD9-B1C8-1A07896D9CBF}"/>
    <cellStyle name="Примечание 2 2" xfId="2150" xr:uid="{996F5FA8-1B7C-4736-ADD5-0D20D223BB75}"/>
    <cellStyle name="Примечание 2 2 2" xfId="3796" xr:uid="{037D4F15-97F0-422B-9D7B-67293BC028CE}"/>
    <cellStyle name="Примечание 2 3" xfId="3755" xr:uid="{BF20D769-27C1-464F-A6D6-F4EE28CC0184}"/>
    <cellStyle name="Примечание 2 4" xfId="3951" xr:uid="{F9954617-F7E3-449D-B939-419D423449C0}"/>
    <cellStyle name="Примечание 3" xfId="2151" xr:uid="{CB401B60-E8A1-42AC-9314-5977B5144E1D}"/>
    <cellStyle name="Примечание 3 2" xfId="2152" xr:uid="{CA10C44D-99CE-4DAA-A903-1BDA76DCF5EB}"/>
    <cellStyle name="Примечание 4" xfId="2153" xr:uid="{B9C7B923-1E4D-4700-915A-9CFE9DCACD4D}"/>
    <cellStyle name="Примечание 4 2" xfId="3661" xr:uid="{6B2AD8E5-D792-40AE-8036-11E38B90CC82}"/>
    <cellStyle name="Примечание 4 3" xfId="3656" xr:uid="{64975C52-5679-4F49-BBF7-C70C25354800}"/>
    <cellStyle name="Примечание 5" xfId="2154" xr:uid="{003448D9-2F5A-45C2-AC3C-B8C4EE9928E2}"/>
    <cellStyle name="Примечание 6" xfId="2155" xr:uid="{CBF8C68A-A032-44FC-B9C9-2731A04794F4}"/>
    <cellStyle name="Примечание 7" xfId="2156" xr:uid="{AD8F2411-7260-4A13-AE58-60B95BD02B23}"/>
    <cellStyle name="Примечание 8" xfId="2157" xr:uid="{62158E74-1A4D-404D-AB83-68C8C3D7D758}"/>
    <cellStyle name="Примечание 9" xfId="2148" xr:uid="{975EE63A-114F-4703-A5C3-CC21948B4608}"/>
    <cellStyle name="Процентный" xfId="5391" builtinId="5"/>
    <cellStyle name="Процентный 10" xfId="4288" xr:uid="{550CDD61-DE18-442A-BC25-164EA46498EC}"/>
    <cellStyle name="Процентный 11" xfId="35" xr:uid="{0AB528C3-8D14-4C4D-837B-E22FEF2DAAB6}"/>
    <cellStyle name="Процентный 2" xfId="2159" xr:uid="{B9816486-D668-43EC-AABA-E05850D55A03}"/>
    <cellStyle name="Процентный 2 2" xfId="2160" xr:uid="{E5C9924F-D3FD-4F56-A95B-BB05068AA19C}"/>
    <cellStyle name="Процентный 2 2 2" xfId="3795" xr:uid="{58500EAD-BEC8-41C0-8904-09929E611330}"/>
    <cellStyle name="Процентный 2 3" xfId="2161" xr:uid="{E066EEAA-AAF4-436E-9ABC-224E91FF58F2}"/>
    <cellStyle name="Процентный 2 3 2" xfId="3662" xr:uid="{B2D9B5BE-C9EB-4C6D-8560-1AD497DF267F}"/>
    <cellStyle name="Процентный 2 3 3" xfId="3657" xr:uid="{622E3896-1617-4C71-A134-2BB9631201B7}"/>
    <cellStyle name="Процентный 2 4" xfId="2629" xr:uid="{81A330D4-DEF5-47C7-AF6B-488097563999}"/>
    <cellStyle name="Процентный 2 4 2" xfId="3946" xr:uid="{4A3562B6-2B97-45D4-8D17-C551335A32E0}"/>
    <cellStyle name="Процентный 2 5" xfId="3646" xr:uid="{C96D5636-DED9-4523-A155-B1D4D5079F9A}"/>
    <cellStyle name="Процентный 3" xfId="2162" xr:uid="{36A66CA5-4E1E-4443-8861-5AAC385299A4}"/>
    <cellStyle name="Процентный 3 2" xfId="3761" xr:uid="{7CAD11B7-7994-4470-94CE-1FD3AA57025D}"/>
    <cellStyle name="Процентный 4" xfId="2163" xr:uid="{2DDBDA1E-2436-4DDF-AE45-CBAD298EC8BE}"/>
    <cellStyle name="Процентный 4 2" xfId="3757" xr:uid="{5BF374A4-A972-4D5C-8389-B45491B195ED}"/>
    <cellStyle name="Процентный 5" xfId="2164" xr:uid="{FD27758A-1366-4C5D-BE0F-93B2E24A7BAD}"/>
    <cellStyle name="Процентный 5 2" xfId="3954" xr:uid="{339EFF71-F46A-4574-8BBB-F1B4E89171FA}"/>
    <cellStyle name="Процентный 6" xfId="2158" xr:uid="{AEFE5EC4-E87F-49F0-9082-0283EFBF729C}"/>
    <cellStyle name="Процентный 7" xfId="2189" xr:uid="{1828D039-5677-4B4D-AE19-0ED74B22973A}"/>
    <cellStyle name="Процентный 7 2" xfId="2630" xr:uid="{6D2D6D21-17B9-4FF9-BA0E-2C8D2EE0A175}"/>
    <cellStyle name="Процентный 8" xfId="3637" xr:uid="{48677D7E-58D7-45FD-A0EE-C33948E3DDD7}"/>
    <cellStyle name="Процентный 9" xfId="4285" xr:uid="{B1832CE5-6D14-4EAC-A726-993160F2EBB0}"/>
    <cellStyle name="Проценты" xfId="3794" xr:uid="{413B8495-A243-4680-A1A3-AB60AA950644}"/>
    <cellStyle name="Ручной ввод" xfId="3793" xr:uid="{6BAD9CE6-6CA2-4E0D-8B39-33E5AE8E7AEB}"/>
    <cellStyle name="Связанная ячейка" xfId="10" builtinId="24" customBuiltin="1"/>
    <cellStyle name="Связанная ячейка 2" xfId="2166" xr:uid="{C74D8881-5A53-4190-9168-1018739C67CF}"/>
    <cellStyle name="Связанная ячейка 3" xfId="2165" xr:uid="{506B2B0C-1E5C-4B46-8CA9-F97D5385D742}"/>
    <cellStyle name="Связанная ячейка 4" xfId="4096" xr:uid="{5BB20E9C-03F4-4E3A-A984-977A756CD4A3}"/>
    <cellStyle name="Связанная ячейка 5" xfId="5365" xr:uid="{F1C05FC5-746A-4391-897A-80054E5E0FCF}"/>
    <cellStyle name="Стиль 1" xfId="2167" xr:uid="{96000C20-6C64-48A9-BF34-AC5D21C79D97}"/>
    <cellStyle name="Стиль 1 2" xfId="2168" xr:uid="{BCF02507-A26D-4A56-AB33-81196BDD6419}"/>
    <cellStyle name="Стиль 1 2 2" xfId="3791" xr:uid="{9EB70A32-4004-4DA3-BF92-FE4D45BF2514}"/>
    <cellStyle name="Стиль 1 3" xfId="3792" xr:uid="{33DE0A8C-C188-4FF0-9183-3025466C70D0}"/>
    <cellStyle name="Стиль 1_ВИП_20090915" xfId="3790" xr:uid="{1DDBAAB3-8D78-4670-AF6B-4EDDEBEDC837}"/>
    <cellStyle name="Стиль 10" xfId="3789" xr:uid="{D2CF866B-8635-4ABF-A094-0B1A877A1CB7}"/>
    <cellStyle name="Стиль 2" xfId="2169" xr:uid="{B77C51BB-B013-4C49-9AF3-4D799B7A9FA8}"/>
    <cellStyle name="Стиль 3" xfId="2170" xr:uid="{7F7E12A4-4FBE-42BE-A60E-E82C6DA973C0}"/>
    <cellStyle name="Стиль 3 2" xfId="3788" xr:uid="{C99C30F8-FFC9-47BD-9083-93A0F012E0B8}"/>
    <cellStyle name="Стиль 4" xfId="2171" xr:uid="{D5021818-A0A5-42A5-BF07-1D8EEDE57ECE}"/>
    <cellStyle name="Стиль 4 2" xfId="2217" xr:uid="{0315B2E8-4FB1-4540-8158-C9768B3DC735}"/>
    <cellStyle name="Стиль 4 2 2" xfId="2324" xr:uid="{B2B3E250-E4BE-460C-ACD5-416EACF039C4}"/>
    <cellStyle name="Стиль 4 2 2 2" xfId="2547" xr:uid="{59F83256-7B82-45C1-8D18-A88B26AA87E6}"/>
    <cellStyle name="Стиль 4 2 2 2 2" xfId="3272" xr:uid="{275B7AD2-915D-46C5-B319-46B084F56718}"/>
    <cellStyle name="Стиль 4 2 2 3" xfId="2779" xr:uid="{E3A4CD72-F6FE-4ECC-92C2-D7216594C48A}"/>
    <cellStyle name="Стиль 4 2 2 3 2" xfId="3500" xr:uid="{FCC1A12A-4C65-4CE1-AFFC-94344D34DB6E}"/>
    <cellStyle name="Стиль 4 2 2 4" xfId="2877" xr:uid="{51763211-6406-4B84-84F2-E62BD71B046B}"/>
    <cellStyle name="Стиль 4 2 2 4 2" xfId="3598" xr:uid="{BACAEF70-8016-4DEE-AFE2-3380985FB8BD}"/>
    <cellStyle name="Стиль 4 2 2 5" xfId="3049" xr:uid="{4B433E11-4B24-49A1-B841-12BEDB68C0F4}"/>
    <cellStyle name="Стиль 4 2 3" xfId="2440" xr:uid="{A3A9EDE0-80C7-4F70-B8DE-5F12F27168C2}"/>
    <cellStyle name="Стиль 4 2 3 2" xfId="3165" xr:uid="{09DFAF7A-C9A3-437E-AE89-CF4DD1B39ADB}"/>
    <cellStyle name="Стиль 4 2 4" xfId="2672" xr:uid="{1849CA7E-FA31-4D98-BDCD-CA4EE8953003}"/>
    <cellStyle name="Стиль 4 2 4 2" xfId="3393" xr:uid="{152AB201-D6E7-4966-B755-5E46AB0FFD64}"/>
    <cellStyle name="Стиль 4 2 5" xfId="2854" xr:uid="{BC3986C6-8EC9-448F-A210-F6E685C4986C}"/>
    <cellStyle name="Стиль 4 2 5 2" xfId="3575" xr:uid="{6013FDE4-BD3F-4B41-A150-58FDC7DDAF81}"/>
    <cellStyle name="Стиль 4 2 6" xfId="2942" xr:uid="{30DAB66F-9164-4E90-9FC8-BAD87ED933D5}"/>
    <cellStyle name="Стиль 4 2 7" xfId="3787" xr:uid="{F6760716-5E6A-490C-A951-AC4706B2A4EB}"/>
    <cellStyle name="Стиль 4 3" xfId="3627" xr:uid="{0DB52113-07E8-4EE8-AF76-1AFFE5633746}"/>
    <cellStyle name="Стиль 4 3 2" xfId="4076" xr:uid="{182AD44A-0FC7-4C6C-A785-DEA0E53B9121}"/>
    <cellStyle name="Стиль 4 3 2 2" xfId="4187" xr:uid="{F3D5C68A-7EE9-4EC5-91B0-28287884BB72}"/>
    <cellStyle name="Стиль 4 3 3" xfId="4170" xr:uid="{66D086AA-E3F9-478A-B913-034E247A7825}"/>
    <cellStyle name="Стиль 4 3 4" xfId="4060" xr:uid="{3CCC5925-5766-4C10-B010-361956CDBFC0}"/>
    <cellStyle name="Стиль 4 3 5" xfId="5348" xr:uid="{D5543058-65DE-470E-8F12-1B6720C789BA}"/>
    <cellStyle name="Стиль 4 4" xfId="4049" xr:uid="{74974E02-EB08-4298-ACE4-284FB42C183D}"/>
    <cellStyle name="Стиль 4 4 2" xfId="4159" xr:uid="{B95A1870-3044-400E-939D-B612E97DAB30}"/>
    <cellStyle name="Стиль 4 5" xfId="4035" xr:uid="{4346C2EF-46F5-40D7-9A65-F4175A6C9FFA}"/>
    <cellStyle name="Стиль 4 5 2" xfId="4145" xr:uid="{EDB37205-80C1-4BCD-A983-E63C99147530}"/>
    <cellStyle name="Стиль 4 6" xfId="4130" xr:uid="{B34585AA-EDC7-4856-9EA4-1612984332CC}"/>
    <cellStyle name="Стиль 4 7" xfId="4293" xr:uid="{CE1EBC50-A55F-420B-97BD-FF1F52259388}"/>
    <cellStyle name="Стиль 5" xfId="3786" xr:uid="{83D099C2-F85E-487B-BCC2-655818AAC0A4}"/>
    <cellStyle name="Стиль 6" xfId="3785" xr:uid="{87934199-27CB-4E5D-9CF8-DFEB23DAC076}"/>
    <cellStyle name="Стиль 7" xfId="3784" xr:uid="{B6562977-B63A-4B0D-9777-CBF26661F8BC}"/>
    <cellStyle name="Стиль 8" xfId="3783" xr:uid="{C723F795-42AD-400E-ACE3-3B7E82B0E57F}"/>
    <cellStyle name="Стиль 9" xfId="3782" xr:uid="{BE087D9C-1630-4BF2-8DC7-A279E31476FF}"/>
    <cellStyle name="Строка чётная" xfId="2172" xr:uid="{5A7A64C3-1E0A-456F-9A3E-F43E82E09720}"/>
    <cellStyle name="ТЕКСТ" xfId="2173" xr:uid="{C37717C0-C0CD-44F0-9160-6EFE5E34CF69}"/>
    <cellStyle name="Текст 2" xfId="3781" xr:uid="{1C61DD32-7827-48CB-8BE9-E9B1EF265E87}"/>
    <cellStyle name="Текст предупреждения" xfId="12" builtinId="11" customBuiltin="1"/>
    <cellStyle name="Текст предупреждения 2" xfId="2175" xr:uid="{25B5BC9F-EDD5-406E-9A99-77CAF0317E37}"/>
    <cellStyle name="Текст предупреждения 3" xfId="2174" xr:uid="{4D1BF71D-0656-4EE7-8BAD-BF2779D0324F}"/>
    <cellStyle name="Текст предупреждения 4" xfId="4098" xr:uid="{6BE975F2-1019-41A6-8CC2-4FE0C72A836B}"/>
    <cellStyle name="Текст предупреждения 5" xfId="5367" xr:uid="{8C027736-2E09-45B3-BA01-9BE7018F2B83}"/>
    <cellStyle name="Тысячи [0]_1 ноября" xfId="3780" xr:uid="{D211E731-C4EC-42A6-823C-9A4D3AA889F5}"/>
    <cellStyle name="Тысячи_1 ноября" xfId="3779" xr:uid="{4B83C087-075A-4324-A8D4-50A08AE50635}"/>
    <cellStyle name="ФИКСИРОВАННЫЙ" xfId="2176" xr:uid="{AFC7D74B-1CA0-473E-A0EA-73E843F49444}"/>
    <cellStyle name="Финансовый 10" xfId="2284" xr:uid="{91B5A905-6478-4D3D-AE77-E19DF3F9554C}"/>
    <cellStyle name="Финансовый 10 2" xfId="2507" xr:uid="{C7B6F035-B68F-40DF-88D2-761660BF9D83}"/>
    <cellStyle name="Финансовый 10 2 2" xfId="3232" xr:uid="{A3A4603D-37A5-4036-915B-C993705C6098}"/>
    <cellStyle name="Финансовый 10 3" xfId="2739" xr:uid="{704DA303-F7D3-453F-B975-ECA4BC1779E1}"/>
    <cellStyle name="Финансовый 10 3 2" xfId="3460" xr:uid="{613A9149-C032-4AAA-BC31-C5EB0D299754}"/>
    <cellStyle name="Финансовый 10 4" xfId="2869" xr:uid="{7949FF6B-18E8-403D-8F25-6A862F469988}"/>
    <cellStyle name="Финансовый 10 4 2" xfId="3590" xr:uid="{094AD0F6-6B7D-49AC-8CD0-F778DA5E29BC}"/>
    <cellStyle name="Финансовый 10 5" xfId="3009" xr:uid="{DB014FA6-F637-4399-AC99-A5DDF9A1DAC8}"/>
    <cellStyle name="Финансовый 11" xfId="2400" xr:uid="{995C8CD6-D468-4634-9633-B31CC5A5D03A}"/>
    <cellStyle name="Финансовый 11 2" xfId="3125" xr:uid="{C3495FD5-DBEF-4124-9D43-94BA31CB2A21}"/>
    <cellStyle name="Финансовый 12" xfId="2626" xr:uid="{7A482B04-7E6E-49B1-BC67-8508C379A4BA}"/>
    <cellStyle name="Финансовый 12 2" xfId="3351" xr:uid="{13F5B8A4-8878-4994-9811-46C7418A72D4}"/>
    <cellStyle name="Финансовый 13" xfId="2633" xr:uid="{9647FEB9-B215-41CB-A08F-7C295EF1F730}"/>
    <cellStyle name="Финансовый 13 2" xfId="3354" xr:uid="{1E8185EF-4DE6-4BA2-A602-29EE02C70691}"/>
    <cellStyle name="Финансовый 14" xfId="2846" xr:uid="{F04FCCD2-2D14-44F9-8D86-C2DBC35D2329}"/>
    <cellStyle name="Финансовый 14 2" xfId="3567" xr:uid="{B721EB43-E9DA-4E2D-8374-91FEBBD4F1CA}"/>
    <cellStyle name="Финансовый 15" xfId="2902" xr:uid="{6F94840B-4BAD-4E79-BAC4-C9370D5F5C9A}"/>
    <cellStyle name="Финансовый 16" xfId="3623" xr:uid="{057B78BC-A517-45F1-99B7-8BED8320B02C}"/>
    <cellStyle name="Финансовый 17" xfId="3633" xr:uid="{1FDAC7E5-3729-490B-A552-D8143E6BA5B8}"/>
    <cellStyle name="Финансовый 17 2" xfId="5354" xr:uid="{0C313F67-8247-4217-B4FB-9820779A37F8}"/>
    <cellStyle name="Финансовый 18" xfId="4029" xr:uid="{04122A47-C5A1-4604-9ED1-E0010A5334F2}"/>
    <cellStyle name="Финансовый 19" xfId="4289" xr:uid="{62315065-AF4D-4605-8F34-4F5F6E8FF29E}"/>
    <cellStyle name="Финансовый 2" xfId="2178" xr:uid="{8028A64B-5E54-4A17-8612-57D01DCC3AE4}"/>
    <cellStyle name="Финансовый 2 10" xfId="3647" xr:uid="{C2885954-3B25-472C-A725-EBEBCA723B73}"/>
    <cellStyle name="Финансовый 2 11" xfId="4295" xr:uid="{D892BB51-DEB6-4134-B008-536849CF9B02}"/>
    <cellStyle name="Финансовый 2 12" xfId="4655" xr:uid="{0CA9E71A-1AAB-4810-949C-7ACEF094DEDE}"/>
    <cellStyle name="Финансовый 2 2" xfId="2179" xr:uid="{5C4994CA-5CCC-4B19-B2A0-B3C8A4EC5B70}"/>
    <cellStyle name="Финансовый 2 2 2" xfId="2220" xr:uid="{931A5D88-35A7-406B-AC9B-85A4034A8B85}"/>
    <cellStyle name="Финансовый 2 2 2 2" xfId="2327" xr:uid="{808FA940-E014-438A-9368-E47DD0BE8639}"/>
    <cellStyle name="Финансовый 2 2 2 2 2" xfId="2550" xr:uid="{39682A59-E9A8-4727-829A-665BC9A770D5}"/>
    <cellStyle name="Финансовый 2 2 2 2 2 2" xfId="3275" xr:uid="{DE07E6AA-85E9-4365-A589-30C86842EBBE}"/>
    <cellStyle name="Финансовый 2 2 2 2 2 2 2" xfId="4194" xr:uid="{6A01610B-9790-40CD-9420-9B2834964972}"/>
    <cellStyle name="Финансовый 2 2 2 2 2 3" xfId="4082" xr:uid="{0CACD5D0-5A17-4795-9507-333E7135DB14}"/>
    <cellStyle name="Финансовый 2 2 2 2 3" xfId="2782" xr:uid="{E276A533-CD0E-4F4F-8106-FE1E6E5B9361}"/>
    <cellStyle name="Финансовый 2 2 2 2 3 2" xfId="3503" xr:uid="{3976EB20-5A63-4CD5-91F7-4648B79F15B8}"/>
    <cellStyle name="Финансовый 2 2 2 2 3 3" xfId="4177" xr:uid="{FFCB4765-5AE2-4A90-BA51-E9655371AD30}"/>
    <cellStyle name="Финансовый 2 2 2 2 4" xfId="2880" xr:uid="{8D2AF620-82CF-4B7C-A795-0BE9455B6278}"/>
    <cellStyle name="Финансовый 2 2 2 2 4 2" xfId="3601" xr:uid="{5EA5E106-6E63-45F7-BA17-90AC2FFB1D9E}"/>
    <cellStyle name="Финансовый 2 2 2 2 5" xfId="3052" xr:uid="{3E9359FC-5CE3-458E-8918-9F130020D2BB}"/>
    <cellStyle name="Финансовый 2 2 2 2 6" xfId="4066" xr:uid="{D0AC6003-EF47-479D-A45E-B327040E88F5}"/>
    <cellStyle name="Финансовый 2 2 2 3" xfId="2443" xr:uid="{0CEB48CC-5062-4F05-B104-EF041EC0FBB0}"/>
    <cellStyle name="Финансовый 2 2 2 3 2" xfId="3168" xr:uid="{DFDFF735-5BEA-4ECD-95BC-24EFB93511AF}"/>
    <cellStyle name="Финансовый 2 2 2 3 2 2" xfId="4166" xr:uid="{237EA170-7892-4130-8D83-955E06783A92}"/>
    <cellStyle name="Финансовый 2 2 2 3 3" xfId="4056" xr:uid="{EC26CEFD-B4F4-447F-9B09-D52C385B66D6}"/>
    <cellStyle name="Финансовый 2 2 2 4" xfId="2675" xr:uid="{13810E41-8375-4C67-B254-2D5D611AA214}"/>
    <cellStyle name="Финансовый 2 2 2 4 2" xfId="3396" xr:uid="{563A0771-497F-44B6-B76A-922A81ADA8DF}"/>
    <cellStyle name="Финансовый 2 2 2 4 2 2" xfId="4183" xr:uid="{E2426EF1-3558-4918-823D-6149535F422F}"/>
    <cellStyle name="Финансовый 2 2 2 4 3" xfId="4072" xr:uid="{894DF8A2-537B-4D4B-83B8-3FC31B1DCED4}"/>
    <cellStyle name="Финансовый 2 2 2 5" xfId="2857" xr:uid="{651BAD74-89CE-4864-9A72-A348B0CBB634}"/>
    <cellStyle name="Финансовый 2 2 2 5 2" xfId="3578" xr:uid="{4B1380AE-BC03-4839-83C7-BAC23CE6ECA1}"/>
    <cellStyle name="Финансовый 2 2 2 5 2 2" xfId="4152" xr:uid="{A88615FD-3967-4242-ADD7-D0A4D888FC17}"/>
    <cellStyle name="Финансовый 2 2 2 5 3" xfId="4042" xr:uid="{17BFF598-1CC7-447E-BA66-573DA8309B21}"/>
    <cellStyle name="Финансовый 2 2 2 6" xfId="2945" xr:uid="{9439E3F6-11A2-47D2-8A5C-504095C6F2B3}"/>
    <cellStyle name="Финансовый 2 2 2 6 2" xfId="4137" xr:uid="{571460E8-1BB2-401A-97B8-82883CC8F8D0}"/>
    <cellStyle name="Финансовый 2 2 2 7" xfId="3945" xr:uid="{2718D2B2-7E86-473B-B924-B73C8B7EA5F4}"/>
    <cellStyle name="Финансовый 2 2 3" xfId="2250" xr:uid="{A81C2F18-8F9E-4434-A563-AC21588E1CB5}"/>
    <cellStyle name="Финансовый 2 2 3 2" xfId="2357" xr:uid="{A0CADBB0-DD09-4350-9E66-C24B4A9CDA68}"/>
    <cellStyle name="Финансовый 2 2 3 2 2" xfId="2580" xr:uid="{75F981EA-6846-4CAF-9524-FD5C13731A37}"/>
    <cellStyle name="Финансовый 2 2 3 2 2 2" xfId="3305" xr:uid="{1F1C96C5-D892-4F4D-AFA1-F69EFD659F89}"/>
    <cellStyle name="Финансовый 2 2 3 2 3" xfId="2812" xr:uid="{203CC373-50F8-41E6-BB5D-4B7F1A0AEF17}"/>
    <cellStyle name="Финансовый 2 2 3 2 3 2" xfId="3533" xr:uid="{9380D14D-0228-4BDE-97AA-D1E407539592}"/>
    <cellStyle name="Финансовый 2 2 3 2 4" xfId="2886" xr:uid="{A864E6C1-22B1-4EBE-83D0-546BB6C5D572}"/>
    <cellStyle name="Финансовый 2 2 3 2 4 2" xfId="3607" xr:uid="{E8354460-C6B8-436A-8DDD-3E5F7EAC30FC}"/>
    <cellStyle name="Финансовый 2 2 3 2 5" xfId="3082" xr:uid="{21930602-8749-498B-9FE4-012B4D454F3C}"/>
    <cellStyle name="Финансовый 2 2 3 3" xfId="2473" xr:uid="{16B31C71-6E95-4C58-A532-BE828B57C419}"/>
    <cellStyle name="Финансовый 2 2 3 3 2" xfId="3198" xr:uid="{A4E91907-09DB-4F1F-B024-B33640B9AC55}"/>
    <cellStyle name="Финансовый 2 2 3 4" xfId="2705" xr:uid="{FE195FCB-6F03-4C73-8844-F03E44AA88AB}"/>
    <cellStyle name="Финансовый 2 2 3 4 2" xfId="3426" xr:uid="{C9442D3A-D4A5-4E22-815A-E590F3D13289}"/>
    <cellStyle name="Финансовый 2 2 3 5" xfId="2863" xr:uid="{EF4634FC-066C-4918-9613-644CB6F81736}"/>
    <cellStyle name="Финансовый 2 2 3 5 2" xfId="3584" xr:uid="{F87973C9-08EA-401A-90DF-C4C9F399B69A}"/>
    <cellStyle name="Финансовый 2 2 3 6" xfId="2975" xr:uid="{88CD569E-0745-4CD2-95C6-D140DEB2F739}"/>
    <cellStyle name="Финансовый 2 2 4" xfId="2278" xr:uid="{E8163398-B88A-4F75-A8DC-5B552D793AE6}"/>
    <cellStyle name="Финансовый 2 2 4 2" xfId="2385" xr:uid="{71810F89-4F22-4E6C-A028-F36901E86992}"/>
    <cellStyle name="Финансовый 2 2 4 2 2" xfId="2608" xr:uid="{03A1F6FB-FF24-4537-9B17-6B3E084C5F5F}"/>
    <cellStyle name="Финансовый 2 2 4 2 2 2" xfId="3333" xr:uid="{B5C4D017-EA7C-481A-9565-B7BB0C2B2354}"/>
    <cellStyle name="Финансовый 2 2 4 2 3" xfId="2840" xr:uid="{CED7C992-0BE8-493F-98DD-CA1248C0FB45}"/>
    <cellStyle name="Финансовый 2 2 4 2 3 2" xfId="3561" xr:uid="{8F910588-F740-41D1-B12A-305F5418A3F3}"/>
    <cellStyle name="Финансовый 2 2 4 2 4" xfId="2890" xr:uid="{6B8D8343-C82D-473D-AA65-31BDD7EA6408}"/>
    <cellStyle name="Финансовый 2 2 4 2 4 2" xfId="3611" xr:uid="{27C3B505-1AB7-4BE2-B7A9-6C9157A149A8}"/>
    <cellStyle name="Финансовый 2 2 4 2 5" xfId="3110" xr:uid="{EB964675-9EDF-420F-9CC1-FBD667AF8403}"/>
    <cellStyle name="Финансовый 2 2 4 3" xfId="2501" xr:uid="{3D10BB52-B661-43A1-B5EC-E42B8ED7EC9A}"/>
    <cellStyle name="Финансовый 2 2 4 3 2" xfId="3226" xr:uid="{230E8D5F-F7BE-43C3-ADA7-28F641D6DC19}"/>
    <cellStyle name="Финансовый 2 2 4 4" xfId="2733" xr:uid="{A25718F4-20CD-40C1-ABBD-C2EF45DE6B96}"/>
    <cellStyle name="Финансовый 2 2 4 4 2" xfId="3454" xr:uid="{12F7A693-FEC6-4B67-B629-44624452DBAA}"/>
    <cellStyle name="Финансовый 2 2 4 5" xfId="2867" xr:uid="{A4EB747A-249C-4727-94A1-453CE6AD1786}"/>
    <cellStyle name="Финансовый 2 2 4 5 2" xfId="3588" xr:uid="{9A9CD4E2-876F-4963-802A-464E43B41F75}"/>
    <cellStyle name="Финансовый 2 2 4 6" xfId="3003" xr:uid="{ECD67953-89A4-4A33-9970-239BDEB1A85F}"/>
    <cellStyle name="Финансовый 2 2 5" xfId="2293" xr:uid="{B13740F0-EB23-48E2-8CC4-35B76EB4A599}"/>
    <cellStyle name="Финансовый 2 2 5 2" xfId="2516" xr:uid="{F0F7272F-EC11-4643-8948-47A99B24E2F3}"/>
    <cellStyle name="Финансовый 2 2 5 2 2" xfId="3241" xr:uid="{7D15FD2F-F054-4D0F-BF02-70CE0B5083E9}"/>
    <cellStyle name="Финансовый 2 2 5 3" xfId="2748" xr:uid="{6FFBD4C9-B567-4982-9CED-881FC0BAB30F}"/>
    <cellStyle name="Финансовый 2 2 5 3 2" xfId="3469" xr:uid="{922AD2A9-D8EA-4F84-842B-D55C19899A4F}"/>
    <cellStyle name="Финансовый 2 2 5 4" xfId="2870" xr:uid="{3BC04FA6-67F3-4A94-897A-DB3ECB4861F5}"/>
    <cellStyle name="Финансовый 2 2 5 4 2" xfId="3591" xr:uid="{C0744E13-3305-4CB5-9B0A-19B76F2A24E5}"/>
    <cellStyle name="Финансовый 2 2 5 5" xfId="3018" xr:uid="{7C3C8EED-5F07-45B4-84CF-BEAC76972AD9}"/>
    <cellStyle name="Финансовый 2 2 6" xfId="2409" xr:uid="{EE781E77-B54F-483C-B61A-6A49950893CE}"/>
    <cellStyle name="Финансовый 2 2 6 2" xfId="3134" xr:uid="{7CC16B02-8D8B-46D8-BB9F-D781345F38CF}"/>
    <cellStyle name="Финансовый 2 2 7" xfId="2641" xr:uid="{745FAB83-022E-4A87-BDB1-26B3B65D1CD6}"/>
    <cellStyle name="Финансовый 2 2 7 2" xfId="3362" xr:uid="{6BE293E3-7131-4750-820B-1945AD09AC4C}"/>
    <cellStyle name="Финансовый 2 2 8" xfId="2847" xr:uid="{3100A296-BBD3-44A6-A48A-74F6139988BA}"/>
    <cellStyle name="Финансовый 2 2 8 2" xfId="3568" xr:uid="{FF1D66EF-ABA5-431F-BF52-F71576B5B652}"/>
    <cellStyle name="Финансовый 2 2 9" xfId="2911" xr:uid="{86F13DBC-D251-42DC-B615-2A64C3785BBB}"/>
    <cellStyle name="Финансовый 2 3" xfId="2219" xr:uid="{CFC78E69-7F7C-4DE9-A614-8E307C4D740F}"/>
    <cellStyle name="Финансовый 2 3 2" xfId="2326" xr:uid="{E744DCF1-5D63-40CC-98D0-FA4AFB74EE13}"/>
    <cellStyle name="Финансовый 2 3 2 2" xfId="2549" xr:uid="{97AFF810-8A06-423C-9F9D-E6EBB2E6D0D3}"/>
    <cellStyle name="Финансовый 2 3 2 2 2" xfId="3274" xr:uid="{EE10C705-2230-4841-94BC-4BDCE2E6BE92}"/>
    <cellStyle name="Финансовый 2 3 2 2 2 2" xfId="4195" xr:uid="{27709EB1-A374-41BB-900B-4ABC089570C4}"/>
    <cellStyle name="Финансовый 2 3 2 2 2 3" xfId="4083" xr:uid="{F5229968-5D5D-4776-99B0-EB5C897407F7}"/>
    <cellStyle name="Финансовый 2 3 2 2 3" xfId="4178" xr:uid="{9722A1C3-880D-4593-A459-D0DF1E587AE7}"/>
    <cellStyle name="Финансовый 2 3 2 2 4" xfId="4067" xr:uid="{6C21283D-5CEA-448A-9AF2-826B2384C00E}"/>
    <cellStyle name="Финансовый 2 3 2 3" xfId="2781" xr:uid="{3DC49539-48F4-41E0-B81B-26B0A90F6F81}"/>
    <cellStyle name="Финансовый 2 3 2 3 2" xfId="3502" xr:uid="{65ECAD73-E329-4D14-AB1A-A6CDDB94BF8F}"/>
    <cellStyle name="Финансовый 2 3 2 3 2 2" xfId="4167" xr:uid="{792C6940-8DDC-42C5-B29A-82191C191EEA}"/>
    <cellStyle name="Финансовый 2 3 2 3 3" xfId="4057" xr:uid="{6824A65A-809C-4C11-8C9E-1BCA5778F868}"/>
    <cellStyle name="Финансовый 2 3 2 4" xfId="2879" xr:uid="{982D06AD-7554-43CD-91B1-1128779E61D3}"/>
    <cellStyle name="Финансовый 2 3 2 4 2" xfId="3600" xr:uid="{3E168C53-6A9E-432D-8006-C4C26BEC00CB}"/>
    <cellStyle name="Финансовый 2 3 2 4 2 2" xfId="4184" xr:uid="{DD68AE29-12FC-4536-983C-609D42A57486}"/>
    <cellStyle name="Финансовый 2 3 2 4 3" xfId="4073" xr:uid="{6C51983A-BD65-4DCB-8221-792295C01152}"/>
    <cellStyle name="Финансовый 2 3 2 5" xfId="3051" xr:uid="{0CED3F04-178A-4EF6-B8F9-7CD88FDB417A}"/>
    <cellStyle name="Финансовый 2 3 2 5 2" xfId="4153" xr:uid="{372FC25E-B0CC-4B27-817C-C05D246617F7}"/>
    <cellStyle name="Финансовый 2 3 2 5 3" xfId="4043" xr:uid="{9F3A7345-616E-40C4-ACDD-EC9635856837}"/>
    <cellStyle name="Финансовый 2 3 2 6" xfId="4138" xr:uid="{35C2EAD0-F9B1-420E-AEC0-28D7B0773FCA}"/>
    <cellStyle name="Финансовый 2 3 2 7" xfId="3948" xr:uid="{07B49598-6307-4264-A4D9-83F9FE335055}"/>
    <cellStyle name="Финансовый 2 3 3" xfId="2442" xr:uid="{D558454E-95C0-452E-A44F-D26521494D12}"/>
    <cellStyle name="Финансовый 2 3 3 2" xfId="3167" xr:uid="{74EAB74B-0004-411F-863B-5A32D822D102}"/>
    <cellStyle name="Финансовый 2 3 3 2 2" xfId="4188" xr:uid="{4C1BD6A5-36D2-4E5B-A4A4-D485C4ECABC7}"/>
    <cellStyle name="Финансовый 2 3 3 3" xfId="4171" xr:uid="{C9FF6D41-E2E8-422E-AA14-E7DA0D77A4D8}"/>
    <cellStyle name="Финансовый 2 3 4" xfId="2674" xr:uid="{FB57A3BC-67EA-46EA-953E-20B09145FD64}"/>
    <cellStyle name="Финансовый 2 3 4 2" xfId="3395" xr:uid="{5CD6B9E0-F7AE-4B30-A703-DBC23BC7E844}"/>
    <cellStyle name="Финансовый 2 3 5" xfId="2856" xr:uid="{1CC30C4C-9B54-4538-91DA-770F0F54CE6A}"/>
    <cellStyle name="Финансовый 2 3 5 2" xfId="3577" xr:uid="{A5119221-D0C1-4361-BD4A-0FFE5EB00C0B}"/>
    <cellStyle name="Финансовый 2 3 6" xfId="2944" xr:uid="{32DA451E-E0ED-4862-AC15-4D581FC9EFC9}"/>
    <cellStyle name="Финансовый 2 3 7" xfId="3658" xr:uid="{14C3A178-FA47-4A16-B1DD-FA2F2537413E}"/>
    <cellStyle name="Финансовый 2 3 7 2" xfId="5389" xr:uid="{95FD9DF8-7AD6-4009-AC21-C53E43022F31}"/>
    <cellStyle name="Финансовый 2 4" xfId="2628" xr:uid="{3587D47E-207C-477E-94DD-5CDE10943DE2}"/>
    <cellStyle name="Финансовый 2 4 2" xfId="3352" xr:uid="{6493A48C-7954-49AA-90CC-F01F4E2D18C7}"/>
    <cellStyle name="Финансовый 2 4 3" xfId="3778" xr:uid="{7BAA103C-E900-4E2E-B24E-690717CC0387}"/>
    <cellStyle name="Финансовый 2 5" xfId="3629" xr:uid="{22CA841E-4667-43CF-8AEB-2A1AED55FD8A}"/>
    <cellStyle name="Финансовый 2 5 2" xfId="4074" xr:uid="{3749CB1F-EC9A-4047-A3E3-0014C9EB7F16}"/>
    <cellStyle name="Финансовый 2 5 2 2" xfId="4185" xr:uid="{71EC0F5B-9D9E-4B69-BA60-AAD02848F972}"/>
    <cellStyle name="Финансовый 2 5 3" xfId="4168" xr:uid="{71AA62FF-6728-4AB1-9A66-D135FB52A9BB}"/>
    <cellStyle name="Финансовый 2 5 4" xfId="4058" xr:uid="{BCC7CF91-2B03-4361-B36D-ED801730FB0E}"/>
    <cellStyle name="Финансовый 2 5 5" xfId="5350" xr:uid="{0D488F84-2BBD-436C-8B46-50D7A4EB047B}"/>
    <cellStyle name="Финансовый 2 6" xfId="4044" xr:uid="{9F6DD333-8698-4932-96E6-362D996ABB2A}"/>
    <cellStyle name="Финансовый 2 6 2" xfId="4154" xr:uid="{DD206F96-5B7F-4C1D-9334-E852374DC43A}"/>
    <cellStyle name="Финансовый 2 7" xfId="4068" xr:uid="{506807DC-C5C8-486E-B5DB-73005AADED5E}"/>
    <cellStyle name="Финансовый 2 7 2" xfId="4179" xr:uid="{E4EF41C8-BF45-4932-8B9B-F9BC054F3A76}"/>
    <cellStyle name="Финансовый 2 8" xfId="4030" xr:uid="{E1DA7B73-2142-4C59-9F99-CC8385EEC1DC}"/>
    <cellStyle name="Финансовый 2 8 2" xfId="4140" xr:uid="{7DEFC448-DB5B-4BBB-9640-37F4DB86A237}"/>
    <cellStyle name="Финансовый 2 9" xfId="4125" xr:uid="{08367401-0020-4D38-859E-6132B6E7D5F8}"/>
    <cellStyle name="Финансовый 20" xfId="4800" xr:uid="{C0F32ACA-7BC1-46EC-8408-76870F659806}"/>
    <cellStyle name="Финансовый 21" xfId="40" xr:uid="{50EBE2C8-B0D7-4ECB-8B65-E1C29BC414B2}"/>
    <cellStyle name="Финансовый 3" xfId="2180" xr:uid="{82CC74BA-D2BF-44D1-9927-1C5EB6AEA348}"/>
    <cellStyle name="Финансовый 3 10" xfId="3653" xr:uid="{9F2C85D2-A2BE-4AAE-8321-2F2005F1D55A}"/>
    <cellStyle name="Финансовый 3 10 2" xfId="5388" xr:uid="{A9AFBE87-E09A-4E91-8976-44B129AE9AFC}"/>
    <cellStyle name="Финансовый 3 2" xfId="2221" xr:uid="{BD294D1C-E944-4AD1-964C-CFD1199D01BD}"/>
    <cellStyle name="Финансовый 3 2 2" xfId="2328" xr:uid="{80F397EC-9318-4481-BE60-C66B1E1751CE}"/>
    <cellStyle name="Финансовый 3 2 2 2" xfId="2551" xr:uid="{F4B875BE-BB56-4F1D-A41F-74A634B07FF7}"/>
    <cellStyle name="Финансовый 3 2 2 2 2" xfId="3276" xr:uid="{339D819A-7254-4DDC-9D9D-53635F452B74}"/>
    <cellStyle name="Финансовый 3 2 2 3" xfId="2783" xr:uid="{90E439EF-15AA-45F7-B667-EBBA22F5FB96}"/>
    <cellStyle name="Финансовый 3 2 2 3 2" xfId="3504" xr:uid="{9A9D9F06-9592-44CF-B5C5-71B0C7E211A6}"/>
    <cellStyle name="Финансовый 3 2 2 4" xfId="2881" xr:uid="{E6FF6395-57AC-4C5A-B54C-C7C785298A9D}"/>
    <cellStyle name="Финансовый 3 2 2 4 2" xfId="3602" xr:uid="{EA3FC6B2-8475-4E22-BC76-12900E29CB10}"/>
    <cellStyle name="Финансовый 3 2 2 5" xfId="3053" xr:uid="{89BE2798-C62E-428B-9C91-F18FE62CCB30}"/>
    <cellStyle name="Финансовый 3 2 3" xfId="2444" xr:uid="{6D64245E-1298-4056-B90A-210985013559}"/>
    <cellStyle name="Финансовый 3 2 3 2" xfId="3169" xr:uid="{8DCC7028-852E-48BE-9601-033AC3E0836B}"/>
    <cellStyle name="Финансовый 3 2 4" xfId="2676" xr:uid="{81F2F02C-2414-4699-B398-62C74313A552}"/>
    <cellStyle name="Финансовый 3 2 4 2" xfId="3397" xr:uid="{4442BB10-952D-4D2B-956C-8DC0A19180EC}"/>
    <cellStyle name="Финансовый 3 2 5" xfId="2858" xr:uid="{FAAC99BA-2055-4420-BB3A-18DF93DD5992}"/>
    <cellStyle name="Финансовый 3 2 5 2" xfId="3579" xr:uid="{0E470790-533E-4784-B1BC-BA36CBDF48A1}"/>
    <cellStyle name="Финансовый 3 2 6" xfId="2946" xr:uid="{7028964A-EE23-49D0-A058-B3A3EEBA8990}"/>
    <cellStyle name="Финансовый 3 3" xfId="2251" xr:uid="{619C46E5-8139-4EBC-BB24-598EC962BC1E}"/>
    <cellStyle name="Финансовый 3 3 2" xfId="2358" xr:uid="{927D0827-C808-432E-88C7-7E88B6618D22}"/>
    <cellStyle name="Финансовый 3 3 2 2" xfId="2581" xr:uid="{4C24F7EE-DE75-48EE-B6E1-F550C3615AF3}"/>
    <cellStyle name="Финансовый 3 3 2 2 2" xfId="3306" xr:uid="{75349D46-32FC-4511-B271-C7AF9AB24CD8}"/>
    <cellStyle name="Финансовый 3 3 2 2 2 2" xfId="4193" xr:uid="{338D6F66-2753-4382-9E09-AC54FF50A5A8}"/>
    <cellStyle name="Финансовый 3 3 2 2 3" xfId="4081" xr:uid="{D51867E3-538E-4A6A-A1AD-7F1C3405B035}"/>
    <cellStyle name="Финансовый 3 3 2 3" xfId="2813" xr:uid="{13CC0FF6-E080-47D8-9053-B87D43C5F405}"/>
    <cellStyle name="Финансовый 3 3 2 3 2" xfId="3534" xr:uid="{14C6893E-E1BD-4159-9FD7-13528ED93E04}"/>
    <cellStyle name="Финансовый 3 3 2 3 3" xfId="4176" xr:uid="{1C000FF1-E70F-4A74-977B-1B095C17DD0E}"/>
    <cellStyle name="Финансовый 3 3 2 4" xfId="2887" xr:uid="{AA04EC96-67A5-4231-86CA-D36E31B1E73C}"/>
    <cellStyle name="Финансовый 3 3 2 4 2" xfId="3608" xr:uid="{96C3E691-F6FE-4B68-BCEB-FA2DA5A50EBD}"/>
    <cellStyle name="Финансовый 3 3 2 5" xfId="3083" xr:uid="{7D60AFA9-FFE3-426A-B1AA-DC91BC011720}"/>
    <cellStyle name="Финансовый 3 3 2 6" xfId="4065" xr:uid="{AF8C8BC5-A102-4371-AB1A-C3D3E36C4362}"/>
    <cellStyle name="Финансовый 3 3 3" xfId="2474" xr:uid="{5A07B596-6475-4A3F-82FC-EDFECBE8FADD}"/>
    <cellStyle name="Финансовый 3 3 3 2" xfId="3199" xr:uid="{3E7D7ECB-D76B-4554-8F22-9064178507B5}"/>
    <cellStyle name="Финансовый 3 3 3 2 2" xfId="4165" xr:uid="{F438395B-C014-4C9E-BE4F-32DECD8F8BD6}"/>
    <cellStyle name="Финансовый 3 3 3 3" xfId="4055" xr:uid="{71729A87-9E8F-4E8A-8C51-FAFD78991FA8}"/>
    <cellStyle name="Финансовый 3 3 4" xfId="2706" xr:uid="{4A2FD107-F9F2-4ED5-A8DB-8CDB481FFEBC}"/>
    <cellStyle name="Финансовый 3 3 4 2" xfId="3427" xr:uid="{666BC3A6-EE2B-44C8-B1AB-5075D61787B0}"/>
    <cellStyle name="Финансовый 3 3 4 2 2" xfId="4182" xr:uid="{4CF1D498-EF21-46AF-81D1-EF4B310C177A}"/>
    <cellStyle name="Финансовый 3 3 4 3" xfId="4071" xr:uid="{A710347A-7AD9-4031-BC16-982C02AC9387}"/>
    <cellStyle name="Финансовый 3 3 5" xfId="2864" xr:uid="{84EC1507-3C36-47B0-9172-00AE752184CD}"/>
    <cellStyle name="Финансовый 3 3 5 2" xfId="3585" xr:uid="{4EFD67BD-25C6-42F1-ADE4-B10E34B1E700}"/>
    <cellStyle name="Финансовый 3 3 5 2 2" xfId="4151" xr:uid="{3344CD1E-5D00-4047-8A08-A148A980A8E8}"/>
    <cellStyle name="Финансовый 3 3 5 3" xfId="4041" xr:uid="{78063228-F4A3-4CEE-B968-5BB452537793}"/>
    <cellStyle name="Финансовый 3 3 6" xfId="2976" xr:uid="{FA7A1223-C011-45B9-983C-3DED493F8CBA}"/>
    <cellStyle name="Финансовый 3 3 6 2" xfId="4136" xr:uid="{E1818B17-AFFD-4DD6-B898-A90B8D229632}"/>
    <cellStyle name="Финансовый 3 3 7" xfId="3944" xr:uid="{5C31209E-50A8-4E44-8E4B-2BD5BE7E1280}"/>
    <cellStyle name="Финансовый 3 4" xfId="2279" xr:uid="{0072F15E-F4BC-4C83-9BC8-356826C11837}"/>
    <cellStyle name="Финансовый 3 4 2" xfId="2386" xr:uid="{D304F19A-13B9-4300-8D7A-D81CBCD951C6}"/>
    <cellStyle name="Финансовый 3 4 2 2" xfId="2609" xr:uid="{B631B552-A1E1-4775-AE4A-1E28C479194B}"/>
    <cellStyle name="Финансовый 3 4 2 2 2" xfId="3334" xr:uid="{EB0AA134-6109-4C2D-8453-27943FB25161}"/>
    <cellStyle name="Финансовый 3 4 2 2 3" xfId="4186" xr:uid="{12DDC674-4C48-4C71-AE37-AE2E054B9BBE}"/>
    <cellStyle name="Финансовый 3 4 2 3" xfId="2841" xr:uid="{9A234DFC-3330-4C05-8CEF-0E18EA944FC6}"/>
    <cellStyle name="Финансовый 3 4 2 3 2" xfId="3562" xr:uid="{F53995AC-A613-4926-A93E-AC9BB494AF7C}"/>
    <cellStyle name="Финансовый 3 4 2 4" xfId="2891" xr:uid="{62A8E1F1-0919-4251-824E-BF6368B2F8D4}"/>
    <cellStyle name="Финансовый 3 4 2 4 2" xfId="3612" xr:uid="{31534D7A-CA6B-412F-B2C3-DFEEDBD0FB09}"/>
    <cellStyle name="Финансовый 3 4 2 5" xfId="3111" xr:uid="{4B06E342-20D4-4D9C-8B60-E8916A8D61C2}"/>
    <cellStyle name="Финансовый 3 4 2 6" xfId="4075" xr:uid="{0D00CD0C-9DC3-4BD3-A58D-48BE0CBC2E76}"/>
    <cellStyle name="Финансовый 3 4 3" xfId="2502" xr:uid="{64EBD65A-0CCC-4341-A426-D4809F3A9A5D}"/>
    <cellStyle name="Финансовый 3 4 3 2" xfId="3227" xr:uid="{0A5FB2DE-568C-4928-991E-02EA2FECFD03}"/>
    <cellStyle name="Финансовый 3 4 3 3" xfId="4169" xr:uid="{3B6ACF0B-6E9D-4C9F-81BA-DA5DE33D7F81}"/>
    <cellStyle name="Финансовый 3 4 4" xfId="2734" xr:uid="{73E4A152-329B-4613-B71F-E28B2FA68F81}"/>
    <cellStyle name="Финансовый 3 4 4 2" xfId="3455" xr:uid="{3D460EDA-3423-4974-AB39-CEE80E54B0DC}"/>
    <cellStyle name="Финансовый 3 4 5" xfId="2868" xr:uid="{D8C94444-702D-45BB-A54F-AC1DABEA6531}"/>
    <cellStyle name="Финансовый 3 4 5 2" xfId="3589" xr:uid="{3ED107E8-D9A4-4003-AD38-23EB8DEB67ED}"/>
    <cellStyle name="Финансовый 3 4 6" xfId="3004" xr:uid="{647BA8DD-9355-4484-8D82-D7610FA573E4}"/>
    <cellStyle name="Финансовый 3 4 7" xfId="4059" xr:uid="{60E9C917-BCFE-4909-AD29-332314929A48}"/>
    <cellStyle name="Финансовый 3 5" xfId="2294" xr:uid="{E754DAA2-38DC-483F-A2D8-BA55B37672CA}"/>
    <cellStyle name="Финансовый 3 5 2" xfId="2517" xr:uid="{847AEC78-568A-45B4-B72B-7D3F56372EAA}"/>
    <cellStyle name="Финансовый 3 5 2 2" xfId="3242" xr:uid="{E088BE83-8403-469A-BBE9-DC26A1F7C980}"/>
    <cellStyle name="Финансовый 3 5 2 3" xfId="4155" xr:uid="{D1EEB632-4189-4831-9E37-7D226576AA38}"/>
    <cellStyle name="Финансовый 3 5 3" xfId="2749" xr:uid="{F099458C-1BA6-4EEB-8950-2E254F5AB450}"/>
    <cellStyle name="Финансовый 3 5 3 2" xfId="3470" xr:uid="{1CB83EF1-0BA5-4621-A02B-77EC03366C7E}"/>
    <cellStyle name="Финансовый 3 5 4" xfId="2871" xr:uid="{970BFF09-5B1E-4368-97C5-A930C1CEDE5E}"/>
    <cellStyle name="Финансовый 3 5 4 2" xfId="3592" xr:uid="{885374D2-532F-4780-A72E-F658817C621B}"/>
    <cellStyle name="Финансовый 3 5 5" xfId="3019" xr:uid="{95354866-38E3-44E8-B625-377A289D4BDF}"/>
    <cellStyle name="Финансовый 3 5 6" xfId="4045" xr:uid="{3C146F3C-9E93-49FA-BE61-987743399B71}"/>
    <cellStyle name="Финансовый 3 6" xfId="2410" xr:uid="{A0642009-B60E-4615-8725-25CAF8AB7494}"/>
    <cellStyle name="Финансовый 3 6 2" xfId="3135" xr:uid="{0B2B1CA1-A858-48F6-9B1E-831E27939E1F}"/>
    <cellStyle name="Финансовый 3 6 2 2" xfId="4141" xr:uid="{F7C80263-4D24-432D-8435-F352C2BC72B6}"/>
    <cellStyle name="Финансовый 3 6 3" xfId="4031" xr:uid="{32D3FA3A-E3A3-49ED-AD36-CEE3FCE16FC9}"/>
    <cellStyle name="Финансовый 3 7" xfId="2642" xr:uid="{50AADADC-B777-40F1-AF19-88737BD27492}"/>
    <cellStyle name="Финансовый 3 7 2" xfId="3363" xr:uid="{AEA8FC3A-F939-4C9B-964C-460157C90112}"/>
    <cellStyle name="Финансовый 3 7 3" xfId="4126" xr:uid="{D9FCEDA4-91EA-4FAC-8682-0DCF71CDD157}"/>
    <cellStyle name="Финансовый 3 8" xfId="2848" xr:uid="{3A71E72B-B728-4CC5-A291-C8EB7E7D9AC9}"/>
    <cellStyle name="Финансовый 3 8 2" xfId="3569" xr:uid="{E17003FA-B85C-472C-B57C-CDD3EAA8EC54}"/>
    <cellStyle name="Финансовый 3 9" xfId="2912" xr:uid="{179E2004-C8C0-4F71-B008-61A441D5F5BA}"/>
    <cellStyle name="Финансовый 4" xfId="2181" xr:uid="{6F094EFD-EEEB-47EE-9799-B547D2C5236F}"/>
    <cellStyle name="Финансовый 4 2" xfId="2222" xr:uid="{428F4B77-4C37-45CB-B5F8-41B9A63B83E8}"/>
    <cellStyle name="Финансовый 4 2 2" xfId="2329" xr:uid="{0AFCAC0A-F07A-48F3-B5D2-4F9351732F17}"/>
    <cellStyle name="Финансовый 4 2 2 2" xfId="2552" xr:uid="{21FD6A0F-8311-4225-B4FA-9117F7C59BDC}"/>
    <cellStyle name="Финансовый 4 2 2 2 2" xfId="3277" xr:uid="{75DE5126-1DB7-4B46-A786-9B616DED86B8}"/>
    <cellStyle name="Финансовый 4 2 2 2 2 2" xfId="4192" xr:uid="{6844DB18-DF1F-4DF8-A06E-7E000A6DD181}"/>
    <cellStyle name="Финансовый 4 2 2 2 3" xfId="4080" xr:uid="{760D38F7-9B48-4853-85D8-93222EDED22D}"/>
    <cellStyle name="Финансовый 4 2 2 3" xfId="2784" xr:uid="{5A7B2390-F73B-4647-8FD0-95AB4187A085}"/>
    <cellStyle name="Финансовый 4 2 2 3 2" xfId="3505" xr:uid="{A5E520C3-5278-4BA8-B708-54826D164990}"/>
    <cellStyle name="Финансовый 4 2 2 3 3" xfId="4175" xr:uid="{07E2A3AD-58B3-4B2A-8C14-754F113FA3A6}"/>
    <cellStyle name="Финансовый 4 2 2 4" xfId="2882" xr:uid="{2E39F07D-338A-41CB-8C77-C4E51C0941D8}"/>
    <cellStyle name="Финансовый 4 2 2 4 2" xfId="3603" xr:uid="{B43EC4F7-5CE9-404D-AB33-8B632D7D7A5F}"/>
    <cellStyle name="Финансовый 4 2 2 5" xfId="3054" xr:uid="{9A5B7219-9B0D-441B-B954-B233A8641CAC}"/>
    <cellStyle name="Финансовый 4 2 2 6" xfId="4064" xr:uid="{CE59488C-2F11-4390-BCD3-80977D5720CF}"/>
    <cellStyle name="Финансовый 4 2 3" xfId="2445" xr:uid="{675F1F93-A45B-4923-AABC-F8A22356ADED}"/>
    <cellStyle name="Финансовый 4 2 3 2" xfId="3170" xr:uid="{66A0A3A1-C92C-48CE-BC83-C8E620FEBBF8}"/>
    <cellStyle name="Финансовый 4 2 3 2 2" xfId="4164" xr:uid="{0FE5BF90-A97F-43D0-B9B6-EBD71A561E5C}"/>
    <cellStyle name="Финансовый 4 2 3 3" xfId="4054" xr:uid="{669B9C80-26E3-4D41-9512-C99C32C5DD14}"/>
    <cellStyle name="Финансовый 4 2 4" xfId="2677" xr:uid="{EAE202A5-B498-4057-9405-969AEDCF0130}"/>
    <cellStyle name="Финансовый 4 2 4 2" xfId="3398" xr:uid="{E792C297-DAF7-4907-A1E1-EDC214D9A63F}"/>
    <cellStyle name="Финансовый 4 2 4 2 2" xfId="4181" xr:uid="{54BC963E-A31B-447C-8AF9-5156B488F0B3}"/>
    <cellStyle name="Финансовый 4 2 4 3" xfId="4070" xr:uid="{91247885-A6E6-4823-8146-88635F880254}"/>
    <cellStyle name="Финансовый 4 2 5" xfId="2859" xr:uid="{9D4704D4-E393-44CA-9973-254CA956186B}"/>
    <cellStyle name="Финансовый 4 2 5 2" xfId="3580" xr:uid="{3034D564-149E-4FE2-8FEE-AA4FF00D768E}"/>
    <cellStyle name="Финансовый 4 2 5 2 2" xfId="4150" xr:uid="{E1A5E30E-140E-4B01-BFFC-73C050D22A96}"/>
    <cellStyle name="Финансовый 4 2 5 3" xfId="4040" xr:uid="{2F71FE33-9CCE-4973-95C8-2CB3ACE41EFA}"/>
    <cellStyle name="Финансовый 4 2 6" xfId="2947" xr:uid="{A4DB25FF-9B91-4906-BA2D-54BDC617E0A7}"/>
    <cellStyle name="Финансовый 4 2 6 2" xfId="4135" xr:uid="{C0B56534-1769-4B1A-825F-551D01E320CC}"/>
    <cellStyle name="Финансовый 4 2 7" xfId="3762" xr:uid="{1A0D3275-79AE-4A69-8DF0-B4627D6AE6E2}"/>
    <cellStyle name="Финансовый 4 3" xfId="3630" xr:uid="{87DB5DD7-600C-4E68-A1C7-5036DD2AAB97}"/>
    <cellStyle name="Финансовый 4 3 2" xfId="4077" xr:uid="{8FF627B6-EEE3-433B-B7EA-638707129465}"/>
    <cellStyle name="Финансовый 4 3 2 2" xfId="4189" xr:uid="{497D1C22-D697-4651-8FF2-0B7F7EC298AA}"/>
    <cellStyle name="Финансовый 4 3 3" xfId="4172" xr:uid="{7C0CCFF1-3604-468E-921C-C30F01F3C57E}"/>
    <cellStyle name="Финансовый 4 3 4" xfId="4061" xr:uid="{2E474D27-593E-4328-ABF0-98B599915F6A}"/>
    <cellStyle name="Финансовый 4 3 5" xfId="5351" xr:uid="{E52437F0-45A9-447B-842A-3339D7283E04}"/>
    <cellStyle name="Финансовый 4 4" xfId="4050" xr:uid="{47F17A62-0058-4050-B28A-E30F5A80A2B3}"/>
    <cellStyle name="Финансовый 4 4 2" xfId="4160" xr:uid="{BB62DF81-0E1C-4939-85E9-D02785675467}"/>
    <cellStyle name="Финансовый 4 5" xfId="4036" xr:uid="{42083596-2B0D-4404-80A6-25B8E0A3BAAE}"/>
    <cellStyle name="Финансовый 4 5 2" xfId="4146" xr:uid="{1693E6A5-F129-4B8C-804F-6AA84B3DE029}"/>
    <cellStyle name="Финансовый 4 6" xfId="4131" xr:uid="{FED79976-D301-467D-8BDC-9755535DBD17}"/>
    <cellStyle name="Финансовый 4 7" xfId="4296" xr:uid="{669AECF1-3F88-4355-839A-399F93F290B4}"/>
    <cellStyle name="Финансовый 5" xfId="2182" xr:uid="{D6EA6FC8-5918-4B31-A4D5-16FDEE0BB37A}"/>
    <cellStyle name="Финансовый 5 2" xfId="2223" xr:uid="{314673A6-1FDC-40B9-8B54-31A1A524C2E6}"/>
    <cellStyle name="Финансовый 5 2 2" xfId="2330" xr:uid="{51D95D42-C218-490E-B5F6-0AA4E6A0EC6A}"/>
    <cellStyle name="Финансовый 5 2 2 2" xfId="2553" xr:uid="{AAC8A09F-A771-4577-A3CE-5C2ECFAC2A84}"/>
    <cellStyle name="Финансовый 5 2 2 2 2" xfId="3278" xr:uid="{58086481-5F29-43BC-BA50-94BF609D8A03}"/>
    <cellStyle name="Финансовый 5 2 2 2 2 2" xfId="4191" xr:uid="{9354B1C0-5218-4C6C-8B9A-471C2883E073}"/>
    <cellStyle name="Финансовый 5 2 2 2 3" xfId="4079" xr:uid="{024FB37B-0C99-4C36-8E23-5E935C1FC513}"/>
    <cellStyle name="Финансовый 5 2 2 3" xfId="2785" xr:uid="{D3D7C511-224F-4D50-AD0E-FBF464CC6380}"/>
    <cellStyle name="Финансовый 5 2 2 3 2" xfId="3506" xr:uid="{EA970301-A99B-49B7-8429-3D9AF46439E0}"/>
    <cellStyle name="Финансовый 5 2 2 3 3" xfId="4174" xr:uid="{6D3D2181-F0D9-492B-833A-35DD5439C94D}"/>
    <cellStyle name="Финансовый 5 2 2 4" xfId="2883" xr:uid="{01C058D6-42CB-4386-BCB9-2C35FC1D56BB}"/>
    <cellStyle name="Финансовый 5 2 2 4 2" xfId="3604" xr:uid="{2B284448-589F-4341-955C-7082DA99270A}"/>
    <cellStyle name="Финансовый 5 2 2 5" xfId="3055" xr:uid="{AD9BD185-FB4C-4983-8693-CBEFBA1E7A76}"/>
    <cellStyle name="Финансовый 5 2 2 6" xfId="4063" xr:uid="{D4C07DFE-F8C5-476C-9A1D-41B08795626A}"/>
    <cellStyle name="Финансовый 5 2 3" xfId="2446" xr:uid="{8CBEF257-8B2B-457E-8601-B731307E2A3D}"/>
    <cellStyle name="Финансовый 5 2 3 2" xfId="3171" xr:uid="{218B6AAB-14CD-4771-9111-7CE211EBC5F1}"/>
    <cellStyle name="Финансовый 5 2 3 2 2" xfId="4163" xr:uid="{D3CC49DC-FB2E-43FA-A114-0C73B5134632}"/>
    <cellStyle name="Финансовый 5 2 3 3" xfId="4053" xr:uid="{05C03EF8-419D-4E03-AFBE-6E2C465CFB9E}"/>
    <cellStyle name="Финансовый 5 2 4" xfId="2678" xr:uid="{920577A1-4353-4C82-8F8D-F51BFA461720}"/>
    <cellStyle name="Финансовый 5 2 4 2" xfId="3399" xr:uid="{C0A9F3F6-2A19-4EB4-8F44-847B6DB1DC08}"/>
    <cellStyle name="Финансовый 5 2 4 2 2" xfId="4180" xr:uid="{949D39BE-F1AC-44B8-8B87-7CE77D070B4F}"/>
    <cellStyle name="Финансовый 5 2 4 3" xfId="4069" xr:uid="{2C3EC7BD-B374-4D9C-B3FC-E95FDBF6B282}"/>
    <cellStyle name="Финансовый 5 2 5" xfId="2860" xr:uid="{78960766-F327-4D9F-AF2F-89B9035F0C3D}"/>
    <cellStyle name="Финансовый 5 2 5 2" xfId="3581" xr:uid="{B2F53F5B-BF38-4602-8DFD-3165B6116B13}"/>
    <cellStyle name="Финансовый 5 2 5 2 2" xfId="4149" xr:uid="{43869B8E-6ECE-4CCE-9100-E6AB5EEEDFBB}"/>
    <cellStyle name="Финансовый 5 2 5 3" xfId="4039" xr:uid="{8E274131-0E37-400F-BA2B-CA00672D4A2C}"/>
    <cellStyle name="Финансовый 5 2 6" xfId="2948" xr:uid="{31E81D6F-BA06-48D7-9603-E0BE3F0E5842}"/>
    <cellStyle name="Финансовый 5 2 6 2" xfId="4134" xr:uid="{636C97B0-F1AD-4208-97CF-470178A9C536}"/>
    <cellStyle name="Финансовый 5 2 7" xfId="3751" xr:uid="{E8B55786-5819-4926-B10E-8368E7B1F4DE}"/>
    <cellStyle name="Финансовый 5 3" xfId="3631" xr:uid="{0625C712-FDD4-47F2-BA4E-DB074A7E134F}"/>
    <cellStyle name="Финансовый 5 3 2" xfId="4078" xr:uid="{ABC87773-47BF-49B7-BDCE-D8A3B10A597D}"/>
    <cellStyle name="Финансовый 5 3 2 2" xfId="4190" xr:uid="{38303065-43D1-4C54-AA06-9FE0C59D2FC4}"/>
    <cellStyle name="Финансовый 5 3 3" xfId="4173" xr:uid="{E5E48DC0-CC52-42F4-B6F8-D4D5B9C21B24}"/>
    <cellStyle name="Финансовый 5 3 4" xfId="4062" xr:uid="{070A963D-14AA-4DC5-B5DD-3F2FC6D6F9F1}"/>
    <cellStyle name="Финансовый 5 3 5" xfId="5352" xr:uid="{F8ACB29C-560D-4414-8566-FD662063CE39}"/>
    <cellStyle name="Финансовый 5 4" xfId="4051" xr:uid="{A515FAF3-AB9C-42C3-9D21-D583BB7D1E0A}"/>
    <cellStyle name="Финансовый 5 4 2" xfId="4161" xr:uid="{E841DE95-D2F0-485D-8263-C753652FBAA3}"/>
    <cellStyle name="Финансовый 5 5" xfId="4037" xr:uid="{D134A3AF-C17A-4E42-899C-F97742D53664}"/>
    <cellStyle name="Финансовый 5 5 2" xfId="4147" xr:uid="{386114D7-57C3-4C89-9E4B-15620E06E369}"/>
    <cellStyle name="Финансовый 5 6" xfId="4132" xr:uid="{EA60AA94-AB99-4EAB-A118-13EB7AB008B0}"/>
    <cellStyle name="Финансовый 5 7" xfId="4297" xr:uid="{90CC7BA7-36DE-4009-9CD2-D1C406C283B5}"/>
    <cellStyle name="Финансовый 6" xfId="2177" xr:uid="{F340D131-A47F-429F-9594-76A9FC86B083}"/>
    <cellStyle name="Финансовый 6 2" xfId="2218" xr:uid="{F6C414FC-2EE9-4BD9-AC1B-DA1155A37EC9}"/>
    <cellStyle name="Финансовый 6 2 2" xfId="2325" xr:uid="{8F6F7D96-DA6C-447C-98BA-A634AB190593}"/>
    <cellStyle name="Финансовый 6 2 2 2" xfId="2548" xr:uid="{8B7DB275-6F51-45CC-9F04-04899938EF96}"/>
    <cellStyle name="Финансовый 6 2 2 2 2" xfId="3273" xr:uid="{ED604D0A-0C1F-4147-A4C6-12792E2D490C}"/>
    <cellStyle name="Финансовый 6 2 2 3" xfId="2780" xr:uid="{E294F911-7A29-4325-87E6-687D746D327D}"/>
    <cellStyle name="Финансовый 6 2 2 3 2" xfId="3501" xr:uid="{1D635F7A-7F36-4F7D-A8B8-9300C822C77E}"/>
    <cellStyle name="Финансовый 6 2 2 4" xfId="2878" xr:uid="{DE80C46D-1CB8-4CB2-8B83-FCE593E83EC6}"/>
    <cellStyle name="Финансовый 6 2 2 4 2" xfId="3599" xr:uid="{11BEB8B6-2152-40AA-A7C6-2B3CFC9F1E81}"/>
    <cellStyle name="Финансовый 6 2 2 5" xfId="3050" xr:uid="{81E325DC-6BFF-4691-89A9-574D96F1B9F8}"/>
    <cellStyle name="Финансовый 6 2 3" xfId="2441" xr:uid="{630A5A3F-C965-495F-A95F-6BAAA1FBA8AC}"/>
    <cellStyle name="Финансовый 6 2 3 2" xfId="3166" xr:uid="{18A446C3-EBE7-4C5D-ADAE-5BE43A4F2244}"/>
    <cellStyle name="Финансовый 6 2 4" xfId="2673" xr:uid="{677D9E2C-EB22-4997-B73E-49674398D241}"/>
    <cellStyle name="Финансовый 6 2 4 2" xfId="3394" xr:uid="{19FEA654-8F6B-4ED8-9C4F-EB9786AF1330}"/>
    <cellStyle name="Финансовый 6 2 5" xfId="2855" xr:uid="{1B8B43D1-063E-4ADC-96DE-B4FCB5FA943B}"/>
    <cellStyle name="Финансовый 6 2 5 2" xfId="3576" xr:uid="{F74B2BC7-3725-4C95-A142-B0C9BBCCFA88}"/>
    <cellStyle name="Финансовый 6 2 6" xfId="2943" xr:uid="{7DECB8E9-37AE-497E-B235-B4A2B09A9CDE}"/>
    <cellStyle name="Финансовый 6 3" xfId="3628" xr:uid="{2ECFCA0B-D4C6-4745-B283-8AAD62384120}"/>
    <cellStyle name="Финансовый 6 3 2" xfId="4162" xr:uid="{B8FC279B-21C6-485B-8E04-3A3A2795299E}"/>
    <cellStyle name="Финансовый 6 3 3" xfId="4052" xr:uid="{7937F1AE-8752-4379-8A72-7FE4E175CC52}"/>
    <cellStyle name="Финансовый 6 3 4" xfId="5349" xr:uid="{9F9DBE71-3E50-4666-9417-EFB05D2C0A45}"/>
    <cellStyle name="Финансовый 6 4" xfId="4038" xr:uid="{0BC822A7-6D94-4445-80AF-4615F71F9665}"/>
    <cellStyle name="Финансовый 6 4 2" xfId="4148" xr:uid="{1E2779F0-7D04-480F-8437-47D22329F21A}"/>
    <cellStyle name="Финансовый 6 5" xfId="4133" xr:uid="{516B4716-0FA7-48B5-BB5C-06E17FCFAC2E}"/>
    <cellStyle name="Финансовый 6 6" xfId="4294" xr:uid="{7EED77B8-E7C5-4751-ABA0-D6D424C827F9}"/>
    <cellStyle name="Финансовый 7" xfId="2190" xr:uid="{6DCCD2DB-C449-427F-B7A4-4E87BD2D8571}"/>
    <cellStyle name="Финансовый 7 2" xfId="2226" xr:uid="{563D90AA-FD16-45CF-8EB7-9A64B4E38435}"/>
    <cellStyle name="Финансовый 7 2 2" xfId="2333" xr:uid="{790E969D-2D68-4957-8CD9-98B44C1F1CE2}"/>
    <cellStyle name="Финансовый 7 2 2 2" xfId="2556" xr:uid="{7948B906-EAC4-4657-A743-8BF49F7249EA}"/>
    <cellStyle name="Финансовый 7 2 2 2 2" xfId="3281" xr:uid="{0F528CC2-2B71-4955-A886-E7521C97E7E9}"/>
    <cellStyle name="Финансовый 7 2 2 3" xfId="2788" xr:uid="{B94A7447-E01D-4564-BA63-B0A5DE0BC338}"/>
    <cellStyle name="Финансовый 7 2 2 3 2" xfId="3509" xr:uid="{9711E854-D100-435F-8AC6-82382B8E9D5F}"/>
    <cellStyle name="Финансовый 7 2 2 4" xfId="2884" xr:uid="{BC7AE8AE-77F2-47B7-924A-DBA3A9C0D8FF}"/>
    <cellStyle name="Финансовый 7 2 2 4 2" xfId="3605" xr:uid="{A8FEC31B-A706-46D8-8379-9F6A86515591}"/>
    <cellStyle name="Финансовый 7 2 2 5" xfId="3058" xr:uid="{01E77D4F-95B5-4A1E-BF05-681164AC3D8A}"/>
    <cellStyle name="Финансовый 7 2 3" xfId="2449" xr:uid="{801E42AB-4201-47FE-844F-AD9C91740BC9}"/>
    <cellStyle name="Финансовый 7 2 3 2" xfId="3174" xr:uid="{1DA7FF54-5DAE-48B9-B985-C1DD24FF0AA7}"/>
    <cellStyle name="Финансовый 7 2 4" xfId="2681" xr:uid="{4CB95003-5CC2-480A-9636-5172B2CFD535}"/>
    <cellStyle name="Финансовый 7 2 4 2" xfId="3402" xr:uid="{107627EC-91BF-44A5-999B-61FE119DA1EF}"/>
    <cellStyle name="Финансовый 7 2 5" xfId="2861" xr:uid="{4645F42A-9C7E-408F-A4C9-835260529266}"/>
    <cellStyle name="Финансовый 7 2 5 2" xfId="3582" xr:uid="{5B3583E7-9E03-4A42-A107-CC5DBB4BFFCF}"/>
    <cellStyle name="Финансовый 7 2 6" xfId="2951" xr:uid="{A13A1ECC-BA10-4B42-A700-5B6CB32BB1AD}"/>
    <cellStyle name="Финансовый 7 3" xfId="2254" xr:uid="{0E261B93-720F-4213-91E4-A32CEF5529BE}"/>
    <cellStyle name="Финансовый 7 3 2" xfId="2361" xr:uid="{3D681524-1AD0-41EB-A241-6181D0C946CD}"/>
    <cellStyle name="Финансовый 7 3 2 2" xfId="2584" xr:uid="{F2817599-7288-4F3D-8145-D2FCF71025D1}"/>
    <cellStyle name="Финансовый 7 3 2 2 2" xfId="3309" xr:uid="{44417249-2D10-47AE-B0E7-73E1FFA9A1A5}"/>
    <cellStyle name="Финансовый 7 3 2 3" xfId="2816" xr:uid="{851F082E-9500-4A61-B1B6-17D9CBB4ED4F}"/>
    <cellStyle name="Финансовый 7 3 2 3 2" xfId="3537" xr:uid="{0E0E63E6-61D3-42AA-9117-BCD4081EF128}"/>
    <cellStyle name="Финансовый 7 3 2 4" xfId="2888" xr:uid="{976E2A1C-61D4-4636-BE56-83DB037F5FA8}"/>
    <cellStyle name="Финансовый 7 3 2 4 2" xfId="3609" xr:uid="{21BE8BA9-736F-49A6-B700-7455BD2F269D}"/>
    <cellStyle name="Финансовый 7 3 2 5" xfId="3086" xr:uid="{08C202F0-EDA7-4398-8A24-92BFA1430753}"/>
    <cellStyle name="Финансовый 7 3 3" xfId="2477" xr:uid="{9D17DF5B-F63E-4F4F-A098-C9F48DD11F9E}"/>
    <cellStyle name="Финансовый 7 3 3 2" xfId="3202" xr:uid="{3BB98731-9590-4C78-AF8C-B1A0B4105A7B}"/>
    <cellStyle name="Финансовый 7 3 4" xfId="2709" xr:uid="{E0CF187F-A94C-4F89-AEAD-A6911503D129}"/>
    <cellStyle name="Финансовый 7 3 4 2" xfId="3430" xr:uid="{3B8A2FC1-8EAE-4886-B63A-2BBBA20779CE}"/>
    <cellStyle name="Финансовый 7 3 5" xfId="2865" xr:uid="{C831137B-1B96-44A7-A016-6D374CCCD002}"/>
    <cellStyle name="Финансовый 7 3 5 2" xfId="3586" xr:uid="{6CDEDE5A-045C-4399-86BE-81286DD020EC}"/>
    <cellStyle name="Финансовый 7 3 6" xfId="2979" xr:uid="{284ED6CB-849E-4FEB-9B18-43C59432B1A5}"/>
    <cellStyle name="Финансовый 7 4" xfId="2269" xr:uid="{AAF4579C-3DB2-46B5-B3D0-F46846CA43ED}"/>
    <cellStyle name="Финансовый 7 4 2" xfId="2376" xr:uid="{4D27C2F6-8E25-4C6F-ACFF-5532CED37C84}"/>
    <cellStyle name="Финансовый 7 4 2 2" xfId="2599" xr:uid="{B879BE9E-7AD8-4F50-85DA-3D4654A86FBB}"/>
    <cellStyle name="Финансовый 7 4 2 2 2" xfId="3324" xr:uid="{347E9ECE-B339-424C-B0F7-3A29800F8A68}"/>
    <cellStyle name="Финансовый 7 4 2 3" xfId="2831" xr:uid="{1911BBA4-FF26-489C-95D2-E0165616307E}"/>
    <cellStyle name="Финансовый 7 4 2 3 2" xfId="3552" xr:uid="{3F009B87-2022-4569-9C1C-BA6B1ABC96C4}"/>
    <cellStyle name="Финансовый 7 4 2 4" xfId="2889" xr:uid="{FB5F7FB5-5257-4A2E-A763-858C5DBC0D70}"/>
    <cellStyle name="Финансовый 7 4 2 4 2" xfId="3610" xr:uid="{AC2385C7-C84F-4A52-AD12-53D956AC77C3}"/>
    <cellStyle name="Финансовый 7 4 2 5" xfId="3101" xr:uid="{E5170676-3CD0-4BB1-AC06-8B6FF495447D}"/>
    <cellStyle name="Финансовый 7 4 3" xfId="2492" xr:uid="{AC5D4801-D1ED-439D-918A-8616C2A457AF}"/>
    <cellStyle name="Финансовый 7 4 3 2" xfId="3217" xr:uid="{CEABA8B0-D16A-472F-B908-3A7BBB464844}"/>
    <cellStyle name="Финансовый 7 4 4" xfId="2724" xr:uid="{1998A32F-4F57-45B3-865C-60B2BF48173B}"/>
    <cellStyle name="Финансовый 7 4 4 2" xfId="3445" xr:uid="{DD2E4A2F-2E3E-4A74-86F6-F457A8AE0E34}"/>
    <cellStyle name="Финансовый 7 4 5" xfId="2866" xr:uid="{ECF9C6C0-63AC-4DED-A80D-73228E88BD7E}"/>
    <cellStyle name="Финансовый 7 4 5 2" xfId="3587" xr:uid="{4F3A7A2C-1330-4333-9937-C0A01F8D0944}"/>
    <cellStyle name="Финансовый 7 4 6" xfId="2994" xr:uid="{AF555310-2320-45E2-B814-313FC79111A3}"/>
    <cellStyle name="Финансовый 7 5" xfId="2297" xr:uid="{1982D747-6462-43DD-BEA9-CAAC9F94D254}"/>
    <cellStyle name="Финансовый 7 5 2" xfId="2520" xr:uid="{2D747C58-9FC6-48CB-BBB8-7B7393354242}"/>
    <cellStyle name="Финансовый 7 5 2 2" xfId="3245" xr:uid="{C9866036-9B6A-4E21-B48E-6E15119DEB3A}"/>
    <cellStyle name="Финансовый 7 5 3" xfId="2752" xr:uid="{EC2B7060-CB7A-4438-9A05-8B8CAC61ADAB}"/>
    <cellStyle name="Финансовый 7 5 3 2" xfId="3473" xr:uid="{7A4131D3-B150-4B9F-A098-AA8FDB414BCC}"/>
    <cellStyle name="Финансовый 7 5 4" xfId="2872" xr:uid="{652DA7E1-FD91-461A-9B1B-AB2B0030B9EA}"/>
    <cellStyle name="Финансовый 7 5 4 2" xfId="3593" xr:uid="{80CF2E8F-50F3-42D8-A7DB-275AE8E2A7C2}"/>
    <cellStyle name="Финансовый 7 5 5" xfId="3022" xr:uid="{4B862C63-B063-4ACC-B7DF-3217A3BC9CBB}"/>
    <cellStyle name="Финансовый 7 6" xfId="2413" xr:uid="{620BA2B3-D820-4751-8EE2-457541678B4C}"/>
    <cellStyle name="Финансовый 7 6 2" xfId="3138" xr:uid="{FAF76660-BB24-43EE-8F0B-64559329E296}"/>
    <cellStyle name="Финансовый 7 7" xfId="2645" xr:uid="{AEEB210A-31AD-48FC-88EE-9600DB827BB7}"/>
    <cellStyle name="Финансовый 7 7 2" xfId="3366" xr:uid="{30CD8AB8-BAB8-43FA-946D-34A8F38678A5}"/>
    <cellStyle name="Финансовый 7 8" xfId="2849" xr:uid="{DE5CEA24-B1B9-4BE7-A7AE-8663481C29FE}"/>
    <cellStyle name="Финансовый 7 8 2" xfId="3570" xr:uid="{6B83FB1F-EAB7-4265-BD23-55173F108C5A}"/>
    <cellStyle name="Финансовый 7 9" xfId="2915" xr:uid="{5BBEC217-93FE-4531-A203-C69AA87B2C83}"/>
    <cellStyle name="Финансовый 8" xfId="2205" xr:uid="{EFBB140A-1AEF-41AD-8B49-7A42525BD77A}"/>
    <cellStyle name="Финансовый 8 2" xfId="2312" xr:uid="{AE6EB92C-DA04-48E1-9375-EDEED7C867CC}"/>
    <cellStyle name="Финансовый 8 2 2" xfId="2535" xr:uid="{278600FB-9B9B-49C8-9796-A2CDC5A8DD1C}"/>
    <cellStyle name="Финансовый 8 2 2 2" xfId="3260" xr:uid="{238038F0-6EDF-42A0-AABF-A5903B44D6AC}"/>
    <cellStyle name="Финансовый 8 2 3" xfId="2767" xr:uid="{699F187B-12A9-43E5-A996-575592FD6669}"/>
    <cellStyle name="Финансовый 8 2 3 2" xfId="3488" xr:uid="{BE0C649B-F88D-4C60-9895-D3F18B66F6C6}"/>
    <cellStyle name="Финансовый 8 2 4" xfId="2873" xr:uid="{508B033E-7E0B-46C7-8894-A087B752F105}"/>
    <cellStyle name="Финансовый 8 2 4 2" xfId="3594" xr:uid="{54D4E382-D992-4B21-83CF-EA49AC328C17}"/>
    <cellStyle name="Финансовый 8 2 5" xfId="3037" xr:uid="{31458095-4BDB-462F-8829-3954D66F05F5}"/>
    <cellStyle name="Финансовый 8 3" xfId="2428" xr:uid="{79042331-3C7A-4EBC-8B40-05167C2B53DA}"/>
    <cellStyle name="Финансовый 8 3 2" xfId="3153" xr:uid="{03BFD0F9-381A-4E34-B50C-72034AF9121B}"/>
    <cellStyle name="Финансовый 8 4" xfId="2660" xr:uid="{F3F64FCC-5F1A-4F24-B29C-E3B449B5420A}"/>
    <cellStyle name="Финансовый 8 4 2" xfId="3381" xr:uid="{F9FC64F0-3516-47AD-B47B-A6515F7E2338}"/>
    <cellStyle name="Финансовый 8 5" xfId="2850" xr:uid="{48990ED2-D203-489D-9C75-728026209E3D}"/>
    <cellStyle name="Финансовый 8 5 2" xfId="3571" xr:uid="{56494D25-7D0B-4E27-83DC-DB87DD03E990}"/>
    <cellStyle name="Финансовый 8 6" xfId="2930" xr:uid="{84276428-8D97-44BE-8A62-8014AADDE943}"/>
    <cellStyle name="Финансовый 8 7" xfId="4139" xr:uid="{E2B5FF87-704E-487B-B148-6DBA4D46E6A1}"/>
    <cellStyle name="Финансовый 9" xfId="2241" xr:uid="{24E2A4CD-C1D6-4B1B-AC14-D7D604DE3F4F}"/>
    <cellStyle name="Финансовый 9 2" xfId="2348" xr:uid="{22154398-4248-4EFB-AB2E-737BCEDCC786}"/>
    <cellStyle name="Финансовый 9 2 2" xfId="2571" xr:uid="{D1003AED-6023-46EB-A4BE-F13930375B74}"/>
    <cellStyle name="Финансовый 9 2 2 2" xfId="3296" xr:uid="{5A313D09-F563-43DB-9562-FB77D9A66B6E}"/>
    <cellStyle name="Финансовый 9 2 3" xfId="2803" xr:uid="{37E2CEA9-9135-4009-B76F-63263BE4CA5C}"/>
    <cellStyle name="Финансовый 9 2 3 2" xfId="3524" xr:uid="{D4E61A40-B03B-469D-87CE-C37E70DA98FB}"/>
    <cellStyle name="Финансовый 9 2 4" xfId="2885" xr:uid="{EFCAC8F9-33AB-4308-AD2E-661912AEA55F}"/>
    <cellStyle name="Финансовый 9 2 4 2" xfId="3606" xr:uid="{C8102A42-16D7-4F8C-880F-A5180B427C73}"/>
    <cellStyle name="Финансовый 9 2 5" xfId="3073" xr:uid="{2BF90D17-8523-4A12-AF85-B513F8652440}"/>
    <cellStyle name="Финансовый 9 3" xfId="2464" xr:uid="{91E69575-22CA-4AAB-80A8-6FF32A566518}"/>
    <cellStyle name="Финансовый 9 3 2" xfId="3189" xr:uid="{C6471212-3EB4-4866-B94C-964E85F14802}"/>
    <cellStyle name="Финансовый 9 4" xfId="2696" xr:uid="{B6BB959D-7626-42E4-AA03-6996C04CC877}"/>
    <cellStyle name="Финансовый 9 4 2" xfId="3417" xr:uid="{B49BC98B-A55C-4EB0-88FA-30595BEADD01}"/>
    <cellStyle name="Финансовый 9 5" xfId="2862" xr:uid="{23550D7C-B714-4E0A-85C0-558A54BE47CD}"/>
    <cellStyle name="Финансовый 9 5 2" xfId="3583" xr:uid="{8B626CA8-64CB-43F3-AB5C-7D12944250D8}"/>
    <cellStyle name="Финансовый 9 6" xfId="2966" xr:uid="{4080FB92-E51E-4AF5-89A7-ECD89F401479}"/>
    <cellStyle name="Финансовый 9 7" xfId="4084" xr:uid="{A709F051-0A85-4110-A6C9-70476171DB3F}"/>
    <cellStyle name="Формулы" xfId="3777" xr:uid="{0612C645-067F-4D79-979F-2DB96EB9B994}"/>
    <cellStyle name="Хороший" xfId="5" builtinId="26" customBuiltin="1"/>
    <cellStyle name="Хороший 2" xfId="2184" xr:uid="{3C61839D-6044-4398-8915-536243BE4242}"/>
    <cellStyle name="Хороший 3" xfId="2183" xr:uid="{73715CD1-B66C-4E0E-BCA6-0A8D0E3BB516}"/>
    <cellStyle name="Хороший 4" xfId="4090" xr:uid="{C22649FE-31AA-486D-AD5A-AF47EE4DDF08}"/>
    <cellStyle name="Хороший 5" xfId="5360" xr:uid="{73EE912C-D89E-47A0-9429-BEBCB8842955}"/>
  </cellStyles>
  <dxfs count="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ra-ratings.ru/ratings/issuers/182/" TargetMode="External"/><Relationship Id="rId1" Type="http://schemas.openxmlformats.org/officeDocument/2006/relationships/hyperlink" Target="https://www.acra-ratings.ru/ratings/issuers/182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7AA3-91F0-498E-82FA-969C0C21D5EB}">
  <dimension ref="A1:W148"/>
  <sheetViews>
    <sheetView topLeftCell="B1" zoomScale="78" workbookViewId="0">
      <selection activeCell="J11" sqref="J11"/>
    </sheetView>
  </sheetViews>
  <sheetFormatPr defaultRowHeight="14.5"/>
  <cols>
    <col min="1" max="1" width="30.36328125" bestFit="1" customWidth="1"/>
    <col min="6" max="9" width="9" bestFit="1" customWidth="1"/>
    <col min="10" max="10" width="19.1796875" bestFit="1" customWidth="1"/>
    <col min="11" max="11" width="16.6328125" hidden="1" customWidth="1"/>
    <col min="12" max="12" width="15.81640625" hidden="1" customWidth="1"/>
    <col min="13" max="13" width="9" hidden="1" customWidth="1"/>
    <col min="14" max="14" width="15.90625" hidden="1" customWidth="1"/>
    <col min="15" max="15" width="0" hidden="1" customWidth="1"/>
    <col min="16" max="16" width="15.1796875" hidden="1" customWidth="1"/>
    <col min="17" max="17" width="14.36328125" bestFit="1" customWidth="1"/>
    <col min="18" max="18" width="10.81640625" bestFit="1" customWidth="1"/>
    <col min="19" max="19" width="10.36328125" bestFit="1" customWidth="1"/>
    <col min="20" max="20" width="8.453125" bestFit="1" customWidth="1"/>
    <col min="21" max="21" width="9" bestFit="1" customWidth="1"/>
    <col min="23" max="23" width="31.90625" customWidth="1"/>
  </cols>
  <sheetData>
    <row r="1" spans="1:23" ht="15" thickBot="1">
      <c r="A1" s="21" t="s">
        <v>1</v>
      </c>
      <c r="B1" s="65" t="s">
        <v>0</v>
      </c>
      <c r="C1" s="66"/>
      <c r="D1" s="66"/>
      <c r="E1" s="66"/>
      <c r="F1" s="67" t="s">
        <v>1055</v>
      </c>
      <c r="G1" s="68"/>
      <c r="H1" s="68"/>
      <c r="I1" s="69"/>
      <c r="J1" s="20" t="s">
        <v>1075</v>
      </c>
      <c r="K1" s="36" t="s">
        <v>1052</v>
      </c>
      <c r="L1" s="24" t="s">
        <v>8</v>
      </c>
      <c r="M1" s="24" t="s">
        <v>9</v>
      </c>
      <c r="N1" s="25" t="s">
        <v>10</v>
      </c>
      <c r="P1" s="21" t="s">
        <v>7</v>
      </c>
      <c r="Q1" s="21" t="s">
        <v>7</v>
      </c>
      <c r="R1" s="21" t="s">
        <v>1080</v>
      </c>
      <c r="S1" s="21" t="s">
        <v>1081</v>
      </c>
      <c r="T1" s="21" t="s">
        <v>9</v>
      </c>
      <c r="U1" s="21" t="s">
        <v>1082</v>
      </c>
    </row>
    <row r="2" spans="1:23" ht="15" thickBot="1">
      <c r="A2" s="22" t="s">
        <v>1037</v>
      </c>
      <c r="B2" s="14" t="s">
        <v>2</v>
      </c>
      <c r="C2" s="15" t="s">
        <v>3</v>
      </c>
      <c r="D2" s="15" t="s">
        <v>4</v>
      </c>
      <c r="E2" s="16" t="s">
        <v>5</v>
      </c>
      <c r="F2" s="14" t="s">
        <v>2</v>
      </c>
      <c r="G2" s="15" t="s">
        <v>3</v>
      </c>
      <c r="H2" s="15" t="s">
        <v>4</v>
      </c>
      <c r="I2" s="16" t="s">
        <v>5</v>
      </c>
      <c r="J2" s="15" t="s">
        <v>1076</v>
      </c>
      <c r="K2" s="37"/>
      <c r="L2" s="15"/>
      <c r="M2" s="15"/>
      <c r="N2" s="16"/>
      <c r="P2" s="22" t="s">
        <v>1077</v>
      </c>
      <c r="Q2" s="22" t="s">
        <v>1078</v>
      </c>
      <c r="R2" s="22" t="s">
        <v>1079</v>
      </c>
      <c r="S2" s="22" t="s">
        <v>1079</v>
      </c>
      <c r="T2" s="22" t="s">
        <v>1078</v>
      </c>
      <c r="U2" s="22" t="s">
        <v>1078</v>
      </c>
      <c r="W2" t="s">
        <v>1076</v>
      </c>
    </row>
    <row r="3" spans="1:23">
      <c r="A3" s="48" t="s">
        <v>26</v>
      </c>
      <c r="B3" s="48" t="s">
        <v>1073</v>
      </c>
      <c r="C3" s="48" t="s">
        <v>1056</v>
      </c>
      <c r="D3" s="48" t="s">
        <v>1073</v>
      </c>
      <c r="E3" s="48" t="s">
        <v>913</v>
      </c>
      <c r="F3" s="48">
        <v>1</v>
      </c>
      <c r="G3" s="48">
        <v>10</v>
      </c>
      <c r="H3" s="48">
        <v>1</v>
      </c>
      <c r="I3" s="48">
        <v>10</v>
      </c>
      <c r="J3" s="48">
        <v>10</v>
      </c>
      <c r="K3" s="48">
        <v>2002704556</v>
      </c>
      <c r="L3" s="48">
        <v>0.61</v>
      </c>
      <c r="M3" s="48">
        <v>1</v>
      </c>
      <c r="N3" s="48">
        <v>0</v>
      </c>
      <c r="O3" s="48"/>
      <c r="P3" s="48">
        <v>0.2043038463072496</v>
      </c>
      <c r="Q3" s="35">
        <v>3.9485525643092587E-2</v>
      </c>
      <c r="R3" s="48">
        <v>0.9</v>
      </c>
      <c r="S3" s="48">
        <v>1</v>
      </c>
      <c r="T3" s="48">
        <v>1</v>
      </c>
      <c r="U3" s="48">
        <v>1</v>
      </c>
      <c r="V3" s="48"/>
      <c r="W3" s="41">
        <v>88.394855256430944</v>
      </c>
    </row>
    <row r="4" spans="1:23">
      <c r="A4" s="48" t="s">
        <v>38</v>
      </c>
      <c r="B4" s="48" t="s">
        <v>1073</v>
      </c>
      <c r="C4" s="48" t="s">
        <v>1056</v>
      </c>
      <c r="D4" s="48" t="s">
        <v>1073</v>
      </c>
      <c r="E4" s="48" t="s">
        <v>913</v>
      </c>
      <c r="F4" s="48">
        <v>1</v>
      </c>
      <c r="G4" s="48">
        <v>10</v>
      </c>
      <c r="H4" s="48">
        <v>1</v>
      </c>
      <c r="I4" s="48">
        <v>10</v>
      </c>
      <c r="J4" s="48">
        <v>10</v>
      </c>
      <c r="K4" s="48">
        <v>1236119183</v>
      </c>
      <c r="L4" s="48">
        <v>3.05</v>
      </c>
      <c r="M4" s="48">
        <v>1</v>
      </c>
      <c r="N4" s="48">
        <v>0</v>
      </c>
      <c r="O4" s="48"/>
      <c r="P4" s="48">
        <v>4.8519889950430627E-2</v>
      </c>
      <c r="Q4" s="35">
        <v>2.43639243534234E-2</v>
      </c>
      <c r="R4" s="48">
        <v>0.5</v>
      </c>
      <c r="S4" s="48">
        <v>1</v>
      </c>
      <c r="T4" s="48">
        <v>1</v>
      </c>
      <c r="U4" s="48">
        <v>1</v>
      </c>
      <c r="V4" s="48"/>
      <c r="W4" s="42">
        <v>80.243639243534233</v>
      </c>
    </row>
    <row r="5" spans="1:23">
      <c r="A5" s="48" t="s">
        <v>97</v>
      </c>
      <c r="B5" s="48" t="s">
        <v>1073</v>
      </c>
      <c r="C5" s="48" t="s">
        <v>1073</v>
      </c>
      <c r="D5" s="48" t="s">
        <v>1073</v>
      </c>
      <c r="E5" s="48" t="s">
        <v>913</v>
      </c>
      <c r="F5" s="48">
        <v>1</v>
      </c>
      <c r="G5" s="48">
        <v>1</v>
      </c>
      <c r="H5" s="48">
        <v>1</v>
      </c>
      <c r="I5" s="48">
        <v>10</v>
      </c>
      <c r="J5" s="48">
        <v>10</v>
      </c>
      <c r="K5" s="48">
        <v>567224364</v>
      </c>
      <c r="L5" s="48">
        <v>0.35</v>
      </c>
      <c r="M5" s="48"/>
      <c r="N5" s="48">
        <v>0</v>
      </c>
      <c r="O5" s="48"/>
      <c r="P5" s="48">
        <v>-8.7411586125878918E-2</v>
      </c>
      <c r="Q5" s="35">
        <v>1.1169359059202171E-2</v>
      </c>
      <c r="R5" s="48">
        <v>1</v>
      </c>
      <c r="S5" s="48">
        <v>1</v>
      </c>
      <c r="T5" s="48">
        <v>0</v>
      </c>
      <c r="U5" s="48">
        <v>1</v>
      </c>
      <c r="V5" s="48"/>
      <c r="W5" s="42">
        <v>80.111693590592026</v>
      </c>
    </row>
    <row r="6" spans="1:23">
      <c r="A6" s="48" t="s">
        <v>11</v>
      </c>
      <c r="B6" s="48" t="s">
        <v>913</v>
      </c>
      <c r="C6" s="48" t="s">
        <v>1073</v>
      </c>
      <c r="D6" s="48" t="s">
        <v>1073</v>
      </c>
      <c r="E6" s="48" t="s">
        <v>913</v>
      </c>
      <c r="F6" s="48">
        <v>10</v>
      </c>
      <c r="G6" s="48">
        <v>1</v>
      </c>
      <c r="H6" s="48">
        <v>1</v>
      </c>
      <c r="I6" s="48">
        <v>10</v>
      </c>
      <c r="J6" s="48">
        <v>10</v>
      </c>
      <c r="K6" s="48">
        <v>50695718774</v>
      </c>
      <c r="L6" s="48">
        <v>0.43</v>
      </c>
      <c r="M6" s="48">
        <v>1</v>
      </c>
      <c r="N6" s="48">
        <v>1</v>
      </c>
      <c r="O6" s="48"/>
      <c r="P6" s="48">
        <v>10.099601446537978</v>
      </c>
      <c r="Q6" s="35">
        <v>1</v>
      </c>
      <c r="R6" s="48">
        <v>1</v>
      </c>
      <c r="S6" s="48">
        <v>1</v>
      </c>
      <c r="T6" s="48">
        <v>1</v>
      </c>
      <c r="U6" s="48">
        <v>0</v>
      </c>
      <c r="V6" s="48"/>
      <c r="W6" s="42">
        <v>80</v>
      </c>
    </row>
    <row r="7" spans="1:23">
      <c r="A7" s="48" t="s">
        <v>52</v>
      </c>
      <c r="B7" s="48" t="s">
        <v>1073</v>
      </c>
      <c r="C7" s="48" t="s">
        <v>1073</v>
      </c>
      <c r="D7" s="48" t="s">
        <v>1073</v>
      </c>
      <c r="E7" s="48" t="s">
        <v>913</v>
      </c>
      <c r="F7" s="48">
        <v>1</v>
      </c>
      <c r="G7" s="48">
        <v>1</v>
      </c>
      <c r="H7" s="48">
        <v>1</v>
      </c>
      <c r="I7" s="48">
        <v>10</v>
      </c>
      <c r="J7" s="48">
        <v>10</v>
      </c>
      <c r="K7" s="48">
        <v>63599286</v>
      </c>
      <c r="L7" s="48">
        <v>0.5</v>
      </c>
      <c r="M7" s="48"/>
      <c r="N7" s="48">
        <v>0</v>
      </c>
      <c r="O7" s="48"/>
      <c r="P7" s="48">
        <v>-0.18975727381401533</v>
      </c>
      <c r="Q7" s="35">
        <v>1.2348913570711727E-3</v>
      </c>
      <c r="R7" s="48">
        <v>0.9</v>
      </c>
      <c r="S7" s="48">
        <v>1</v>
      </c>
      <c r="T7" s="48">
        <v>0</v>
      </c>
      <c r="U7" s="48">
        <v>1</v>
      </c>
      <c r="V7" s="48"/>
      <c r="W7" s="42">
        <v>78.012348913570719</v>
      </c>
    </row>
    <row r="8" spans="1:23">
      <c r="A8" s="48" t="s">
        <v>339</v>
      </c>
      <c r="B8" s="48" t="s">
        <v>901</v>
      </c>
      <c r="C8" s="48" t="s">
        <v>1057</v>
      </c>
      <c r="D8" s="48" t="s">
        <v>1073</v>
      </c>
      <c r="E8" s="48" t="s">
        <v>901</v>
      </c>
      <c r="F8" s="48">
        <v>9</v>
      </c>
      <c r="G8" s="48">
        <v>9</v>
      </c>
      <c r="H8" s="48">
        <v>1</v>
      </c>
      <c r="I8" s="48">
        <v>9</v>
      </c>
      <c r="J8" s="48">
        <v>9</v>
      </c>
      <c r="K8" s="48">
        <v>2361924750</v>
      </c>
      <c r="L8" s="48">
        <v>0.45</v>
      </c>
      <c r="M8" s="48"/>
      <c r="N8" s="48">
        <v>0</v>
      </c>
      <c r="O8" s="48"/>
      <c r="P8" s="48">
        <v>0.27730386038993943</v>
      </c>
      <c r="Q8" s="35">
        <v>4.6571474240843375E-2</v>
      </c>
      <c r="R8" s="48">
        <v>1</v>
      </c>
      <c r="S8" s="48">
        <v>0.9</v>
      </c>
      <c r="T8" s="48">
        <v>0</v>
      </c>
      <c r="U8" s="48">
        <v>1</v>
      </c>
      <c r="V8" s="48"/>
      <c r="W8" s="42">
        <v>76.465714742408437</v>
      </c>
    </row>
    <row r="9" spans="1:23">
      <c r="A9" s="48" t="s">
        <v>381</v>
      </c>
      <c r="B9" s="48" t="s">
        <v>1073</v>
      </c>
      <c r="C9" s="48" t="s">
        <v>1073</v>
      </c>
      <c r="D9" s="48" t="s">
        <v>1073</v>
      </c>
      <c r="E9" s="48" t="s">
        <v>901</v>
      </c>
      <c r="F9" s="48">
        <v>1</v>
      </c>
      <c r="G9" s="48">
        <v>1</v>
      </c>
      <c r="H9" s="48">
        <v>1</v>
      </c>
      <c r="I9" s="48">
        <v>9</v>
      </c>
      <c r="J9" s="48">
        <v>9</v>
      </c>
      <c r="K9" s="48">
        <v>94080858</v>
      </c>
      <c r="L9" s="48">
        <v>0.74</v>
      </c>
      <c r="M9" s="48"/>
      <c r="N9" s="48">
        <v>0</v>
      </c>
      <c r="O9" s="48"/>
      <c r="P9" s="48">
        <v>-0.18356286931663754</v>
      </c>
      <c r="Q9" s="35">
        <v>1.8361683898725067E-3</v>
      </c>
      <c r="R9" s="48">
        <v>0.9</v>
      </c>
      <c r="S9" s="48">
        <v>0.9</v>
      </c>
      <c r="T9" s="48">
        <v>0</v>
      </c>
      <c r="U9" s="48">
        <v>1</v>
      </c>
      <c r="V9" s="48"/>
      <c r="W9" s="42">
        <v>74.018361683898732</v>
      </c>
    </row>
    <row r="10" spans="1:23">
      <c r="A10" s="48" t="s">
        <v>12</v>
      </c>
      <c r="B10" s="48" t="s">
        <v>913</v>
      </c>
      <c r="C10" s="48" t="s">
        <v>1056</v>
      </c>
      <c r="D10" s="48" t="s">
        <v>1073</v>
      </c>
      <c r="E10" s="48" t="s">
        <v>913</v>
      </c>
      <c r="F10" s="48">
        <v>10</v>
      </c>
      <c r="G10" s="48">
        <v>10</v>
      </c>
      <c r="H10" s="48">
        <v>1</v>
      </c>
      <c r="I10" s="48">
        <v>10</v>
      </c>
      <c r="J10" s="48">
        <v>10</v>
      </c>
      <c r="K10" s="48">
        <v>26188218945</v>
      </c>
      <c r="L10" s="48">
        <v>0.86</v>
      </c>
      <c r="M10" s="48">
        <v>1</v>
      </c>
      <c r="N10" s="48">
        <v>1</v>
      </c>
      <c r="O10" s="48"/>
      <c r="P10" s="48">
        <v>5.1192360257439598</v>
      </c>
      <c r="Q10" s="35">
        <v>0.51656703340102239</v>
      </c>
      <c r="R10" s="48">
        <v>0.9</v>
      </c>
      <c r="S10" s="48">
        <v>1</v>
      </c>
      <c r="T10" s="48">
        <v>1</v>
      </c>
      <c r="U10" s="48">
        <v>0</v>
      </c>
      <c r="V10" s="48"/>
      <c r="W10" s="42">
        <v>73.16567033401023</v>
      </c>
    </row>
    <row r="11" spans="1:23">
      <c r="A11" s="48" t="s">
        <v>18</v>
      </c>
      <c r="B11" s="48" t="s">
        <v>1073</v>
      </c>
      <c r="C11" s="48" t="s">
        <v>1056</v>
      </c>
      <c r="D11" s="48" t="s">
        <v>1073</v>
      </c>
      <c r="E11" s="48" t="s">
        <v>913</v>
      </c>
      <c r="F11" s="48">
        <v>1</v>
      </c>
      <c r="G11" s="48">
        <v>10</v>
      </c>
      <c r="H11" s="48">
        <v>1</v>
      </c>
      <c r="I11" s="48">
        <v>10</v>
      </c>
      <c r="J11" s="48">
        <v>10</v>
      </c>
      <c r="K11" s="48">
        <v>2173517945</v>
      </c>
      <c r="L11" s="48">
        <v>0.2</v>
      </c>
      <c r="M11" s="48">
        <v>1</v>
      </c>
      <c r="N11" s="48">
        <v>1</v>
      </c>
      <c r="O11" s="48"/>
      <c r="P11" s="48">
        <v>0.23901620382719455</v>
      </c>
      <c r="Q11" s="35">
        <v>4.2854976788875364E-2</v>
      </c>
      <c r="R11" s="48">
        <v>1</v>
      </c>
      <c r="S11" s="48">
        <v>1</v>
      </c>
      <c r="T11" s="48">
        <v>1</v>
      </c>
      <c r="U11" s="48">
        <v>0</v>
      </c>
      <c r="V11" s="48"/>
      <c r="W11" s="42">
        <v>70.428549767888754</v>
      </c>
    </row>
    <row r="12" spans="1:23">
      <c r="A12" s="48" t="s">
        <v>31</v>
      </c>
      <c r="B12" s="48" t="s">
        <v>1073</v>
      </c>
      <c r="C12" s="48" t="s">
        <v>1058</v>
      </c>
      <c r="D12" s="48" t="s">
        <v>1073</v>
      </c>
      <c r="E12" s="48" t="s">
        <v>904</v>
      </c>
      <c r="F12" s="48">
        <v>1</v>
      </c>
      <c r="G12" s="48">
        <v>7</v>
      </c>
      <c r="H12" s="48">
        <v>1</v>
      </c>
      <c r="I12" s="48">
        <v>8</v>
      </c>
      <c r="J12" s="48">
        <v>8</v>
      </c>
      <c r="K12" s="48">
        <v>350887619</v>
      </c>
      <c r="L12" s="48">
        <v>0.7</v>
      </c>
      <c r="M12" s="48"/>
      <c r="N12" s="48">
        <v>0</v>
      </c>
      <c r="O12" s="48"/>
      <c r="P12" s="48">
        <v>-0.13137510960085172</v>
      </c>
      <c r="Q12" s="35">
        <v>6.9019178616320813E-3</v>
      </c>
      <c r="R12" s="48">
        <v>0.9</v>
      </c>
      <c r="S12" s="48">
        <v>0.8</v>
      </c>
      <c r="T12" s="48">
        <v>0</v>
      </c>
      <c r="U12" s="48">
        <v>1</v>
      </c>
      <c r="V12" s="48"/>
      <c r="W12" s="42">
        <v>70.069019178616315</v>
      </c>
    </row>
    <row r="13" spans="1:23">
      <c r="A13" s="48" t="s">
        <v>88</v>
      </c>
      <c r="B13" s="48" t="s">
        <v>1073</v>
      </c>
      <c r="C13" s="48" t="s">
        <v>1073</v>
      </c>
      <c r="D13" s="48" t="s">
        <v>1073</v>
      </c>
      <c r="E13" s="48" t="s">
        <v>899</v>
      </c>
      <c r="F13" s="48">
        <v>1</v>
      </c>
      <c r="G13" s="48">
        <v>1</v>
      </c>
      <c r="H13" s="48">
        <v>1</v>
      </c>
      <c r="I13" s="48">
        <v>7</v>
      </c>
      <c r="J13" s="48">
        <v>7</v>
      </c>
      <c r="K13" s="48">
        <v>186609358</v>
      </c>
      <c r="L13" s="48">
        <v>0.01</v>
      </c>
      <c r="M13" s="48"/>
      <c r="N13" s="48">
        <v>0</v>
      </c>
      <c r="O13" s="48"/>
      <c r="P13" s="48">
        <v>-0.16475941139341685</v>
      </c>
      <c r="Q13" s="35">
        <v>3.6613781241197534E-3</v>
      </c>
      <c r="R13" s="48">
        <v>1</v>
      </c>
      <c r="S13" s="48">
        <v>0.7</v>
      </c>
      <c r="T13" s="48">
        <v>0</v>
      </c>
      <c r="U13" s="48">
        <v>1</v>
      </c>
      <c r="V13" s="48"/>
      <c r="W13" s="42">
        <v>68.036613781241201</v>
      </c>
    </row>
    <row r="14" spans="1:23">
      <c r="A14" s="48" t="s">
        <v>127</v>
      </c>
      <c r="B14" s="48" t="s">
        <v>1073</v>
      </c>
      <c r="C14" s="48" t="s">
        <v>1064</v>
      </c>
      <c r="D14" s="48" t="s">
        <v>1073</v>
      </c>
      <c r="E14" s="48" t="s">
        <v>1073</v>
      </c>
      <c r="F14" s="48">
        <v>1</v>
      </c>
      <c r="G14" s="48">
        <v>8</v>
      </c>
      <c r="H14" s="48">
        <v>1</v>
      </c>
      <c r="I14" s="48">
        <v>1</v>
      </c>
      <c r="J14" s="48">
        <v>8</v>
      </c>
      <c r="K14" s="48">
        <v>142640038</v>
      </c>
      <c r="L14" s="48">
        <v>1.28</v>
      </c>
      <c r="M14" s="48"/>
      <c r="N14" s="48">
        <v>0</v>
      </c>
      <c r="O14" s="48"/>
      <c r="P14" s="48">
        <v>-0.1736947692402708</v>
      </c>
      <c r="Q14" s="35">
        <v>2.7940428612306741E-3</v>
      </c>
      <c r="R14" s="48">
        <v>0.8</v>
      </c>
      <c r="S14" s="48">
        <v>0.8</v>
      </c>
      <c r="T14" s="48">
        <v>0</v>
      </c>
      <c r="U14" s="48">
        <v>1</v>
      </c>
      <c r="V14" s="48"/>
      <c r="W14" s="42">
        <v>68.027940428612311</v>
      </c>
    </row>
    <row r="15" spans="1:23">
      <c r="A15" s="48" t="s">
        <v>56</v>
      </c>
      <c r="B15" s="48" t="s">
        <v>1073</v>
      </c>
      <c r="C15" s="48" t="s">
        <v>1065</v>
      </c>
      <c r="D15" s="48" t="s">
        <v>902</v>
      </c>
      <c r="E15" s="48" t="s">
        <v>1073</v>
      </c>
      <c r="F15" s="48">
        <v>1</v>
      </c>
      <c r="G15" s="48">
        <v>7</v>
      </c>
      <c r="H15" s="48">
        <v>7</v>
      </c>
      <c r="I15" s="48">
        <v>1</v>
      </c>
      <c r="J15" s="48">
        <v>7</v>
      </c>
      <c r="K15" s="48">
        <v>141125465</v>
      </c>
      <c r="L15" s="48">
        <v>0.27</v>
      </c>
      <c r="M15" s="48"/>
      <c r="N15" s="48">
        <v>0</v>
      </c>
      <c r="O15" s="48"/>
      <c r="P15" s="48">
        <v>-0.17400255775599455</v>
      </c>
      <c r="Q15" s="35">
        <v>2.7641665162901649E-3</v>
      </c>
      <c r="R15" s="48">
        <v>1</v>
      </c>
      <c r="S15" s="48">
        <v>0.7</v>
      </c>
      <c r="T15" s="48">
        <v>0</v>
      </c>
      <c r="U15" s="48">
        <v>1</v>
      </c>
      <c r="V15" s="48"/>
      <c r="W15" s="42">
        <v>68.027641665162903</v>
      </c>
    </row>
    <row r="16" spans="1:23">
      <c r="A16" s="48" t="s">
        <v>42</v>
      </c>
      <c r="B16" s="48" t="s">
        <v>1073</v>
      </c>
      <c r="C16" s="48" t="s">
        <v>1073</v>
      </c>
      <c r="D16" s="48" t="s">
        <v>1073</v>
      </c>
      <c r="E16" s="48" t="s">
        <v>899</v>
      </c>
      <c r="F16" s="48">
        <v>1</v>
      </c>
      <c r="G16" s="48">
        <v>1</v>
      </c>
      <c r="H16" s="48">
        <v>1</v>
      </c>
      <c r="I16" s="48">
        <v>7</v>
      </c>
      <c r="J16" s="48">
        <v>7</v>
      </c>
      <c r="K16" s="48">
        <v>129271311</v>
      </c>
      <c r="L16" s="48">
        <v>0.27</v>
      </c>
      <c r="M16" s="48"/>
      <c r="N16" s="48">
        <v>0</v>
      </c>
      <c r="O16" s="48"/>
      <c r="P16" s="48">
        <v>-0.17641153537861221</v>
      </c>
      <c r="Q16" s="35">
        <v>2.5303324297971828E-3</v>
      </c>
      <c r="R16" s="48">
        <v>1</v>
      </c>
      <c r="S16" s="48">
        <v>0.7</v>
      </c>
      <c r="T16" s="48">
        <v>0</v>
      </c>
      <c r="U16" s="48">
        <v>1</v>
      </c>
      <c r="V16" s="48"/>
      <c r="W16" s="42">
        <v>68.025303324297965</v>
      </c>
    </row>
    <row r="17" spans="1:23">
      <c r="A17" s="48" t="s">
        <v>54</v>
      </c>
      <c r="B17" s="48" t="s">
        <v>1073</v>
      </c>
      <c r="C17" s="48" t="s">
        <v>1065</v>
      </c>
      <c r="D17" s="48" t="s">
        <v>902</v>
      </c>
      <c r="E17" s="48" t="s">
        <v>1073</v>
      </c>
      <c r="F17" s="48">
        <v>1</v>
      </c>
      <c r="G17" s="48">
        <v>7</v>
      </c>
      <c r="H17" s="48">
        <v>7</v>
      </c>
      <c r="I17" s="48">
        <v>1</v>
      </c>
      <c r="J17" s="48">
        <v>7</v>
      </c>
      <c r="K17" s="48">
        <v>123274736</v>
      </c>
      <c r="L17" s="48">
        <v>0.08</v>
      </c>
      <c r="M17" s="48"/>
      <c r="N17" s="48">
        <v>0</v>
      </c>
      <c r="O17" s="48"/>
      <c r="P17" s="48">
        <v>-0.17763014743539404</v>
      </c>
      <c r="Q17" s="35">
        <v>2.4120444746034446E-3</v>
      </c>
      <c r="R17" s="48">
        <v>1</v>
      </c>
      <c r="S17" s="48">
        <v>0.7</v>
      </c>
      <c r="T17" s="48">
        <v>0</v>
      </c>
      <c r="U17" s="48">
        <v>1</v>
      </c>
      <c r="V17" s="48"/>
      <c r="W17" s="42">
        <v>68.024120444746046</v>
      </c>
    </row>
    <row r="18" spans="1:23">
      <c r="A18" s="48" t="s">
        <v>82</v>
      </c>
      <c r="B18" s="48" t="s">
        <v>1073</v>
      </c>
      <c r="C18" s="48" t="s">
        <v>1074</v>
      </c>
      <c r="D18" s="48" t="s">
        <v>902</v>
      </c>
      <c r="E18" s="48" t="s">
        <v>906</v>
      </c>
      <c r="F18" s="48">
        <v>1</v>
      </c>
      <c r="G18" s="48">
        <v>0</v>
      </c>
      <c r="H18" s="48">
        <v>7</v>
      </c>
      <c r="I18" s="48">
        <v>6</v>
      </c>
      <c r="J18" s="48">
        <v>7</v>
      </c>
      <c r="K18" s="48">
        <v>78347079</v>
      </c>
      <c r="L18" s="48">
        <v>0.04</v>
      </c>
      <c r="M18" s="48"/>
      <c r="N18" s="48">
        <v>0</v>
      </c>
      <c r="O18" s="48"/>
      <c r="P18" s="48">
        <v>-0.18676025662324849</v>
      </c>
      <c r="Q18" s="35">
        <v>1.5258051332835124E-3</v>
      </c>
      <c r="R18" s="48">
        <v>1</v>
      </c>
      <c r="S18" s="48">
        <v>0.7</v>
      </c>
      <c r="T18" s="48">
        <v>0</v>
      </c>
      <c r="U18" s="48">
        <v>1</v>
      </c>
      <c r="V18" s="48"/>
      <c r="W18" s="42">
        <v>68.015258051332836</v>
      </c>
    </row>
    <row r="19" spans="1:23">
      <c r="A19" s="48" t="s">
        <v>13</v>
      </c>
      <c r="B19" s="48" t="s">
        <v>1073</v>
      </c>
      <c r="C19" s="48" t="s">
        <v>1062</v>
      </c>
      <c r="D19" s="48" t="s">
        <v>1073</v>
      </c>
      <c r="E19" s="48" t="s">
        <v>920</v>
      </c>
      <c r="F19" s="48">
        <v>1</v>
      </c>
      <c r="G19" s="48">
        <v>9</v>
      </c>
      <c r="H19" s="48">
        <v>1</v>
      </c>
      <c r="I19" s="48">
        <v>9</v>
      </c>
      <c r="J19" s="48">
        <v>9</v>
      </c>
      <c r="K19" s="48">
        <v>8411400483</v>
      </c>
      <c r="L19" s="48">
        <v>0.42</v>
      </c>
      <c r="M19" s="48">
        <v>1</v>
      </c>
      <c r="N19" s="48">
        <v>1</v>
      </c>
      <c r="O19" s="48"/>
      <c r="P19" s="48">
        <v>1.5066662990224693</v>
      </c>
      <c r="Q19" s="35">
        <v>0.16590294503053615</v>
      </c>
      <c r="R19" s="48">
        <v>1</v>
      </c>
      <c r="S19" s="48">
        <v>0.9</v>
      </c>
      <c r="T19" s="48">
        <v>1</v>
      </c>
      <c r="U19" s="48">
        <v>0</v>
      </c>
      <c r="V19" s="48"/>
      <c r="W19" s="42">
        <v>67.659029450305368</v>
      </c>
    </row>
    <row r="20" spans="1:23">
      <c r="A20" s="48" t="s">
        <v>14</v>
      </c>
      <c r="B20" s="48" t="s">
        <v>1073</v>
      </c>
      <c r="C20" s="48" t="s">
        <v>1062</v>
      </c>
      <c r="D20" s="48" t="s">
        <v>1073</v>
      </c>
      <c r="E20" s="48" t="s">
        <v>920</v>
      </c>
      <c r="F20" s="48">
        <v>1</v>
      </c>
      <c r="G20" s="48">
        <v>9</v>
      </c>
      <c r="H20" s="48">
        <v>1</v>
      </c>
      <c r="I20" s="48">
        <v>9</v>
      </c>
      <c r="J20" s="48">
        <v>9</v>
      </c>
      <c r="K20" s="48">
        <v>15296029418</v>
      </c>
      <c r="L20" s="48">
        <v>0.56999999999999995</v>
      </c>
      <c r="M20" s="48">
        <v>1</v>
      </c>
      <c r="N20" s="48">
        <v>1</v>
      </c>
      <c r="O20" s="48"/>
      <c r="P20" s="48">
        <v>2.9057469119823689</v>
      </c>
      <c r="Q20" s="35">
        <v>0.301708580578959</v>
      </c>
      <c r="R20" s="48">
        <v>0.9</v>
      </c>
      <c r="S20" s="48">
        <v>0.9</v>
      </c>
      <c r="T20" s="48">
        <v>1</v>
      </c>
      <c r="U20" s="48">
        <v>0</v>
      </c>
      <c r="V20" s="48"/>
      <c r="W20" s="42">
        <v>67.017085805789591</v>
      </c>
    </row>
    <row r="21" spans="1:23">
      <c r="A21" s="48" t="s">
        <v>977</v>
      </c>
      <c r="B21" s="48" t="s">
        <v>1073</v>
      </c>
      <c r="C21" s="48" t="s">
        <v>1065</v>
      </c>
      <c r="D21" s="48" t="s">
        <v>902</v>
      </c>
      <c r="E21" s="48" t="s">
        <v>902</v>
      </c>
      <c r="F21" s="48">
        <v>1</v>
      </c>
      <c r="G21" s="48">
        <v>7</v>
      </c>
      <c r="H21" s="48">
        <v>7</v>
      </c>
      <c r="I21" s="48">
        <v>7</v>
      </c>
      <c r="J21" s="48">
        <v>7</v>
      </c>
      <c r="K21" s="48">
        <v>149609197</v>
      </c>
      <c r="L21" s="48">
        <v>0.99</v>
      </c>
      <c r="M21" s="48"/>
      <c r="N21" s="48">
        <v>0</v>
      </c>
      <c r="O21" s="48"/>
      <c r="P21" s="48">
        <v>-0.17227851059545612</v>
      </c>
      <c r="Q21" s="35">
        <v>2.9315159300291179E-3</v>
      </c>
      <c r="R21" s="48">
        <v>0.9</v>
      </c>
      <c r="S21" s="48">
        <v>0.7</v>
      </c>
      <c r="T21" s="48">
        <v>0</v>
      </c>
      <c r="U21" s="48">
        <v>1</v>
      </c>
      <c r="V21" s="48"/>
      <c r="W21" s="42">
        <v>66.029315159300282</v>
      </c>
    </row>
    <row r="22" spans="1:23">
      <c r="A22" s="48" t="s">
        <v>20</v>
      </c>
      <c r="B22" s="48" t="s">
        <v>920</v>
      </c>
      <c r="C22" s="48" t="s">
        <v>1073</v>
      </c>
      <c r="D22" s="48" t="s">
        <v>1073</v>
      </c>
      <c r="E22" s="48" t="s">
        <v>901</v>
      </c>
      <c r="F22" s="48">
        <v>9</v>
      </c>
      <c r="G22" s="48">
        <v>1</v>
      </c>
      <c r="H22" s="48">
        <v>1</v>
      </c>
      <c r="I22" s="48">
        <v>9</v>
      </c>
      <c r="J22" s="48">
        <v>9</v>
      </c>
      <c r="K22" s="48">
        <v>4672004684</v>
      </c>
      <c r="L22" s="48">
        <v>0.84</v>
      </c>
      <c r="M22" s="48">
        <v>1</v>
      </c>
      <c r="N22" s="48">
        <v>1</v>
      </c>
      <c r="O22" s="48"/>
      <c r="P22" s="48">
        <v>0.74675371463209606</v>
      </c>
      <c r="Q22" s="35">
        <v>9.2139924852557967E-2</v>
      </c>
      <c r="R22" s="48">
        <v>0.9</v>
      </c>
      <c r="S22" s="48">
        <v>0.9</v>
      </c>
      <c r="T22" s="48">
        <v>1</v>
      </c>
      <c r="U22" s="48">
        <v>0</v>
      </c>
      <c r="V22" s="48"/>
      <c r="W22" s="42">
        <v>64.921399248525574</v>
      </c>
    </row>
    <row r="23" spans="1:23">
      <c r="A23" s="48" t="s">
        <v>587</v>
      </c>
      <c r="B23" s="48" t="s">
        <v>920</v>
      </c>
      <c r="C23" s="48" t="s">
        <v>1057</v>
      </c>
      <c r="D23" s="48" t="s">
        <v>1073</v>
      </c>
      <c r="E23" s="48" t="s">
        <v>901</v>
      </c>
      <c r="F23" s="48">
        <v>9</v>
      </c>
      <c r="G23" s="48">
        <v>9</v>
      </c>
      <c r="H23" s="48">
        <v>1</v>
      </c>
      <c r="I23" s="48">
        <v>9</v>
      </c>
      <c r="J23" s="48">
        <v>9</v>
      </c>
      <c r="K23" s="48">
        <v>3245494960</v>
      </c>
      <c r="L23" s="48">
        <v>0.79</v>
      </c>
      <c r="M23" s="48">
        <v>1</v>
      </c>
      <c r="N23" s="48">
        <v>1</v>
      </c>
      <c r="O23" s="48"/>
      <c r="P23" s="48">
        <v>0.45686124288232016</v>
      </c>
      <c r="Q23" s="35">
        <v>6.4000708997517072E-2</v>
      </c>
      <c r="R23" s="48">
        <v>0.9</v>
      </c>
      <c r="S23" s="48">
        <v>0.9</v>
      </c>
      <c r="T23" s="48">
        <v>1</v>
      </c>
      <c r="U23" s="48">
        <v>0</v>
      </c>
      <c r="V23" s="48"/>
      <c r="W23" s="42">
        <v>64.640007089975171</v>
      </c>
    </row>
    <row r="24" spans="1:23">
      <c r="A24" s="48" t="s">
        <v>17</v>
      </c>
      <c r="B24" s="48" t="s">
        <v>911</v>
      </c>
      <c r="C24" s="48" t="s">
        <v>1057</v>
      </c>
      <c r="D24" s="48" t="s">
        <v>1073</v>
      </c>
      <c r="E24" s="48" t="s">
        <v>911</v>
      </c>
      <c r="F24" s="48">
        <v>8</v>
      </c>
      <c r="G24" s="48">
        <v>9</v>
      </c>
      <c r="H24" s="48">
        <v>1</v>
      </c>
      <c r="I24" s="48">
        <v>8</v>
      </c>
      <c r="J24" s="48">
        <v>9</v>
      </c>
      <c r="K24" s="48">
        <v>3007306113</v>
      </c>
      <c r="L24" s="48">
        <v>0.97</v>
      </c>
      <c r="M24" s="48">
        <v>1</v>
      </c>
      <c r="N24" s="48">
        <v>1</v>
      </c>
      <c r="O24" s="48"/>
      <c r="P24" s="48">
        <v>0.40845697865729824</v>
      </c>
      <c r="Q24" s="35">
        <v>5.9302214996927768E-2</v>
      </c>
      <c r="R24" s="48">
        <v>0.9</v>
      </c>
      <c r="S24" s="48">
        <v>0.9</v>
      </c>
      <c r="T24" s="48">
        <v>1</v>
      </c>
      <c r="U24" s="48">
        <v>0</v>
      </c>
      <c r="V24" s="48"/>
      <c r="W24" s="42">
        <v>64.593022149969286</v>
      </c>
    </row>
    <row r="25" spans="1:23">
      <c r="A25" s="48" t="s">
        <v>19</v>
      </c>
      <c r="B25" s="48" t="s">
        <v>1073</v>
      </c>
      <c r="C25" s="48" t="s">
        <v>1062</v>
      </c>
      <c r="D25" s="48" t="s">
        <v>1073</v>
      </c>
      <c r="E25" s="48" t="s">
        <v>926</v>
      </c>
      <c r="F25" s="48">
        <v>1</v>
      </c>
      <c r="G25" s="48">
        <v>9</v>
      </c>
      <c r="H25" s="48">
        <v>1</v>
      </c>
      <c r="I25" s="48">
        <v>9</v>
      </c>
      <c r="J25" s="48">
        <v>9</v>
      </c>
      <c r="K25" s="48">
        <v>297601000</v>
      </c>
      <c r="L25" s="48">
        <v>0.8</v>
      </c>
      <c r="M25" s="48">
        <v>1</v>
      </c>
      <c r="N25" s="48">
        <v>1</v>
      </c>
      <c r="O25" s="48"/>
      <c r="P25" s="48">
        <v>-0.14220391043775268</v>
      </c>
      <c r="Q25" s="35">
        <v>5.8507903095381406E-3</v>
      </c>
      <c r="R25" s="48">
        <v>0.9</v>
      </c>
      <c r="S25" s="48">
        <v>0.9</v>
      </c>
      <c r="T25" s="48">
        <v>1</v>
      </c>
      <c r="U25" s="48">
        <v>0</v>
      </c>
      <c r="V25" s="48"/>
      <c r="W25" s="42">
        <v>64.058507903095389</v>
      </c>
    </row>
    <row r="26" spans="1:23">
      <c r="A26" s="48" t="s">
        <v>37</v>
      </c>
      <c r="B26" s="48" t="s">
        <v>1073</v>
      </c>
      <c r="C26" s="48" t="s">
        <v>1073</v>
      </c>
      <c r="D26" s="48" t="s">
        <v>1073</v>
      </c>
      <c r="E26" s="48" t="s">
        <v>906</v>
      </c>
      <c r="F26" s="48">
        <v>1</v>
      </c>
      <c r="G26" s="48">
        <v>1</v>
      </c>
      <c r="H26" s="48">
        <v>1</v>
      </c>
      <c r="I26" s="48">
        <v>6</v>
      </c>
      <c r="J26" s="48">
        <v>6</v>
      </c>
      <c r="K26" s="48">
        <v>213756855</v>
      </c>
      <c r="L26" s="48">
        <v>0.44</v>
      </c>
      <c r="M26" s="48"/>
      <c r="N26" s="48">
        <v>0</v>
      </c>
      <c r="O26" s="48"/>
      <c r="P26" s="48">
        <v>-0.15924255099299689</v>
      </c>
      <c r="Q26" s="35">
        <v>4.1968874621599005E-3</v>
      </c>
      <c r="R26" s="48">
        <v>1</v>
      </c>
      <c r="S26" s="48">
        <v>0.6</v>
      </c>
      <c r="T26" s="48">
        <v>0</v>
      </c>
      <c r="U26" s="48">
        <v>1</v>
      </c>
      <c r="V26" s="48"/>
      <c r="W26" s="42">
        <v>64.041968874621588</v>
      </c>
    </row>
    <row r="27" spans="1:23">
      <c r="A27" s="48" t="s">
        <v>60</v>
      </c>
      <c r="B27" s="48" t="s">
        <v>931</v>
      </c>
      <c r="C27" s="48" t="s">
        <v>1073</v>
      </c>
      <c r="D27" s="48" t="s">
        <v>1073</v>
      </c>
      <c r="E27" s="48" t="s">
        <v>909</v>
      </c>
      <c r="F27" s="48">
        <v>6</v>
      </c>
      <c r="G27" s="48">
        <v>1</v>
      </c>
      <c r="H27" s="48">
        <v>1</v>
      </c>
      <c r="I27" s="48">
        <v>5</v>
      </c>
      <c r="J27" s="48">
        <v>6</v>
      </c>
      <c r="K27" s="48">
        <v>171260041</v>
      </c>
      <c r="L27" s="48">
        <v>0.02</v>
      </c>
      <c r="M27" s="48"/>
      <c r="N27" s="48">
        <v>0</v>
      </c>
      <c r="O27" s="48"/>
      <c r="P27" s="48">
        <v>-0.16787866909628327</v>
      </c>
      <c r="Q27" s="35">
        <v>3.35859873395946E-3</v>
      </c>
      <c r="R27" s="48">
        <v>1</v>
      </c>
      <c r="S27" s="48">
        <v>0.6</v>
      </c>
      <c r="T27" s="48">
        <v>0</v>
      </c>
      <c r="U27" s="48">
        <v>1</v>
      </c>
      <c r="V27" s="48"/>
      <c r="W27" s="42">
        <v>64.033585987339592</v>
      </c>
    </row>
    <row r="28" spans="1:23">
      <c r="A28" s="48" t="s">
        <v>74</v>
      </c>
      <c r="B28" s="48" t="s">
        <v>1073</v>
      </c>
      <c r="C28" s="48" t="s">
        <v>1066</v>
      </c>
      <c r="D28" s="48" t="s">
        <v>931</v>
      </c>
      <c r="E28" s="48" t="s">
        <v>1073</v>
      </c>
      <c r="F28" s="48">
        <v>1</v>
      </c>
      <c r="G28" s="48">
        <v>6</v>
      </c>
      <c r="H28" s="48">
        <v>6</v>
      </c>
      <c r="I28" s="48">
        <v>1</v>
      </c>
      <c r="J28" s="48">
        <v>6</v>
      </c>
      <c r="K28" s="48">
        <v>34782243</v>
      </c>
      <c r="L28" s="48">
        <v>0.2</v>
      </c>
      <c r="M28" s="48"/>
      <c r="N28" s="48">
        <v>0</v>
      </c>
      <c r="O28" s="48"/>
      <c r="P28" s="48">
        <v>-0.19561341603530003</v>
      </c>
      <c r="Q28" s="35">
        <v>6.6644868918158803E-4</v>
      </c>
      <c r="R28" s="48">
        <v>1</v>
      </c>
      <c r="S28" s="48">
        <v>0.6</v>
      </c>
      <c r="T28" s="48">
        <v>0</v>
      </c>
      <c r="U28" s="48">
        <v>1</v>
      </c>
      <c r="V28" s="48"/>
      <c r="W28" s="42">
        <v>64.006664486891822</v>
      </c>
    </row>
    <row r="29" spans="1:23">
      <c r="A29" s="48" t="s">
        <v>152</v>
      </c>
      <c r="B29" s="48" t="s">
        <v>1073</v>
      </c>
      <c r="C29" s="48" t="s">
        <v>1073</v>
      </c>
      <c r="D29" s="48" t="s">
        <v>1073</v>
      </c>
      <c r="E29" s="48" t="s">
        <v>906</v>
      </c>
      <c r="F29" s="48">
        <v>1</v>
      </c>
      <c r="G29" s="48">
        <v>1</v>
      </c>
      <c r="H29" s="48">
        <v>1</v>
      </c>
      <c r="I29" s="48">
        <v>6</v>
      </c>
      <c r="J29" s="48">
        <v>6</v>
      </c>
      <c r="K29" s="48">
        <v>26805065</v>
      </c>
      <c r="L29" s="48">
        <v>0.48</v>
      </c>
      <c r="M29" s="48"/>
      <c r="N29" s="48">
        <v>0</v>
      </c>
      <c r="O29" s="48"/>
      <c r="P29" s="48">
        <v>-0.19723452229844102</v>
      </c>
      <c r="Q29" s="35">
        <v>5.0909151882409884E-4</v>
      </c>
      <c r="R29" s="48">
        <v>1</v>
      </c>
      <c r="S29" s="48">
        <v>0.6</v>
      </c>
      <c r="T29" s="48">
        <v>0</v>
      </c>
      <c r="U29" s="48">
        <v>1</v>
      </c>
      <c r="V29" s="48"/>
      <c r="W29" s="42">
        <v>64.005090915188248</v>
      </c>
    </row>
    <row r="30" spans="1:23">
      <c r="A30" s="48" t="s">
        <v>108</v>
      </c>
      <c r="B30" s="48" t="s">
        <v>1073</v>
      </c>
      <c r="C30" s="48" t="s">
        <v>1066</v>
      </c>
      <c r="D30" s="48" t="s">
        <v>1073</v>
      </c>
      <c r="E30" s="48" t="s">
        <v>1073</v>
      </c>
      <c r="F30" s="48">
        <v>1</v>
      </c>
      <c r="G30" s="48">
        <v>6</v>
      </c>
      <c r="H30" s="48">
        <v>1</v>
      </c>
      <c r="I30" s="48">
        <v>1</v>
      </c>
      <c r="J30" s="48">
        <v>6</v>
      </c>
      <c r="K30" s="48">
        <v>24997651</v>
      </c>
      <c r="L30" s="48">
        <v>0.43</v>
      </c>
      <c r="M30" s="48"/>
      <c r="N30" s="48">
        <v>0</v>
      </c>
      <c r="O30" s="48"/>
      <c r="P30" s="48">
        <v>-0.19760182138033297</v>
      </c>
      <c r="Q30" s="35">
        <v>4.7343861591726789E-4</v>
      </c>
      <c r="R30" s="48">
        <v>1</v>
      </c>
      <c r="S30" s="48">
        <v>0.6</v>
      </c>
      <c r="T30" s="48">
        <v>0</v>
      </c>
      <c r="U30" s="48">
        <v>1</v>
      </c>
      <c r="V30" s="48"/>
      <c r="W30" s="42">
        <v>64.004734386159171</v>
      </c>
    </row>
    <row r="31" spans="1:23">
      <c r="A31" s="48" t="s">
        <v>376</v>
      </c>
      <c r="B31" s="48" t="s">
        <v>1073</v>
      </c>
      <c r="C31" s="48" t="s">
        <v>1073</v>
      </c>
      <c r="D31" s="48" t="s">
        <v>1073</v>
      </c>
      <c r="E31" s="48" t="s">
        <v>931</v>
      </c>
      <c r="F31" s="48">
        <v>1</v>
      </c>
      <c r="G31" s="48">
        <v>1</v>
      </c>
      <c r="H31" s="48">
        <v>1</v>
      </c>
      <c r="I31" s="48">
        <v>6</v>
      </c>
      <c r="J31" s="48">
        <v>6</v>
      </c>
      <c r="K31" s="48">
        <v>133525355</v>
      </c>
      <c r="L31" s="48">
        <v>1.25</v>
      </c>
      <c r="M31" s="48"/>
      <c r="N31" s="48">
        <v>0</v>
      </c>
      <c r="O31" s="48"/>
      <c r="P31" s="48">
        <v>-0.17554703700937971</v>
      </c>
      <c r="Q31" s="35">
        <v>2.6142473589132503E-3</v>
      </c>
      <c r="R31" s="48">
        <v>0.8</v>
      </c>
      <c r="S31" s="48">
        <v>0.6</v>
      </c>
      <c r="T31" s="48">
        <v>0</v>
      </c>
      <c r="U31" s="48">
        <v>1</v>
      </c>
      <c r="V31" s="48"/>
      <c r="W31" s="42">
        <v>60.026142473589125</v>
      </c>
    </row>
    <row r="32" spans="1:23">
      <c r="A32" s="48" t="s">
        <v>89</v>
      </c>
      <c r="B32" s="48" t="s">
        <v>909</v>
      </c>
      <c r="C32" s="48" t="s">
        <v>1067</v>
      </c>
      <c r="D32" s="48" t="s">
        <v>1073</v>
      </c>
      <c r="E32" s="48" t="s">
        <v>1073</v>
      </c>
      <c r="F32" s="48">
        <v>5</v>
      </c>
      <c r="G32" s="48">
        <v>5</v>
      </c>
      <c r="H32" s="48">
        <v>1</v>
      </c>
      <c r="I32" s="48">
        <v>1</v>
      </c>
      <c r="J32" s="48">
        <v>5</v>
      </c>
      <c r="K32" s="48">
        <v>103744229</v>
      </c>
      <c r="L32" s="48">
        <v>0.46</v>
      </c>
      <c r="M32" s="48"/>
      <c r="N32" s="48">
        <v>0</v>
      </c>
      <c r="O32" s="48"/>
      <c r="P32" s="48">
        <v>-0.18159909826236809</v>
      </c>
      <c r="Q32" s="35">
        <v>2.0267872674598723E-3</v>
      </c>
      <c r="R32" s="48">
        <v>1</v>
      </c>
      <c r="S32" s="48">
        <v>0.5</v>
      </c>
      <c r="T32" s="48">
        <v>0</v>
      </c>
      <c r="U32" s="48">
        <v>1</v>
      </c>
      <c r="V32" s="48"/>
      <c r="W32" s="42">
        <v>60.020267872674602</v>
      </c>
    </row>
    <row r="33" spans="1:23">
      <c r="A33" s="48" t="s">
        <v>106</v>
      </c>
      <c r="B33" s="48" t="s">
        <v>1073</v>
      </c>
      <c r="C33" s="48" t="s">
        <v>1067</v>
      </c>
      <c r="D33" s="48" t="s">
        <v>909</v>
      </c>
      <c r="E33" s="48" t="s">
        <v>1073</v>
      </c>
      <c r="F33" s="48">
        <v>1</v>
      </c>
      <c r="G33" s="48">
        <v>5</v>
      </c>
      <c r="H33" s="48">
        <v>5</v>
      </c>
      <c r="I33" s="48">
        <v>1</v>
      </c>
      <c r="J33" s="48">
        <v>5</v>
      </c>
      <c r="K33" s="48">
        <v>30631661</v>
      </c>
      <c r="L33" s="48">
        <v>0.22</v>
      </c>
      <c r="M33" s="48"/>
      <c r="N33" s="48">
        <v>0</v>
      </c>
      <c r="O33" s="48"/>
      <c r="P33" s="48">
        <v>-0.19645688906246328</v>
      </c>
      <c r="Q33" s="35">
        <v>5.8457464313965268E-4</v>
      </c>
      <c r="R33" s="48">
        <v>1</v>
      </c>
      <c r="S33" s="48">
        <v>0.5</v>
      </c>
      <c r="T33" s="48">
        <v>0</v>
      </c>
      <c r="U33" s="48">
        <v>1</v>
      </c>
      <c r="V33" s="48"/>
      <c r="W33" s="42">
        <v>60.005845746431397</v>
      </c>
    </row>
    <row r="34" spans="1:23">
      <c r="A34" s="48" t="s">
        <v>93</v>
      </c>
      <c r="B34" s="48" t="s">
        <v>1073</v>
      </c>
      <c r="C34" s="48" t="s">
        <v>1067</v>
      </c>
      <c r="D34" s="48" t="s">
        <v>1073</v>
      </c>
      <c r="E34" s="48" t="s">
        <v>903</v>
      </c>
      <c r="F34" s="48">
        <v>1</v>
      </c>
      <c r="G34" s="48">
        <v>5</v>
      </c>
      <c r="H34" s="48">
        <v>1</v>
      </c>
      <c r="I34" s="48">
        <v>0</v>
      </c>
      <c r="J34" s="48">
        <v>5</v>
      </c>
      <c r="K34" s="48">
        <v>25785468</v>
      </c>
      <c r="L34" s="48">
        <v>0.12</v>
      </c>
      <c r="M34" s="48"/>
      <c r="N34" s="48">
        <v>0</v>
      </c>
      <c r="O34" s="48"/>
      <c r="P34" s="48">
        <v>-0.19744172277492278</v>
      </c>
      <c r="Q34" s="35">
        <v>4.8897903057010847E-4</v>
      </c>
      <c r="R34" s="48">
        <v>1</v>
      </c>
      <c r="S34" s="48">
        <v>0.5</v>
      </c>
      <c r="T34" s="48">
        <v>0</v>
      </c>
      <c r="U34" s="48">
        <v>1</v>
      </c>
      <c r="V34" s="48"/>
      <c r="W34" s="42">
        <v>60.004889790305704</v>
      </c>
    </row>
    <row r="35" spans="1:23">
      <c r="A35" s="48" t="s">
        <v>120</v>
      </c>
      <c r="B35" s="48" t="s">
        <v>1073</v>
      </c>
      <c r="C35" s="48" t="s">
        <v>1068</v>
      </c>
      <c r="D35" s="48" t="s">
        <v>871</v>
      </c>
      <c r="E35" s="48" t="s">
        <v>1073</v>
      </c>
      <c r="F35" s="48">
        <v>1</v>
      </c>
      <c r="G35" s="48">
        <v>5</v>
      </c>
      <c r="H35" s="48">
        <v>5</v>
      </c>
      <c r="I35" s="48">
        <v>1</v>
      </c>
      <c r="J35" s="48">
        <v>5</v>
      </c>
      <c r="K35" s="48">
        <v>24751970</v>
      </c>
      <c r="L35" s="48">
        <v>0</v>
      </c>
      <c r="M35" s="48"/>
      <c r="N35" s="48">
        <v>0</v>
      </c>
      <c r="O35" s="48"/>
      <c r="P35" s="48">
        <v>-0.19765174818500433</v>
      </c>
      <c r="Q35" s="35">
        <v>4.6859233231038417E-4</v>
      </c>
      <c r="R35" s="48">
        <v>1</v>
      </c>
      <c r="S35" s="48">
        <v>0.5</v>
      </c>
      <c r="T35" s="48">
        <v>0</v>
      </c>
      <c r="U35" s="48">
        <v>1</v>
      </c>
      <c r="V35" s="48"/>
      <c r="W35" s="42">
        <v>60.004685923323109</v>
      </c>
    </row>
    <row r="36" spans="1:23">
      <c r="A36" s="48" t="s">
        <v>137</v>
      </c>
      <c r="B36" s="48" t="s">
        <v>1073</v>
      </c>
      <c r="C36" s="48" t="s">
        <v>1073</v>
      </c>
      <c r="D36" s="48" t="s">
        <v>1073</v>
      </c>
      <c r="E36" s="48" t="s">
        <v>871</v>
      </c>
      <c r="F36" s="48">
        <v>1</v>
      </c>
      <c r="G36" s="48">
        <v>1</v>
      </c>
      <c r="H36" s="48">
        <v>1</v>
      </c>
      <c r="I36" s="48">
        <v>5</v>
      </c>
      <c r="J36" s="48">
        <v>5</v>
      </c>
      <c r="K36" s="48">
        <v>22450494</v>
      </c>
      <c r="L36" s="48">
        <v>0.32</v>
      </c>
      <c r="M36" s="48"/>
      <c r="N36" s="48">
        <v>0</v>
      </c>
      <c r="O36" s="48"/>
      <c r="P36" s="48">
        <v>-0.19811944956487434</v>
      </c>
      <c r="Q36" s="35">
        <v>4.2319360220737347E-4</v>
      </c>
      <c r="R36" s="48">
        <v>1</v>
      </c>
      <c r="S36" s="48">
        <v>0.5</v>
      </c>
      <c r="T36" s="48">
        <v>0</v>
      </c>
      <c r="U36" s="48">
        <v>1</v>
      </c>
      <c r="V36" s="48"/>
      <c r="W36" s="42">
        <v>60.004231936022066</v>
      </c>
    </row>
    <row r="37" spans="1:23">
      <c r="A37" s="48" t="s">
        <v>83</v>
      </c>
      <c r="B37" s="48" t="s">
        <v>1073</v>
      </c>
      <c r="C37" s="48" t="s">
        <v>1068</v>
      </c>
      <c r="D37" s="48" t="s">
        <v>1073</v>
      </c>
      <c r="E37" s="48" t="s">
        <v>1073</v>
      </c>
      <c r="F37" s="48">
        <v>1</v>
      </c>
      <c r="G37" s="48">
        <v>5</v>
      </c>
      <c r="H37" s="48">
        <v>1</v>
      </c>
      <c r="I37" s="48">
        <v>1</v>
      </c>
      <c r="J37" s="48">
        <v>5</v>
      </c>
      <c r="K37" s="48">
        <v>18194931</v>
      </c>
      <c r="L37" s="48">
        <v>0.11</v>
      </c>
      <c r="M37" s="48"/>
      <c r="N37" s="48">
        <v>0</v>
      </c>
      <c r="O37" s="48"/>
      <c r="P37" s="48">
        <v>-0.19898425662226871</v>
      </c>
      <c r="Q37" s="35">
        <v>3.3924870941972034E-4</v>
      </c>
      <c r="R37" s="48">
        <v>1</v>
      </c>
      <c r="S37" s="48">
        <v>0.5</v>
      </c>
      <c r="T37" s="48">
        <v>0</v>
      </c>
      <c r="U37" s="48">
        <v>1</v>
      </c>
      <c r="V37" s="48"/>
      <c r="W37" s="42">
        <v>60.00339248709421</v>
      </c>
    </row>
    <row r="38" spans="1:23">
      <c r="A38" s="48" t="s">
        <v>262</v>
      </c>
      <c r="B38" s="48" t="s">
        <v>1073</v>
      </c>
      <c r="C38" s="48" t="s">
        <v>1067</v>
      </c>
      <c r="D38" s="48" t="s">
        <v>1073</v>
      </c>
      <c r="E38" s="48" t="s">
        <v>906</v>
      </c>
      <c r="F38" s="48">
        <v>1</v>
      </c>
      <c r="G38" s="48">
        <v>5</v>
      </c>
      <c r="H38" s="48">
        <v>1</v>
      </c>
      <c r="I38" s="48">
        <v>6</v>
      </c>
      <c r="J38" s="48">
        <v>6</v>
      </c>
      <c r="K38" s="48">
        <v>16363415</v>
      </c>
      <c r="L38" s="48">
        <v>1.4</v>
      </c>
      <c r="M38" s="48"/>
      <c r="N38" s="48">
        <v>0</v>
      </c>
      <c r="O38" s="48"/>
      <c r="P38" s="48">
        <v>-0.19935645366471191</v>
      </c>
      <c r="Q38" s="35">
        <v>3.031203724032373E-4</v>
      </c>
      <c r="R38" s="48">
        <v>0.8</v>
      </c>
      <c r="S38" s="48">
        <v>0.6</v>
      </c>
      <c r="T38" s="48">
        <v>0</v>
      </c>
      <c r="U38" s="48">
        <v>1</v>
      </c>
      <c r="V38" s="48"/>
      <c r="W38" s="42">
        <v>60.003031203724035</v>
      </c>
    </row>
    <row r="39" spans="1:23">
      <c r="A39" s="48" t="s">
        <v>94</v>
      </c>
      <c r="B39" s="48" t="s">
        <v>1073</v>
      </c>
      <c r="C39" s="48" t="s">
        <v>1068</v>
      </c>
      <c r="D39" s="48" t="s">
        <v>1073</v>
      </c>
      <c r="E39" s="48" t="s">
        <v>1073</v>
      </c>
      <c r="F39" s="48">
        <v>1</v>
      </c>
      <c r="G39" s="48">
        <v>5</v>
      </c>
      <c r="H39" s="48">
        <v>1</v>
      </c>
      <c r="I39" s="48">
        <v>1</v>
      </c>
      <c r="J39" s="48">
        <v>5</v>
      </c>
      <c r="K39" s="48">
        <v>13115802</v>
      </c>
      <c r="L39" s="48">
        <v>7.0000000000000007E-2</v>
      </c>
      <c r="M39" s="48"/>
      <c r="N39" s="48">
        <v>0</v>
      </c>
      <c r="O39" s="48"/>
      <c r="P39" s="48">
        <v>-0.20001642712582288</v>
      </c>
      <c r="Q39" s="35">
        <v>2.3905822008618878E-4</v>
      </c>
      <c r="R39" s="48">
        <v>1</v>
      </c>
      <c r="S39" s="48">
        <v>0.5</v>
      </c>
      <c r="T39" s="48">
        <v>0</v>
      </c>
      <c r="U39" s="48">
        <v>1</v>
      </c>
      <c r="V39" s="48"/>
      <c r="W39" s="42">
        <v>60.002390582200874</v>
      </c>
    </row>
    <row r="40" spans="1:23">
      <c r="A40" s="48" t="s">
        <v>116</v>
      </c>
      <c r="B40" s="48" t="s">
        <v>1073</v>
      </c>
      <c r="C40" s="48" t="s">
        <v>1068</v>
      </c>
      <c r="D40" s="48" t="s">
        <v>1073</v>
      </c>
      <c r="E40" s="48" t="s">
        <v>1073</v>
      </c>
      <c r="F40" s="48">
        <v>1</v>
      </c>
      <c r="G40" s="48">
        <v>5</v>
      </c>
      <c r="H40" s="48">
        <v>1</v>
      </c>
      <c r="I40" s="48">
        <v>1</v>
      </c>
      <c r="J40" s="48">
        <v>5</v>
      </c>
      <c r="K40" s="48">
        <v>9654515</v>
      </c>
      <c r="L40" s="48">
        <v>0.02</v>
      </c>
      <c r="M40" s="48"/>
      <c r="N40" s="48">
        <v>0</v>
      </c>
      <c r="O40" s="48"/>
      <c r="P40" s="48">
        <v>-0.20071982299266056</v>
      </c>
      <c r="Q40" s="35">
        <v>1.7078115166485472E-4</v>
      </c>
      <c r="R40" s="48">
        <v>1</v>
      </c>
      <c r="S40" s="48">
        <v>0.5</v>
      </c>
      <c r="T40" s="48">
        <v>0</v>
      </c>
      <c r="U40" s="48">
        <v>1</v>
      </c>
      <c r="V40" s="48"/>
      <c r="W40" s="42">
        <v>60.00170781151666</v>
      </c>
    </row>
    <row r="41" spans="1:23">
      <c r="A41" s="48" t="s">
        <v>140</v>
      </c>
      <c r="B41" s="48" t="s">
        <v>1073</v>
      </c>
      <c r="C41" s="48" t="s">
        <v>1068</v>
      </c>
      <c r="D41" s="48" t="s">
        <v>1073</v>
      </c>
      <c r="E41" s="48" t="s">
        <v>1073</v>
      </c>
      <c r="F41" s="48">
        <v>1</v>
      </c>
      <c r="G41" s="48">
        <v>5</v>
      </c>
      <c r="H41" s="48">
        <v>1</v>
      </c>
      <c r="I41" s="48">
        <v>1</v>
      </c>
      <c r="J41" s="48">
        <v>5</v>
      </c>
      <c r="K41" s="48">
        <v>8407841</v>
      </c>
      <c r="L41" s="48">
        <v>0.01</v>
      </c>
      <c r="M41" s="48"/>
      <c r="N41" s="48">
        <v>0</v>
      </c>
      <c r="O41" s="48"/>
      <c r="P41" s="48">
        <v>-0.20097316960589834</v>
      </c>
      <c r="Q41" s="35">
        <v>1.4618936080870945E-4</v>
      </c>
      <c r="R41" s="48">
        <v>1</v>
      </c>
      <c r="S41" s="48">
        <v>0.5</v>
      </c>
      <c r="T41" s="48">
        <v>0</v>
      </c>
      <c r="U41" s="48">
        <v>1</v>
      </c>
      <c r="V41" s="48"/>
      <c r="W41" s="42">
        <v>60.001461893608088</v>
      </c>
    </row>
    <row r="42" spans="1:23">
      <c r="A42" s="48" t="s">
        <v>261</v>
      </c>
      <c r="B42" s="48" t="s">
        <v>1073</v>
      </c>
      <c r="C42" s="48" t="s">
        <v>1068</v>
      </c>
      <c r="D42" s="48" t="s">
        <v>1073</v>
      </c>
      <c r="E42" s="48" t="s">
        <v>1073</v>
      </c>
      <c r="F42" s="48">
        <v>1</v>
      </c>
      <c r="G42" s="48">
        <v>5</v>
      </c>
      <c r="H42" s="48">
        <v>1</v>
      </c>
      <c r="I42" s="48">
        <v>1</v>
      </c>
      <c r="J42" s="48">
        <v>5</v>
      </c>
      <c r="K42" s="48">
        <v>7157128</v>
      </c>
      <c r="L42" s="48">
        <v>0.13</v>
      </c>
      <c r="M42" s="48"/>
      <c r="N42" s="48">
        <v>0</v>
      </c>
      <c r="O42" s="48"/>
      <c r="P42" s="48">
        <v>-0.20122733701669096</v>
      </c>
      <c r="Q42" s="35">
        <v>1.2151789696406077E-4</v>
      </c>
      <c r="R42" s="48">
        <v>1</v>
      </c>
      <c r="S42" s="48">
        <v>0.5</v>
      </c>
      <c r="T42" s="48">
        <v>0</v>
      </c>
      <c r="U42" s="48">
        <v>1</v>
      </c>
      <c r="V42" s="48"/>
      <c r="W42" s="42">
        <v>60.001215178969638</v>
      </c>
    </row>
    <row r="43" spans="1:23">
      <c r="A43" s="48" t="s">
        <v>125</v>
      </c>
      <c r="B43" s="48" t="s">
        <v>1073</v>
      </c>
      <c r="C43" s="48" t="s">
        <v>1067</v>
      </c>
      <c r="D43" s="48" t="s">
        <v>1073</v>
      </c>
      <c r="E43" s="48" t="s">
        <v>1073</v>
      </c>
      <c r="F43" s="48">
        <v>1</v>
      </c>
      <c r="G43" s="48">
        <v>5</v>
      </c>
      <c r="H43" s="48">
        <v>1</v>
      </c>
      <c r="I43" s="48">
        <v>1</v>
      </c>
      <c r="J43" s="48">
        <v>5</v>
      </c>
      <c r="K43" s="48">
        <v>6620697</v>
      </c>
      <c r="L43" s="48">
        <v>0</v>
      </c>
      <c r="M43" s="48"/>
      <c r="N43" s="48">
        <v>0</v>
      </c>
      <c r="O43" s="48"/>
      <c r="P43" s="48">
        <v>-0.20133634945866519</v>
      </c>
      <c r="Q43" s="35">
        <v>1.1093630228834373E-4</v>
      </c>
      <c r="R43" s="48">
        <v>1</v>
      </c>
      <c r="S43" s="48">
        <v>0.5</v>
      </c>
      <c r="T43" s="48">
        <v>0</v>
      </c>
      <c r="U43" s="48">
        <v>1</v>
      </c>
      <c r="V43" s="48"/>
      <c r="W43" s="42">
        <v>60.001109363022884</v>
      </c>
    </row>
    <row r="44" spans="1:23">
      <c r="A44" s="48" t="s">
        <v>117</v>
      </c>
      <c r="B44" s="48" t="s">
        <v>1073</v>
      </c>
      <c r="C44" s="48" t="s">
        <v>1068</v>
      </c>
      <c r="D44" s="48" t="s">
        <v>1073</v>
      </c>
      <c r="E44" s="48" t="s">
        <v>893</v>
      </c>
      <c r="F44" s="48">
        <v>1</v>
      </c>
      <c r="G44" s="48">
        <v>5</v>
      </c>
      <c r="H44" s="48">
        <v>1</v>
      </c>
      <c r="I44" s="48">
        <v>4</v>
      </c>
      <c r="J44" s="48">
        <v>5</v>
      </c>
      <c r="K44" s="48">
        <v>5578010</v>
      </c>
      <c r="L44" s="48">
        <v>0.24</v>
      </c>
      <c r="M44" s="48"/>
      <c r="N44" s="48">
        <v>0</v>
      </c>
      <c r="O44" s="48"/>
      <c r="P44" s="48">
        <v>-0.20154824223906895</v>
      </c>
      <c r="Q44" s="35">
        <v>9.0368342555147198E-5</v>
      </c>
      <c r="R44" s="48">
        <v>1</v>
      </c>
      <c r="S44" s="48">
        <v>0.5</v>
      </c>
      <c r="T44" s="48">
        <v>0</v>
      </c>
      <c r="U44" s="48">
        <v>1</v>
      </c>
      <c r="V44" s="48"/>
      <c r="W44" s="42">
        <v>60.000903683425555</v>
      </c>
    </row>
    <row r="45" spans="1:23">
      <c r="A45" s="48" t="s">
        <v>40</v>
      </c>
      <c r="B45" s="48" t="s">
        <v>1073</v>
      </c>
      <c r="C45" s="48" t="s">
        <v>1066</v>
      </c>
      <c r="D45" s="48" t="s">
        <v>1073</v>
      </c>
      <c r="E45" s="48" t="s">
        <v>903</v>
      </c>
      <c r="F45" s="48">
        <v>1</v>
      </c>
      <c r="G45" s="48">
        <v>6</v>
      </c>
      <c r="H45" s="48">
        <v>1</v>
      </c>
      <c r="I45" s="48">
        <v>0</v>
      </c>
      <c r="J45" s="48">
        <v>6</v>
      </c>
      <c r="K45" s="48">
        <v>217751648</v>
      </c>
      <c r="L45" s="48">
        <v>1.81</v>
      </c>
      <c r="M45" s="48"/>
      <c r="N45" s="48">
        <v>0</v>
      </c>
      <c r="O45" s="48"/>
      <c r="P45" s="48">
        <v>-0.15843073709687325</v>
      </c>
      <c r="Q45" s="35">
        <v>4.2756884269426728E-3</v>
      </c>
      <c r="R45" s="48">
        <v>0.7</v>
      </c>
      <c r="S45" s="48">
        <v>0.6</v>
      </c>
      <c r="T45" s="48">
        <v>0</v>
      </c>
      <c r="U45" s="48">
        <v>1</v>
      </c>
      <c r="V45" s="48"/>
      <c r="W45" s="42">
        <v>58.04275688426943</v>
      </c>
    </row>
    <row r="46" spans="1:23">
      <c r="A46" s="48" t="s">
        <v>129</v>
      </c>
      <c r="B46" s="48" t="s">
        <v>1073</v>
      </c>
      <c r="C46" s="48" t="s">
        <v>1067</v>
      </c>
      <c r="D46" s="48" t="s">
        <v>1073</v>
      </c>
      <c r="E46" s="48" t="s">
        <v>909</v>
      </c>
      <c r="F46" s="48">
        <v>1</v>
      </c>
      <c r="G46" s="48">
        <v>5</v>
      </c>
      <c r="H46" s="48">
        <v>1</v>
      </c>
      <c r="I46" s="48">
        <v>5</v>
      </c>
      <c r="J46" s="48">
        <v>5</v>
      </c>
      <c r="K46" s="48">
        <v>116241670</v>
      </c>
      <c r="L46" s="48">
        <v>0.5</v>
      </c>
      <c r="M46" s="48"/>
      <c r="N46" s="48">
        <v>0</v>
      </c>
      <c r="O46" s="48"/>
      <c r="P46" s="48">
        <v>-0.17905939313377059</v>
      </c>
      <c r="Q46" s="35">
        <v>2.2733107814731836E-3</v>
      </c>
      <c r="R46" s="48">
        <v>0.9</v>
      </c>
      <c r="S46" s="48">
        <v>0.5</v>
      </c>
      <c r="T46" s="48">
        <v>0</v>
      </c>
      <c r="U46" s="48">
        <v>1</v>
      </c>
      <c r="V46" s="48"/>
      <c r="W46" s="42">
        <v>58.022733107814737</v>
      </c>
    </row>
    <row r="47" spans="1:23">
      <c r="A47" s="48" t="s">
        <v>76</v>
      </c>
      <c r="B47" s="48" t="s">
        <v>1073</v>
      </c>
      <c r="C47" s="48" t="s">
        <v>1067</v>
      </c>
      <c r="D47" s="48" t="s">
        <v>909</v>
      </c>
      <c r="E47" s="48" t="s">
        <v>1073</v>
      </c>
      <c r="F47" s="48">
        <v>1</v>
      </c>
      <c r="G47" s="48">
        <v>5</v>
      </c>
      <c r="H47" s="48">
        <v>5</v>
      </c>
      <c r="I47" s="48">
        <v>1</v>
      </c>
      <c r="J47" s="48">
        <v>5</v>
      </c>
      <c r="K47" s="48">
        <v>35161203</v>
      </c>
      <c r="L47" s="48">
        <v>0.64</v>
      </c>
      <c r="M47" s="48"/>
      <c r="N47" s="48">
        <v>0</v>
      </c>
      <c r="O47" s="48"/>
      <c r="P47" s="48">
        <v>-0.19553640453706345</v>
      </c>
      <c r="Q47" s="35">
        <v>6.7392402360168886E-4</v>
      </c>
      <c r="R47" s="48">
        <v>0.9</v>
      </c>
      <c r="S47" s="48">
        <v>0.5</v>
      </c>
      <c r="T47" s="48">
        <v>0</v>
      </c>
      <c r="U47" s="48">
        <v>1</v>
      </c>
      <c r="V47" s="48"/>
      <c r="W47" s="42">
        <v>58.00673924023603</v>
      </c>
    </row>
    <row r="48" spans="1:23">
      <c r="A48" s="48" t="s">
        <v>111</v>
      </c>
      <c r="B48" s="48" t="s">
        <v>1073</v>
      </c>
      <c r="C48" s="48" t="s">
        <v>1068</v>
      </c>
      <c r="D48" s="48" t="s">
        <v>1073</v>
      </c>
      <c r="E48" s="48" t="s">
        <v>1073</v>
      </c>
      <c r="F48" s="48">
        <v>1</v>
      </c>
      <c r="G48" s="48">
        <v>5</v>
      </c>
      <c r="H48" s="48">
        <v>1</v>
      </c>
      <c r="I48" s="48">
        <v>1</v>
      </c>
      <c r="J48" s="48">
        <v>5</v>
      </c>
      <c r="K48" s="48">
        <v>13386007</v>
      </c>
      <c r="L48" s="48">
        <v>0.68</v>
      </c>
      <c r="M48" s="48"/>
      <c r="N48" s="48">
        <v>0</v>
      </c>
      <c r="O48" s="48"/>
      <c r="P48" s="48">
        <v>-0.19996151660259873</v>
      </c>
      <c r="Q48" s="35">
        <v>2.443882621407175E-4</v>
      </c>
      <c r="R48" s="48">
        <v>0.9</v>
      </c>
      <c r="S48" s="48">
        <v>0.5</v>
      </c>
      <c r="T48" s="48">
        <v>0</v>
      </c>
      <c r="U48" s="48">
        <v>1</v>
      </c>
      <c r="V48" s="48"/>
      <c r="W48" s="42">
        <v>58.002443882621414</v>
      </c>
    </row>
    <row r="49" spans="1:23">
      <c r="A49" s="48" t="s">
        <v>15</v>
      </c>
      <c r="B49" s="48" t="s">
        <v>1073</v>
      </c>
      <c r="C49" s="48" t="s">
        <v>1063</v>
      </c>
      <c r="D49" s="48" t="s">
        <v>1073</v>
      </c>
      <c r="E49" s="48" t="s">
        <v>904</v>
      </c>
      <c r="F49" s="48">
        <v>1</v>
      </c>
      <c r="G49" s="48">
        <v>8</v>
      </c>
      <c r="H49" s="48">
        <v>1</v>
      </c>
      <c r="I49" s="48">
        <v>8</v>
      </c>
      <c r="J49" s="48">
        <v>8</v>
      </c>
      <c r="K49" s="48">
        <v>1934593670</v>
      </c>
      <c r="L49" s="48">
        <v>1.57</v>
      </c>
      <c r="M49" s="48">
        <v>1</v>
      </c>
      <c r="N49" s="48">
        <v>1</v>
      </c>
      <c r="O49" s="48"/>
      <c r="P49" s="48">
        <v>0.19046248738524957</v>
      </c>
      <c r="Q49" s="35">
        <v>3.8141975794825249E-2</v>
      </c>
      <c r="R49" s="48">
        <v>0.7</v>
      </c>
      <c r="S49" s="48">
        <v>0.8</v>
      </c>
      <c r="T49" s="48">
        <v>1</v>
      </c>
      <c r="U49" s="48">
        <v>0</v>
      </c>
      <c r="V49" s="48"/>
      <c r="W49" s="42">
        <v>56.381419757948258</v>
      </c>
    </row>
    <row r="50" spans="1:23">
      <c r="A50" s="48" t="s">
        <v>44</v>
      </c>
      <c r="B50" s="48" t="s">
        <v>1073</v>
      </c>
      <c r="C50" s="48" t="s">
        <v>1057</v>
      </c>
      <c r="D50" s="48" t="s">
        <v>1073</v>
      </c>
      <c r="E50" s="48" t="s">
        <v>911</v>
      </c>
      <c r="F50" s="48">
        <v>1</v>
      </c>
      <c r="G50" s="48">
        <v>9</v>
      </c>
      <c r="H50" s="48">
        <v>1</v>
      </c>
      <c r="I50" s="48">
        <v>8</v>
      </c>
      <c r="J50" s="48">
        <v>9</v>
      </c>
      <c r="K50" s="48">
        <v>1357140782</v>
      </c>
      <c r="L50" s="48">
        <v>0.25</v>
      </c>
      <c r="M50" s="48"/>
      <c r="N50" s="48">
        <v>1</v>
      </c>
      <c r="O50" s="48"/>
      <c r="P50" s="48">
        <v>7.3113658838906997E-2</v>
      </c>
      <c r="Q50" s="35">
        <v>2.6751186662322457E-2</v>
      </c>
      <c r="R50" s="48">
        <v>1</v>
      </c>
      <c r="S50" s="48">
        <v>0.9</v>
      </c>
      <c r="T50" s="48">
        <v>0</v>
      </c>
      <c r="U50" s="48">
        <v>0</v>
      </c>
      <c r="V50" s="48"/>
      <c r="W50" s="42">
        <v>56.267511866623231</v>
      </c>
    </row>
    <row r="51" spans="1:23">
      <c r="A51" s="48" t="s">
        <v>43</v>
      </c>
      <c r="B51" s="48" t="s">
        <v>1073</v>
      </c>
      <c r="C51" s="48" t="s">
        <v>1057</v>
      </c>
      <c r="D51" s="48" t="s">
        <v>1073</v>
      </c>
      <c r="E51" s="48" t="s">
        <v>900</v>
      </c>
      <c r="F51" s="48">
        <v>1</v>
      </c>
      <c r="G51" s="48">
        <v>9</v>
      </c>
      <c r="H51" s="48">
        <v>1</v>
      </c>
      <c r="I51" s="48">
        <v>2</v>
      </c>
      <c r="J51" s="48">
        <v>9</v>
      </c>
      <c r="K51" s="48">
        <v>1080275229</v>
      </c>
      <c r="L51" s="48">
        <v>0.43</v>
      </c>
      <c r="M51" s="48"/>
      <c r="N51" s="48">
        <v>1</v>
      </c>
      <c r="O51" s="48"/>
      <c r="P51" s="48">
        <v>1.6849591268107474E-2</v>
      </c>
      <c r="Q51" s="35">
        <v>2.1289759076083124E-2</v>
      </c>
      <c r="R51" s="48">
        <v>1</v>
      </c>
      <c r="S51" s="48">
        <v>0.9</v>
      </c>
      <c r="T51" s="48">
        <v>0</v>
      </c>
      <c r="U51" s="48">
        <v>0</v>
      </c>
      <c r="V51" s="48"/>
      <c r="W51" s="42">
        <v>56.212897590760832</v>
      </c>
    </row>
    <row r="52" spans="1:23">
      <c r="A52" s="48" t="s">
        <v>68</v>
      </c>
      <c r="B52" s="48" t="s">
        <v>911</v>
      </c>
      <c r="C52" s="48" t="s">
        <v>1064</v>
      </c>
      <c r="D52" s="48" t="s">
        <v>901</v>
      </c>
      <c r="E52" s="48" t="s">
        <v>911</v>
      </c>
      <c r="F52" s="48">
        <v>8</v>
      </c>
      <c r="G52" s="48">
        <v>8</v>
      </c>
      <c r="H52" s="48">
        <v>9</v>
      </c>
      <c r="I52" s="48">
        <v>8</v>
      </c>
      <c r="J52" s="48">
        <v>9</v>
      </c>
      <c r="K52" s="48">
        <v>773343011</v>
      </c>
      <c r="L52" s="48">
        <v>0.01</v>
      </c>
      <c r="M52" s="48"/>
      <c r="N52" s="48">
        <v>1</v>
      </c>
      <c r="O52" s="48"/>
      <c r="P52" s="48">
        <v>-4.552456422391709E-2</v>
      </c>
      <c r="Q52" s="35">
        <v>1.5235238879087629E-2</v>
      </c>
      <c r="R52" s="48">
        <v>1</v>
      </c>
      <c r="S52" s="48">
        <v>0.9</v>
      </c>
      <c r="T52" s="48">
        <v>0</v>
      </c>
      <c r="U52" s="48">
        <v>0</v>
      </c>
      <c r="V52" s="48"/>
      <c r="W52" s="42">
        <v>56.152352388790881</v>
      </c>
    </row>
    <row r="53" spans="1:23">
      <c r="A53" s="48" t="s">
        <v>158</v>
      </c>
      <c r="B53" s="48" t="s">
        <v>1073</v>
      </c>
      <c r="C53" s="48" t="s">
        <v>1073</v>
      </c>
      <c r="D53" s="48" t="s">
        <v>1073</v>
      </c>
      <c r="E53" s="48" t="s">
        <v>893</v>
      </c>
      <c r="F53" s="48">
        <v>1</v>
      </c>
      <c r="G53" s="48">
        <v>1</v>
      </c>
      <c r="H53" s="48">
        <v>1</v>
      </c>
      <c r="I53" s="48">
        <v>4</v>
      </c>
      <c r="J53" s="48">
        <v>4</v>
      </c>
      <c r="K53" s="48">
        <v>96170458</v>
      </c>
      <c r="L53" s="48">
        <v>0.01</v>
      </c>
      <c r="M53" s="48"/>
      <c r="N53" s="48">
        <v>0</v>
      </c>
      <c r="O53" s="48"/>
      <c r="P53" s="48">
        <v>-0.18313822495650672</v>
      </c>
      <c r="Q53" s="35">
        <v>1.8773876710743338E-3</v>
      </c>
      <c r="R53" s="48">
        <v>1</v>
      </c>
      <c r="S53" s="48">
        <v>0.4</v>
      </c>
      <c r="T53" s="48">
        <v>0</v>
      </c>
      <c r="U53" s="48">
        <v>1</v>
      </c>
      <c r="V53" s="48"/>
      <c r="W53" s="42">
        <v>56.018773876710746</v>
      </c>
    </row>
    <row r="54" spans="1:23">
      <c r="A54" s="48" t="s">
        <v>130</v>
      </c>
      <c r="B54" s="48" t="s">
        <v>1073</v>
      </c>
      <c r="C54" s="48" t="s">
        <v>1060</v>
      </c>
      <c r="D54" s="48" t="s">
        <v>1073</v>
      </c>
      <c r="E54" s="48" t="s">
        <v>1073</v>
      </c>
      <c r="F54" s="48">
        <v>1</v>
      </c>
      <c r="G54" s="48">
        <v>4</v>
      </c>
      <c r="H54" s="48">
        <v>1</v>
      </c>
      <c r="I54" s="48">
        <v>1</v>
      </c>
      <c r="J54" s="48">
        <v>4</v>
      </c>
      <c r="K54" s="48">
        <v>49908050</v>
      </c>
      <c r="L54" s="48">
        <v>0.03</v>
      </c>
      <c r="M54" s="48"/>
      <c r="N54" s="48">
        <v>0</v>
      </c>
      <c r="O54" s="48"/>
      <c r="P54" s="48">
        <v>-0.19253957959053697</v>
      </c>
      <c r="Q54" s="35">
        <v>9.6481913909426671E-4</v>
      </c>
      <c r="R54" s="48">
        <v>1</v>
      </c>
      <c r="S54" s="48">
        <v>0.4</v>
      </c>
      <c r="T54" s="48">
        <v>0</v>
      </c>
      <c r="U54" s="48">
        <v>1</v>
      </c>
      <c r="V54" s="48"/>
      <c r="W54" s="42">
        <v>56.009648191390951</v>
      </c>
    </row>
    <row r="55" spans="1:23">
      <c r="A55" s="48" t="s">
        <v>98</v>
      </c>
      <c r="B55" s="48" t="s">
        <v>1073</v>
      </c>
      <c r="C55" s="48" t="s">
        <v>1060</v>
      </c>
      <c r="D55" s="48" t="s">
        <v>1073</v>
      </c>
      <c r="E55" s="48" t="s">
        <v>1073</v>
      </c>
      <c r="F55" s="48">
        <v>1</v>
      </c>
      <c r="G55" s="48">
        <v>4</v>
      </c>
      <c r="H55" s="48">
        <v>1</v>
      </c>
      <c r="I55" s="48">
        <v>1</v>
      </c>
      <c r="J55" s="48">
        <v>4</v>
      </c>
      <c r="K55" s="48">
        <v>14423348</v>
      </c>
      <c r="L55" s="48">
        <v>0.08</v>
      </c>
      <c r="M55" s="48"/>
      <c r="N55" s="48">
        <v>0</v>
      </c>
      <c r="O55" s="48"/>
      <c r="P55" s="48">
        <v>-0.19975071022569291</v>
      </c>
      <c r="Q55" s="35">
        <v>2.648507671087395E-4</v>
      </c>
      <c r="R55" s="48">
        <v>1</v>
      </c>
      <c r="S55" s="48">
        <v>0.4</v>
      </c>
      <c r="T55" s="48">
        <v>0</v>
      </c>
      <c r="U55" s="48">
        <v>1</v>
      </c>
      <c r="V55" s="48"/>
      <c r="W55" s="42">
        <v>56.002648507671097</v>
      </c>
    </row>
    <row r="56" spans="1:23">
      <c r="A56" s="48" t="s">
        <v>119</v>
      </c>
      <c r="B56" s="48" t="s">
        <v>1073</v>
      </c>
      <c r="C56" s="48" t="s">
        <v>1060</v>
      </c>
      <c r="D56" s="48" t="s">
        <v>1073</v>
      </c>
      <c r="E56" s="48" t="s">
        <v>1073</v>
      </c>
      <c r="F56" s="48">
        <v>1</v>
      </c>
      <c r="G56" s="48">
        <v>4</v>
      </c>
      <c r="H56" s="48">
        <v>1</v>
      </c>
      <c r="I56" s="48">
        <v>1</v>
      </c>
      <c r="J56" s="48">
        <v>4</v>
      </c>
      <c r="K56" s="48">
        <v>9816666</v>
      </c>
      <c r="L56" s="48">
        <v>0.05</v>
      </c>
      <c r="M56" s="48"/>
      <c r="N56" s="48">
        <v>0</v>
      </c>
      <c r="O56" s="48"/>
      <c r="P56" s="48">
        <v>-0.2006868709886217</v>
      </c>
      <c r="Q56" s="35">
        <v>1.7397972922331541E-4</v>
      </c>
      <c r="R56" s="48">
        <v>1</v>
      </c>
      <c r="S56" s="48">
        <v>0.4</v>
      </c>
      <c r="T56" s="48">
        <v>0</v>
      </c>
      <c r="U56" s="48">
        <v>1</v>
      </c>
      <c r="V56" s="48"/>
      <c r="W56" s="42">
        <v>56.001739797292238</v>
      </c>
    </row>
    <row r="57" spans="1:23">
      <c r="A57" s="48" t="s">
        <v>133</v>
      </c>
      <c r="B57" s="48" t="s">
        <v>1073</v>
      </c>
      <c r="C57" s="48" t="s">
        <v>1073</v>
      </c>
      <c r="D57" s="48" t="s">
        <v>1073</v>
      </c>
      <c r="E57" s="48" t="s">
        <v>893</v>
      </c>
      <c r="F57" s="48">
        <v>1</v>
      </c>
      <c r="G57" s="48">
        <v>1</v>
      </c>
      <c r="H57" s="48">
        <v>1</v>
      </c>
      <c r="I57" s="48">
        <v>4</v>
      </c>
      <c r="J57" s="48">
        <v>4</v>
      </c>
      <c r="K57" s="48">
        <v>7855736</v>
      </c>
      <c r="L57" s="48">
        <v>0.03</v>
      </c>
      <c r="M57" s="48"/>
      <c r="N57" s="48">
        <v>0</v>
      </c>
      <c r="O57" s="48"/>
      <c r="P57" s="48">
        <v>-0.20108536728700957</v>
      </c>
      <c r="Q57" s="35">
        <v>1.3529858207214014E-4</v>
      </c>
      <c r="R57" s="48">
        <v>1</v>
      </c>
      <c r="S57" s="48">
        <v>0.4</v>
      </c>
      <c r="T57" s="48">
        <v>0</v>
      </c>
      <c r="U57" s="48">
        <v>1</v>
      </c>
      <c r="V57" s="48"/>
      <c r="W57" s="42">
        <v>56.001352985820716</v>
      </c>
    </row>
    <row r="58" spans="1:23">
      <c r="A58" s="48" t="s">
        <v>114</v>
      </c>
      <c r="B58" s="48" t="s">
        <v>1073</v>
      </c>
      <c r="C58" s="48" t="s">
        <v>1060</v>
      </c>
      <c r="D58" s="48" t="s">
        <v>1073</v>
      </c>
      <c r="E58" s="48" t="s">
        <v>1073</v>
      </c>
      <c r="F58" s="48">
        <v>1</v>
      </c>
      <c r="G58" s="48">
        <v>4</v>
      </c>
      <c r="H58" s="48">
        <v>1</v>
      </c>
      <c r="I58" s="48">
        <v>1</v>
      </c>
      <c r="J58" s="48">
        <v>4</v>
      </c>
      <c r="K58" s="48">
        <v>65969800</v>
      </c>
      <c r="L58" s="48">
        <v>0.6</v>
      </c>
      <c r="M58" s="48"/>
      <c r="N58" s="48">
        <v>0</v>
      </c>
      <c r="O58" s="48"/>
      <c r="P58" s="48">
        <v>-0.18927554266895832</v>
      </c>
      <c r="Q58" s="35">
        <v>1.2816519251985015E-3</v>
      </c>
      <c r="R58" s="48">
        <v>0.9</v>
      </c>
      <c r="S58" s="48">
        <v>0.4</v>
      </c>
      <c r="T58" s="48">
        <v>0</v>
      </c>
      <c r="U58" s="48">
        <v>1</v>
      </c>
      <c r="V58" s="48"/>
      <c r="W58" s="42">
        <v>54.012816519251984</v>
      </c>
    </row>
    <row r="59" spans="1:23">
      <c r="A59" s="48" t="s">
        <v>99</v>
      </c>
      <c r="B59" s="48" t="s">
        <v>1073</v>
      </c>
      <c r="C59" s="48" t="s">
        <v>1073</v>
      </c>
      <c r="D59" s="48" t="s">
        <v>1073</v>
      </c>
      <c r="E59" s="48" t="s">
        <v>893</v>
      </c>
      <c r="F59" s="48">
        <v>1</v>
      </c>
      <c r="G59" s="48">
        <v>1</v>
      </c>
      <c r="H59" s="48">
        <v>1</v>
      </c>
      <c r="I59" s="48">
        <v>4</v>
      </c>
      <c r="J59" s="48">
        <v>4</v>
      </c>
      <c r="K59" s="48">
        <v>19558103</v>
      </c>
      <c r="L59" s="48">
        <v>0.68</v>
      </c>
      <c r="M59" s="48"/>
      <c r="N59" s="48">
        <v>0</v>
      </c>
      <c r="O59" s="48"/>
      <c r="P59" s="48">
        <v>-0.19870723551694319</v>
      </c>
      <c r="Q59" s="35">
        <v>3.6613853043544216E-4</v>
      </c>
      <c r="R59" s="48">
        <v>0.9</v>
      </c>
      <c r="S59" s="48">
        <v>0.4</v>
      </c>
      <c r="T59" s="48">
        <v>0</v>
      </c>
      <c r="U59" s="48">
        <v>1</v>
      </c>
      <c r="V59" s="48"/>
      <c r="W59" s="42">
        <v>54.003661385304369</v>
      </c>
    </row>
    <row r="60" spans="1:23">
      <c r="A60" s="48" t="s">
        <v>30</v>
      </c>
      <c r="B60" s="48" t="s">
        <v>1073</v>
      </c>
      <c r="C60" s="48" t="s">
        <v>1064</v>
      </c>
      <c r="D60" s="48" t="s">
        <v>1073</v>
      </c>
      <c r="E60" s="48" t="s">
        <v>904</v>
      </c>
      <c r="F60" s="48">
        <v>1</v>
      </c>
      <c r="G60" s="48">
        <v>8</v>
      </c>
      <c r="H60" s="48">
        <v>1</v>
      </c>
      <c r="I60" s="48">
        <v>8</v>
      </c>
      <c r="J60" s="48">
        <v>8</v>
      </c>
      <c r="K60" s="48">
        <v>1042804601</v>
      </c>
      <c r="L60" s="48">
        <v>0.38</v>
      </c>
      <c r="M60" s="48"/>
      <c r="N60" s="48">
        <v>1</v>
      </c>
      <c r="O60" s="48"/>
      <c r="P60" s="48">
        <v>9.2348846971087618E-3</v>
      </c>
      <c r="Q60" s="35">
        <v>2.0550616487864819E-2</v>
      </c>
      <c r="R60" s="48">
        <v>1</v>
      </c>
      <c r="S60" s="48">
        <v>0.8</v>
      </c>
      <c r="T60" s="48">
        <v>0</v>
      </c>
      <c r="U60" s="48">
        <v>0</v>
      </c>
      <c r="V60" s="48"/>
      <c r="W60" s="42">
        <v>52.205506164878656</v>
      </c>
    </row>
    <row r="61" spans="1:23">
      <c r="A61" s="48" t="s">
        <v>23</v>
      </c>
      <c r="B61" s="48" t="s">
        <v>899</v>
      </c>
      <c r="C61" s="48" t="s">
        <v>1058</v>
      </c>
      <c r="D61" s="48" t="s">
        <v>1073</v>
      </c>
      <c r="E61" s="48" t="s">
        <v>899</v>
      </c>
      <c r="F61" s="48">
        <v>7</v>
      </c>
      <c r="G61" s="48">
        <v>7</v>
      </c>
      <c r="H61" s="48">
        <v>1</v>
      </c>
      <c r="I61" s="48">
        <v>7</v>
      </c>
      <c r="J61" s="48">
        <v>7</v>
      </c>
      <c r="K61" s="48">
        <v>449775975</v>
      </c>
      <c r="L61" s="48">
        <v>2.4900000000000002</v>
      </c>
      <c r="M61" s="48">
        <v>1</v>
      </c>
      <c r="N61" s="48">
        <v>1</v>
      </c>
      <c r="O61" s="48"/>
      <c r="P61" s="48">
        <v>-0.11127921437783971</v>
      </c>
      <c r="Q61" s="35">
        <v>8.8525816028027157E-3</v>
      </c>
      <c r="R61" s="48">
        <v>0.7</v>
      </c>
      <c r="S61" s="48">
        <v>0.7</v>
      </c>
      <c r="T61" s="48">
        <v>1</v>
      </c>
      <c r="U61" s="48">
        <v>0</v>
      </c>
      <c r="V61" s="48"/>
      <c r="W61" s="42">
        <v>52.088525816028017</v>
      </c>
    </row>
    <row r="62" spans="1:23">
      <c r="A62" s="48" t="s">
        <v>32</v>
      </c>
      <c r="B62" s="48" t="s">
        <v>1073</v>
      </c>
      <c r="C62" s="48" t="s">
        <v>1064</v>
      </c>
      <c r="D62" s="48" t="s">
        <v>1073</v>
      </c>
      <c r="E62" s="48" t="s">
        <v>904</v>
      </c>
      <c r="F62" s="48">
        <v>1</v>
      </c>
      <c r="G62" s="48">
        <v>8</v>
      </c>
      <c r="H62" s="48">
        <v>1</v>
      </c>
      <c r="I62" s="48">
        <v>8</v>
      </c>
      <c r="J62" s="48">
        <v>8</v>
      </c>
      <c r="K62" s="48">
        <v>438857762</v>
      </c>
      <c r="L62" s="48">
        <v>0.38</v>
      </c>
      <c r="M62" s="48"/>
      <c r="N62" s="48">
        <v>1</v>
      </c>
      <c r="O62" s="48"/>
      <c r="P62" s="48">
        <v>-0.11349799193007779</v>
      </c>
      <c r="Q62" s="35">
        <v>8.6372098130494523E-3</v>
      </c>
      <c r="R62" s="48">
        <v>1</v>
      </c>
      <c r="S62" s="48">
        <v>0.8</v>
      </c>
      <c r="T62" s="48">
        <v>0</v>
      </c>
      <c r="U62" s="48">
        <v>0</v>
      </c>
      <c r="V62" s="48"/>
      <c r="W62" s="42">
        <v>52.086372098130497</v>
      </c>
    </row>
    <row r="63" spans="1:23">
      <c r="A63" s="48" t="s">
        <v>81</v>
      </c>
      <c r="B63" s="48" t="s">
        <v>900</v>
      </c>
      <c r="C63" s="48" t="s">
        <v>1073</v>
      </c>
      <c r="D63" s="48" t="s">
        <v>1073</v>
      </c>
      <c r="E63" s="48" t="s">
        <v>905</v>
      </c>
      <c r="F63" s="48">
        <v>2</v>
      </c>
      <c r="G63" s="48">
        <v>1</v>
      </c>
      <c r="H63" s="48">
        <v>1</v>
      </c>
      <c r="I63" s="48">
        <v>3</v>
      </c>
      <c r="J63" s="48">
        <v>3</v>
      </c>
      <c r="K63" s="48">
        <v>222043598</v>
      </c>
      <c r="L63" s="48">
        <v>7.0000000000000007E-2</v>
      </c>
      <c r="M63" s="48"/>
      <c r="N63" s="48">
        <v>0</v>
      </c>
      <c r="O63" s="48"/>
      <c r="P63" s="48">
        <v>-0.15755853554563695</v>
      </c>
      <c r="Q63" s="35">
        <v>4.3603510867599457E-3</v>
      </c>
      <c r="R63" s="48">
        <v>1</v>
      </c>
      <c r="S63" s="48">
        <v>0.3</v>
      </c>
      <c r="T63" s="48">
        <v>0</v>
      </c>
      <c r="U63" s="48">
        <v>1</v>
      </c>
      <c r="V63" s="48"/>
      <c r="W63" s="42">
        <v>52.043603510867612</v>
      </c>
    </row>
    <row r="64" spans="1:23">
      <c r="A64" s="48" t="s">
        <v>124</v>
      </c>
      <c r="B64" s="48" t="s">
        <v>1073</v>
      </c>
      <c r="C64" s="48" t="s">
        <v>1073</v>
      </c>
      <c r="D64" s="48" t="s">
        <v>1073</v>
      </c>
      <c r="E64" s="48" t="s">
        <v>931</v>
      </c>
      <c r="F64" s="48">
        <v>1</v>
      </c>
      <c r="G64" s="48">
        <v>1</v>
      </c>
      <c r="H64" s="48">
        <v>1</v>
      </c>
      <c r="I64" s="48">
        <v>6</v>
      </c>
      <c r="J64" s="48">
        <v>6</v>
      </c>
      <c r="K64" s="48">
        <v>33535852</v>
      </c>
      <c r="L64" s="48">
        <v>6.35</v>
      </c>
      <c r="M64" s="48"/>
      <c r="N64" s="48">
        <v>0</v>
      </c>
      <c r="O64" s="48"/>
      <c r="P64" s="48">
        <v>-0.1958667051378401</v>
      </c>
      <c r="Q64" s="35">
        <v>6.4186248076063648E-4</v>
      </c>
      <c r="R64" s="48">
        <v>0.4</v>
      </c>
      <c r="S64" s="48">
        <v>0.6</v>
      </c>
      <c r="T64" s="48">
        <v>0</v>
      </c>
      <c r="U64" s="48">
        <v>1</v>
      </c>
      <c r="V64" s="48"/>
      <c r="W64" s="42">
        <v>52.006418624807615</v>
      </c>
    </row>
    <row r="65" spans="1:23">
      <c r="A65" s="48" t="s">
        <v>138</v>
      </c>
      <c r="B65" s="48" t="s">
        <v>1073</v>
      </c>
      <c r="C65" s="48" t="s">
        <v>1069</v>
      </c>
      <c r="D65" s="48" t="s">
        <v>1073</v>
      </c>
      <c r="E65" s="48" t="s">
        <v>1073</v>
      </c>
      <c r="F65" s="48">
        <v>1</v>
      </c>
      <c r="G65" s="48">
        <v>3</v>
      </c>
      <c r="H65" s="48">
        <v>1</v>
      </c>
      <c r="I65" s="48">
        <v>1</v>
      </c>
      <c r="J65" s="48">
        <v>3</v>
      </c>
      <c r="K65" s="48">
        <v>27999219</v>
      </c>
      <c r="L65" s="48">
        <v>0.03</v>
      </c>
      <c r="M65" s="48"/>
      <c r="N65" s="48">
        <v>0</v>
      </c>
      <c r="O65" s="48"/>
      <c r="P65" s="48">
        <v>-0.19699184869525016</v>
      </c>
      <c r="Q65" s="35">
        <v>5.3264730439276417E-4</v>
      </c>
      <c r="R65" s="48">
        <v>1</v>
      </c>
      <c r="S65" s="48">
        <v>0.3</v>
      </c>
      <c r="T65" s="48">
        <v>0</v>
      </c>
      <c r="U65" s="48">
        <v>1</v>
      </c>
      <c r="V65" s="48"/>
      <c r="W65" s="42">
        <v>52.005326473043922</v>
      </c>
    </row>
    <row r="66" spans="1:23">
      <c r="A66" s="48" t="s">
        <v>150</v>
      </c>
      <c r="B66" s="48" t="s">
        <v>905</v>
      </c>
      <c r="C66" s="48" t="s">
        <v>1069</v>
      </c>
      <c r="D66" s="48" t="s">
        <v>1073</v>
      </c>
      <c r="E66" s="48" t="s">
        <v>1073</v>
      </c>
      <c r="F66" s="48">
        <v>3</v>
      </c>
      <c r="G66" s="48">
        <v>3</v>
      </c>
      <c r="H66" s="48">
        <v>1</v>
      </c>
      <c r="I66" s="48">
        <v>1</v>
      </c>
      <c r="J66" s="48">
        <v>3</v>
      </c>
      <c r="K66" s="48">
        <v>22481675</v>
      </c>
      <c r="L66" s="48">
        <v>0</v>
      </c>
      <c r="M66" s="48"/>
      <c r="N66" s="48">
        <v>0</v>
      </c>
      <c r="O66" s="48"/>
      <c r="P66" s="48">
        <v>-0.19811311302400852</v>
      </c>
      <c r="Q66" s="35">
        <v>4.2380867610053582E-4</v>
      </c>
      <c r="R66" s="48">
        <v>1</v>
      </c>
      <c r="S66" s="48">
        <v>0.3</v>
      </c>
      <c r="T66" s="48">
        <v>0</v>
      </c>
      <c r="U66" s="48">
        <v>1</v>
      </c>
      <c r="V66" s="48"/>
      <c r="W66" s="42">
        <v>52.004238086760999</v>
      </c>
    </row>
    <row r="67" spans="1:23">
      <c r="A67" s="48" t="s">
        <v>101</v>
      </c>
      <c r="B67" s="48" t="s">
        <v>1073</v>
      </c>
      <c r="C67" s="48" t="s">
        <v>1073</v>
      </c>
      <c r="D67" s="48" t="s">
        <v>1073</v>
      </c>
      <c r="E67" s="48" t="s">
        <v>905</v>
      </c>
      <c r="F67" s="48">
        <v>1</v>
      </c>
      <c r="G67" s="48">
        <v>1</v>
      </c>
      <c r="H67" s="48">
        <v>1</v>
      </c>
      <c r="I67" s="48">
        <v>3</v>
      </c>
      <c r="J67" s="48">
        <v>3</v>
      </c>
      <c r="K67" s="48">
        <v>21383118</v>
      </c>
      <c r="L67" s="48">
        <v>0.47</v>
      </c>
      <c r="M67" s="48"/>
      <c r="N67" s="48">
        <v>0</v>
      </c>
      <c r="O67" s="48"/>
      <c r="P67" s="48">
        <v>-0.19833635959480303</v>
      </c>
      <c r="Q67" s="35">
        <v>4.0213862924983108E-4</v>
      </c>
      <c r="R67" s="48">
        <v>1</v>
      </c>
      <c r="S67" s="48">
        <v>0.3</v>
      </c>
      <c r="T67" s="48">
        <v>0</v>
      </c>
      <c r="U67" s="48">
        <v>1</v>
      </c>
      <c r="V67" s="48"/>
      <c r="W67" s="42">
        <v>52.0040213862925</v>
      </c>
    </row>
    <row r="68" spans="1:23">
      <c r="A68" s="48" t="s">
        <v>123</v>
      </c>
      <c r="B68" s="48" t="s">
        <v>1073</v>
      </c>
      <c r="C68" s="48" t="s">
        <v>1073</v>
      </c>
      <c r="D68" s="48" t="s">
        <v>1073</v>
      </c>
      <c r="E68" s="48" t="s">
        <v>871</v>
      </c>
      <c r="F68" s="48">
        <v>1</v>
      </c>
      <c r="G68" s="48">
        <v>1</v>
      </c>
      <c r="H68" s="48">
        <v>1</v>
      </c>
      <c r="I68" s="48">
        <v>5</v>
      </c>
      <c r="J68" s="48">
        <v>5</v>
      </c>
      <c r="K68" s="48">
        <v>16985312</v>
      </c>
      <c r="L68" s="48">
        <v>2.78</v>
      </c>
      <c r="M68" s="48"/>
      <c r="N68" s="48">
        <v>0</v>
      </c>
      <c r="O68" s="48"/>
      <c r="P68" s="48">
        <v>-0.19923007299203185</v>
      </c>
      <c r="Q68" s="35">
        <v>3.15387862507358E-4</v>
      </c>
      <c r="R68" s="48">
        <v>0.6</v>
      </c>
      <c r="S68" s="48">
        <v>0.5</v>
      </c>
      <c r="T68" s="48">
        <v>0</v>
      </c>
      <c r="U68" s="48">
        <v>1</v>
      </c>
      <c r="V68" s="48"/>
      <c r="W68" s="42">
        <v>52.003153878625078</v>
      </c>
    </row>
    <row r="69" spans="1:23">
      <c r="A69" s="48" t="s">
        <v>135</v>
      </c>
      <c r="B69" s="48" t="s">
        <v>1073</v>
      </c>
      <c r="C69" s="48" t="s">
        <v>1069</v>
      </c>
      <c r="D69" s="48" t="s">
        <v>1073</v>
      </c>
      <c r="E69" s="48" t="s">
        <v>1073</v>
      </c>
      <c r="F69" s="48">
        <v>1</v>
      </c>
      <c r="G69" s="48">
        <v>3</v>
      </c>
      <c r="H69" s="48">
        <v>1</v>
      </c>
      <c r="I69" s="48">
        <v>1</v>
      </c>
      <c r="J69" s="48">
        <v>3</v>
      </c>
      <c r="K69" s="48">
        <v>7122932</v>
      </c>
      <c r="L69" s="48">
        <v>0.44</v>
      </c>
      <c r="M69" s="48"/>
      <c r="N69" s="48">
        <v>0</v>
      </c>
      <c r="O69" s="48"/>
      <c r="P69" s="48">
        <v>-0.20123428625986622</v>
      </c>
      <c r="Q69" s="35">
        <v>1.2084334942387248E-4</v>
      </c>
      <c r="R69" s="48">
        <v>1</v>
      </c>
      <c r="S69" s="48">
        <v>0.3</v>
      </c>
      <c r="T69" s="48">
        <v>0</v>
      </c>
      <c r="U69" s="48">
        <v>1</v>
      </c>
      <c r="V69" s="48"/>
      <c r="W69" s="42">
        <v>52.001208433494241</v>
      </c>
    </row>
    <row r="70" spans="1:23">
      <c r="A70" s="48" t="s">
        <v>27</v>
      </c>
      <c r="B70" s="48" t="s">
        <v>903</v>
      </c>
      <c r="C70" s="48" t="s">
        <v>1064</v>
      </c>
      <c r="D70" s="48" t="s">
        <v>911</v>
      </c>
      <c r="E70" s="48" t="s">
        <v>904</v>
      </c>
      <c r="F70" s="48">
        <v>0</v>
      </c>
      <c r="G70" s="48">
        <v>8</v>
      </c>
      <c r="H70" s="48">
        <v>8</v>
      </c>
      <c r="I70" s="48">
        <v>8</v>
      </c>
      <c r="J70" s="48">
        <v>8</v>
      </c>
      <c r="K70" s="48">
        <v>4971033526</v>
      </c>
      <c r="L70" s="48">
        <v>0.94</v>
      </c>
      <c r="M70" s="48"/>
      <c r="N70" s="48">
        <v>1</v>
      </c>
      <c r="O70" s="48"/>
      <c r="P70" s="48">
        <v>0.80752176175678092</v>
      </c>
      <c r="Q70" s="35">
        <v>9.8038543691500363E-2</v>
      </c>
      <c r="R70" s="48">
        <v>0.9</v>
      </c>
      <c r="S70" s="48">
        <v>0.8</v>
      </c>
      <c r="T70" s="48">
        <v>0</v>
      </c>
      <c r="U70" s="48">
        <v>0</v>
      </c>
      <c r="V70" s="48"/>
      <c r="W70" s="42">
        <v>50.980385436915007</v>
      </c>
    </row>
    <row r="71" spans="1:23">
      <c r="A71" s="48" t="s">
        <v>85</v>
      </c>
      <c r="B71" s="48" t="s">
        <v>1073</v>
      </c>
      <c r="C71" s="48" t="s">
        <v>1074</v>
      </c>
      <c r="D71" s="48" t="s">
        <v>905</v>
      </c>
      <c r="E71" s="48" t="s">
        <v>900</v>
      </c>
      <c r="F71" s="48">
        <v>1</v>
      </c>
      <c r="G71" s="48">
        <v>0</v>
      </c>
      <c r="H71" s="48">
        <v>3</v>
      </c>
      <c r="I71" s="48">
        <v>2</v>
      </c>
      <c r="J71" s="48">
        <v>3</v>
      </c>
      <c r="K71" s="48">
        <v>75756118</v>
      </c>
      <c r="L71" s="48">
        <v>0.55000000000000004</v>
      </c>
      <c r="M71" s="48"/>
      <c r="N71" s="48">
        <v>0</v>
      </c>
      <c r="O71" s="48"/>
      <c r="P71" s="48">
        <v>-0.18728678656963479</v>
      </c>
      <c r="Q71" s="35">
        <v>1.4746960453997265E-3</v>
      </c>
      <c r="R71" s="48">
        <v>0.9</v>
      </c>
      <c r="S71" s="48">
        <v>0.3</v>
      </c>
      <c r="T71" s="48">
        <v>0</v>
      </c>
      <c r="U71" s="48">
        <v>1</v>
      </c>
      <c r="V71" s="48"/>
      <c r="W71" s="42">
        <v>50.014746960454005</v>
      </c>
    </row>
    <row r="72" spans="1:23">
      <c r="A72" s="48" t="s">
        <v>92</v>
      </c>
      <c r="B72" s="48" t="s">
        <v>931</v>
      </c>
      <c r="C72" s="48" t="s">
        <v>1073</v>
      </c>
      <c r="D72" s="48" t="s">
        <v>1073</v>
      </c>
      <c r="E72" s="48" t="s">
        <v>1073</v>
      </c>
      <c r="F72" s="48">
        <v>6</v>
      </c>
      <c r="G72" s="48">
        <v>1</v>
      </c>
      <c r="H72" s="48">
        <v>1</v>
      </c>
      <c r="I72" s="48">
        <v>1</v>
      </c>
      <c r="J72" s="48">
        <v>6</v>
      </c>
      <c r="K72" s="48">
        <v>48589186</v>
      </c>
      <c r="L72" s="48">
        <v>9.7899999999999991</v>
      </c>
      <c r="M72" s="48"/>
      <c r="N72" s="48">
        <v>0</v>
      </c>
      <c r="O72" s="48"/>
      <c r="P72" s="48">
        <v>-0.19280759651213897</v>
      </c>
      <c r="Q72" s="35">
        <v>9.3880333411581942E-4</v>
      </c>
      <c r="R72" s="48">
        <v>0.3</v>
      </c>
      <c r="S72" s="48">
        <v>0.6</v>
      </c>
      <c r="T72" s="48">
        <v>0</v>
      </c>
      <c r="U72" s="48">
        <v>1</v>
      </c>
      <c r="V72" s="48"/>
      <c r="W72" s="42">
        <v>50.00938803334116</v>
      </c>
    </row>
    <row r="73" spans="1:23">
      <c r="A73" s="48" t="s">
        <v>91</v>
      </c>
      <c r="B73" s="48" t="s">
        <v>1073</v>
      </c>
      <c r="C73" s="48" t="s">
        <v>1073</v>
      </c>
      <c r="D73" s="48" t="s">
        <v>905</v>
      </c>
      <c r="E73" s="48" t="s">
        <v>900</v>
      </c>
      <c r="F73" s="48">
        <v>1</v>
      </c>
      <c r="G73" s="48">
        <v>1</v>
      </c>
      <c r="H73" s="48">
        <v>3</v>
      </c>
      <c r="I73" s="48">
        <v>2</v>
      </c>
      <c r="J73" s="48">
        <v>3</v>
      </c>
      <c r="K73" s="48">
        <v>31501721</v>
      </c>
      <c r="L73" s="48">
        <v>0.7</v>
      </c>
      <c r="M73" s="48"/>
      <c r="N73" s="48">
        <v>0</v>
      </c>
      <c r="O73" s="48"/>
      <c r="P73" s="48">
        <v>-0.19628007719800339</v>
      </c>
      <c r="Q73" s="35">
        <v>6.0173737658263647E-4</v>
      </c>
      <c r="R73" s="48">
        <v>0.9</v>
      </c>
      <c r="S73" s="48">
        <v>0.3</v>
      </c>
      <c r="T73" s="48">
        <v>0</v>
      </c>
      <c r="U73" s="48">
        <v>1</v>
      </c>
      <c r="V73" s="48"/>
      <c r="W73" s="42">
        <v>50.006017373765822</v>
      </c>
    </row>
    <row r="74" spans="1:23">
      <c r="A74" s="48" t="s">
        <v>62</v>
      </c>
      <c r="B74" s="48" t="s">
        <v>1073</v>
      </c>
      <c r="C74" s="48" t="s">
        <v>1073</v>
      </c>
      <c r="D74" s="48" t="s">
        <v>1073</v>
      </c>
      <c r="E74" s="48" t="s">
        <v>871</v>
      </c>
      <c r="F74" s="48">
        <v>1</v>
      </c>
      <c r="G74" s="48">
        <v>1</v>
      </c>
      <c r="H74" s="48">
        <v>1</v>
      </c>
      <c r="I74" s="48">
        <v>5</v>
      </c>
      <c r="J74" s="48">
        <v>5</v>
      </c>
      <c r="K74" s="48">
        <v>13805209</v>
      </c>
      <c r="L74" s="48">
        <v>3.58</v>
      </c>
      <c r="M74" s="48"/>
      <c r="N74" s="48">
        <v>0</v>
      </c>
      <c r="O74" s="48"/>
      <c r="P74" s="48">
        <v>-0.19987632720507981</v>
      </c>
      <c r="Q74" s="35">
        <v>2.5265740700976713E-4</v>
      </c>
      <c r="R74" s="48">
        <v>0.5</v>
      </c>
      <c r="S74" s="48">
        <v>0.5</v>
      </c>
      <c r="T74" s="48">
        <v>0</v>
      </c>
      <c r="U74" s="48">
        <v>1</v>
      </c>
      <c r="V74" s="48"/>
      <c r="W74" s="42">
        <v>50.002526574070096</v>
      </c>
    </row>
    <row r="75" spans="1:23">
      <c r="A75" s="48" t="s">
        <v>143</v>
      </c>
      <c r="B75" s="48" t="s">
        <v>1073</v>
      </c>
      <c r="C75" s="48" t="s">
        <v>1069</v>
      </c>
      <c r="D75" s="48" t="s">
        <v>1073</v>
      </c>
      <c r="E75" s="48" t="s">
        <v>1073</v>
      </c>
      <c r="F75" s="48">
        <v>1</v>
      </c>
      <c r="G75" s="48">
        <v>3</v>
      </c>
      <c r="H75" s="48">
        <v>1</v>
      </c>
      <c r="I75" s="48">
        <v>1</v>
      </c>
      <c r="J75" s="48">
        <v>3</v>
      </c>
      <c r="K75" s="48">
        <v>5292246</v>
      </c>
      <c r="L75" s="48">
        <v>0.64</v>
      </c>
      <c r="M75" s="48"/>
      <c r="N75" s="48">
        <v>0</v>
      </c>
      <c r="O75" s="48"/>
      <c r="P75" s="48">
        <v>-0.20160631463135856</v>
      </c>
      <c r="Q75" s="35">
        <v>8.473138492050244E-5</v>
      </c>
      <c r="R75" s="48">
        <v>0.9</v>
      </c>
      <c r="S75" s="48">
        <v>0.3</v>
      </c>
      <c r="T75" s="48">
        <v>0</v>
      </c>
      <c r="U75" s="48">
        <v>1</v>
      </c>
      <c r="V75" s="48"/>
      <c r="W75" s="42">
        <v>50.000847313849221</v>
      </c>
    </row>
    <row r="76" spans="1:23">
      <c r="A76" s="48" t="s">
        <v>21</v>
      </c>
      <c r="B76" s="48" t="s">
        <v>1073</v>
      </c>
      <c r="C76" s="48" t="s">
        <v>1073</v>
      </c>
      <c r="D76" s="48" t="s">
        <v>902</v>
      </c>
      <c r="E76" s="48" t="s">
        <v>902</v>
      </c>
      <c r="F76" s="48">
        <v>1</v>
      </c>
      <c r="G76" s="48">
        <v>1</v>
      </c>
      <c r="H76" s="48">
        <v>7</v>
      </c>
      <c r="I76" s="48">
        <v>7</v>
      </c>
      <c r="J76" s="48">
        <v>7</v>
      </c>
      <c r="K76" s="48">
        <v>640672403</v>
      </c>
      <c r="L76" s="48">
        <v>0.33</v>
      </c>
      <c r="M76" s="48"/>
      <c r="N76" s="48">
        <v>1</v>
      </c>
      <c r="O76" s="48"/>
      <c r="P76" s="48">
        <v>-7.2485621575717932E-2</v>
      </c>
      <c r="Q76" s="35">
        <v>1.2618189157433218E-2</v>
      </c>
      <c r="R76" s="48">
        <v>1</v>
      </c>
      <c r="S76" s="48">
        <v>0.7</v>
      </c>
      <c r="T76" s="48">
        <v>0</v>
      </c>
      <c r="U76" s="48">
        <v>0</v>
      </c>
      <c r="V76" s="48"/>
      <c r="W76" s="42">
        <v>48.126181891574326</v>
      </c>
    </row>
    <row r="77" spans="1:23">
      <c r="A77" s="48" t="s">
        <v>53</v>
      </c>
      <c r="B77" s="48" t="s">
        <v>899</v>
      </c>
      <c r="C77" s="48" t="s">
        <v>1073</v>
      </c>
      <c r="D77" s="48" t="s">
        <v>1073</v>
      </c>
      <c r="E77" s="48" t="s">
        <v>902</v>
      </c>
      <c r="F77" s="48">
        <v>7</v>
      </c>
      <c r="G77" s="48">
        <v>1</v>
      </c>
      <c r="H77" s="48">
        <v>1</v>
      </c>
      <c r="I77" s="48">
        <v>7</v>
      </c>
      <c r="J77" s="48">
        <v>7</v>
      </c>
      <c r="K77" s="48">
        <v>209776921</v>
      </c>
      <c r="L77" s="48">
        <v>0.12</v>
      </c>
      <c r="M77" s="48"/>
      <c r="N77" s="48">
        <v>1</v>
      </c>
      <c r="O77" s="48"/>
      <c r="P77" s="48">
        <v>-0.16005134527266418</v>
      </c>
      <c r="Q77" s="35">
        <v>4.1183796048136611E-3</v>
      </c>
      <c r="R77" s="48">
        <v>1</v>
      </c>
      <c r="S77" s="48">
        <v>0.7</v>
      </c>
      <c r="T77" s="48">
        <v>0</v>
      </c>
      <c r="U77" s="48">
        <v>0</v>
      </c>
      <c r="V77" s="48"/>
      <c r="W77" s="42">
        <v>48.041183796048138</v>
      </c>
    </row>
    <row r="78" spans="1:23">
      <c r="A78" s="48" t="s">
        <v>45</v>
      </c>
      <c r="B78" s="48" t="s">
        <v>1073</v>
      </c>
      <c r="C78" s="48" t="s">
        <v>1073</v>
      </c>
      <c r="D78" s="48" t="s">
        <v>902</v>
      </c>
      <c r="E78" s="48" t="s">
        <v>902</v>
      </c>
      <c r="F78" s="48">
        <v>1</v>
      </c>
      <c r="G78" s="48">
        <v>1</v>
      </c>
      <c r="H78" s="48">
        <v>7</v>
      </c>
      <c r="I78" s="48">
        <v>7</v>
      </c>
      <c r="J78" s="48">
        <v>7</v>
      </c>
      <c r="K78" s="48">
        <v>165642521</v>
      </c>
      <c r="L78" s="48">
        <v>0.24</v>
      </c>
      <c r="M78" s="48"/>
      <c r="N78" s="48">
        <v>1</v>
      </c>
      <c r="O78" s="48"/>
      <c r="P78" s="48">
        <v>-0.16902025034911727</v>
      </c>
      <c r="Q78" s="35">
        <v>3.2477879871481677E-3</v>
      </c>
      <c r="R78" s="48">
        <v>1</v>
      </c>
      <c r="S78" s="48">
        <v>0.7</v>
      </c>
      <c r="T78" s="48">
        <v>0</v>
      </c>
      <c r="U78" s="48">
        <v>0</v>
      </c>
      <c r="V78" s="48"/>
      <c r="W78" s="42">
        <v>48.032477879871479</v>
      </c>
    </row>
    <row r="79" spans="1:23">
      <c r="A79" s="48" t="s">
        <v>113</v>
      </c>
      <c r="B79" s="48" t="s">
        <v>902</v>
      </c>
      <c r="C79" s="48" t="s">
        <v>1065</v>
      </c>
      <c r="D79" s="48" t="s">
        <v>1073</v>
      </c>
      <c r="E79" s="48" t="s">
        <v>906</v>
      </c>
      <c r="F79" s="48">
        <v>7</v>
      </c>
      <c r="G79" s="48">
        <v>7</v>
      </c>
      <c r="H79" s="48">
        <v>1</v>
      </c>
      <c r="I79" s="48">
        <v>6</v>
      </c>
      <c r="J79" s="48">
        <v>7</v>
      </c>
      <c r="K79" s="48">
        <v>87979962</v>
      </c>
      <c r="L79" s="48">
        <v>0.28000000000000003</v>
      </c>
      <c r="M79" s="48"/>
      <c r="N79" s="48">
        <v>1</v>
      </c>
      <c r="O79" s="48"/>
      <c r="P79" s="48">
        <v>-0.18480268127976182</v>
      </c>
      <c r="Q79" s="35">
        <v>1.7158226070398651E-3</v>
      </c>
      <c r="R79" s="48">
        <v>1</v>
      </c>
      <c r="S79" s="48">
        <v>0.7</v>
      </c>
      <c r="T79" s="48">
        <v>0</v>
      </c>
      <c r="U79" s="48">
        <v>0</v>
      </c>
      <c r="V79" s="48"/>
      <c r="W79" s="42">
        <v>48.0171582260704</v>
      </c>
    </row>
    <row r="80" spans="1:23">
      <c r="A80" s="48" t="s">
        <v>66</v>
      </c>
      <c r="B80" s="48" t="s">
        <v>1073</v>
      </c>
      <c r="C80" s="48" t="s">
        <v>1058</v>
      </c>
      <c r="D80" s="48" t="s">
        <v>899</v>
      </c>
      <c r="E80" s="48" t="s">
        <v>1073</v>
      </c>
      <c r="F80" s="48">
        <v>1</v>
      </c>
      <c r="G80" s="48">
        <v>7</v>
      </c>
      <c r="H80" s="48">
        <v>7</v>
      </c>
      <c r="I80" s="48">
        <v>1</v>
      </c>
      <c r="J80" s="48">
        <v>7</v>
      </c>
      <c r="K80" s="48">
        <v>68223230</v>
      </c>
      <c r="L80" s="48">
        <v>7.0000000000000007E-2</v>
      </c>
      <c r="M80" s="48"/>
      <c r="N80" s="48">
        <v>1</v>
      </c>
      <c r="O80" s="48"/>
      <c r="P80" s="48">
        <v>-0.18881760510174475</v>
      </c>
      <c r="Q80" s="35">
        <v>1.3261029037774752E-3</v>
      </c>
      <c r="R80" s="48">
        <v>1</v>
      </c>
      <c r="S80" s="48">
        <v>0.7</v>
      </c>
      <c r="T80" s="48">
        <v>0</v>
      </c>
      <c r="U80" s="48">
        <v>0</v>
      </c>
      <c r="V80" s="48"/>
      <c r="W80" s="42">
        <v>48.013261029037771</v>
      </c>
    </row>
    <row r="81" spans="1:23">
      <c r="A81" s="48" t="s">
        <v>118</v>
      </c>
      <c r="B81" s="48" t="s">
        <v>900</v>
      </c>
      <c r="C81" s="48" t="s">
        <v>1073</v>
      </c>
      <c r="D81" s="48" t="s">
        <v>1073</v>
      </c>
      <c r="E81" s="48" t="s">
        <v>1073</v>
      </c>
      <c r="F81" s="48">
        <v>2</v>
      </c>
      <c r="G81" s="48">
        <v>1</v>
      </c>
      <c r="H81" s="48">
        <v>1</v>
      </c>
      <c r="I81" s="48">
        <v>1</v>
      </c>
      <c r="J81" s="48">
        <v>2</v>
      </c>
      <c r="K81" s="48">
        <v>48044177</v>
      </c>
      <c r="L81" s="48">
        <v>0.38</v>
      </c>
      <c r="M81" s="48"/>
      <c r="N81" s="48">
        <v>0</v>
      </c>
      <c r="O81" s="48"/>
      <c r="P81" s="48">
        <v>-0.19291835215822939</v>
      </c>
      <c r="Q81" s="35">
        <v>9.2805253050339237E-4</v>
      </c>
      <c r="R81" s="48">
        <v>1</v>
      </c>
      <c r="S81" s="48">
        <v>0.2</v>
      </c>
      <c r="T81" s="48">
        <v>0</v>
      </c>
      <c r="U81" s="48">
        <v>1</v>
      </c>
      <c r="V81" s="48"/>
      <c r="W81" s="42">
        <v>48.009280525305037</v>
      </c>
    </row>
    <row r="82" spans="1:23">
      <c r="A82" s="48" t="s">
        <v>87</v>
      </c>
      <c r="B82" s="48" t="s">
        <v>909</v>
      </c>
      <c r="C82" s="48" t="s">
        <v>1067</v>
      </c>
      <c r="D82" s="48" t="s">
        <v>1073</v>
      </c>
      <c r="E82" s="48" t="s">
        <v>1073</v>
      </c>
      <c r="F82" s="48">
        <v>5</v>
      </c>
      <c r="G82" s="48">
        <v>5</v>
      </c>
      <c r="H82" s="48">
        <v>1</v>
      </c>
      <c r="I82" s="48">
        <v>1</v>
      </c>
      <c r="J82" s="48">
        <v>5</v>
      </c>
      <c r="K82" s="48">
        <v>27382360</v>
      </c>
      <c r="L82" s="48">
        <v>6.77</v>
      </c>
      <c r="M82" s="48"/>
      <c r="N82" s="48">
        <v>0</v>
      </c>
      <c r="O82" s="48"/>
      <c r="P82" s="48">
        <v>-0.19711720555558032</v>
      </c>
      <c r="Q82" s="35">
        <v>5.2047919347063785E-4</v>
      </c>
      <c r="R82" s="48">
        <v>0.4</v>
      </c>
      <c r="S82" s="48">
        <v>0.5</v>
      </c>
      <c r="T82" s="48">
        <v>0</v>
      </c>
      <c r="U82" s="48">
        <v>1</v>
      </c>
      <c r="V82" s="48"/>
      <c r="W82" s="42">
        <v>48.005204791934716</v>
      </c>
    </row>
    <row r="83" spans="1:23">
      <c r="A83" s="48" t="s">
        <v>110</v>
      </c>
      <c r="B83" s="48" t="s">
        <v>1073</v>
      </c>
      <c r="C83" s="48" t="s">
        <v>1073</v>
      </c>
      <c r="D83" s="48" t="s">
        <v>1073</v>
      </c>
      <c r="E83" s="48" t="s">
        <v>905</v>
      </c>
      <c r="F83" s="48">
        <v>1</v>
      </c>
      <c r="G83" s="48">
        <v>1</v>
      </c>
      <c r="H83" s="48">
        <v>1</v>
      </c>
      <c r="I83" s="48">
        <v>3</v>
      </c>
      <c r="J83" s="48">
        <v>3</v>
      </c>
      <c r="K83" s="48">
        <v>19019252</v>
      </c>
      <c r="L83" s="48">
        <v>1.06</v>
      </c>
      <c r="M83" s="48"/>
      <c r="N83" s="48">
        <v>0</v>
      </c>
      <c r="O83" s="48"/>
      <c r="P83" s="48">
        <v>-0.19881673974650907</v>
      </c>
      <c r="Q83" s="35">
        <v>3.5550919903475005E-4</v>
      </c>
      <c r="R83" s="48">
        <v>0.8</v>
      </c>
      <c r="S83" s="48">
        <v>0.3</v>
      </c>
      <c r="T83" s="48">
        <v>0</v>
      </c>
      <c r="U83" s="48">
        <v>1</v>
      </c>
      <c r="V83" s="48"/>
      <c r="W83" s="42">
        <v>48.00355509199035</v>
      </c>
    </row>
    <row r="84" spans="1:23">
      <c r="A84" s="48" t="s">
        <v>132</v>
      </c>
      <c r="B84" s="48" t="s">
        <v>1073</v>
      </c>
      <c r="C84" s="48" t="s">
        <v>1070</v>
      </c>
      <c r="D84" s="48" t="s">
        <v>1073</v>
      </c>
      <c r="E84" s="48" t="s">
        <v>1073</v>
      </c>
      <c r="F84" s="48">
        <v>1</v>
      </c>
      <c r="G84" s="48">
        <v>2</v>
      </c>
      <c r="H84" s="48">
        <v>1</v>
      </c>
      <c r="I84" s="48">
        <v>1</v>
      </c>
      <c r="J84" s="48">
        <v>2</v>
      </c>
      <c r="K84" s="48">
        <v>13459612</v>
      </c>
      <c r="L84" s="48">
        <v>0.02</v>
      </c>
      <c r="M84" s="48"/>
      <c r="N84" s="48">
        <v>0</v>
      </c>
      <c r="O84" s="48"/>
      <c r="P84" s="48">
        <v>-0.19994655874074602</v>
      </c>
      <c r="Q84" s="35">
        <v>2.4584018843898511E-4</v>
      </c>
      <c r="R84" s="48">
        <v>1</v>
      </c>
      <c r="S84" s="48">
        <v>0.2</v>
      </c>
      <c r="T84" s="48">
        <v>0</v>
      </c>
      <c r="U84" s="48">
        <v>1</v>
      </c>
      <c r="V84" s="48"/>
      <c r="W84" s="42">
        <v>48.00245840188439</v>
      </c>
    </row>
    <row r="85" spans="1:23">
      <c r="A85" s="48" t="s">
        <v>344</v>
      </c>
      <c r="B85" s="48" t="s">
        <v>1073</v>
      </c>
      <c r="C85" s="48" t="s">
        <v>1073</v>
      </c>
      <c r="D85" s="48" t="s">
        <v>957</v>
      </c>
      <c r="E85" s="48" t="s">
        <v>1073</v>
      </c>
      <c r="F85" s="48">
        <v>1</v>
      </c>
      <c r="G85" s="48">
        <v>1</v>
      </c>
      <c r="H85" s="48">
        <v>2</v>
      </c>
      <c r="I85" s="48">
        <v>1</v>
      </c>
      <c r="J85" s="48">
        <v>2</v>
      </c>
      <c r="K85" s="48">
        <v>13412383</v>
      </c>
      <c r="L85" s="48">
        <v>0.3</v>
      </c>
      <c r="M85" s="48"/>
      <c r="N85" s="48">
        <v>0</v>
      </c>
      <c r="O85" s="48"/>
      <c r="P85" s="48">
        <v>-0.19995615652428575</v>
      </c>
      <c r="Q85" s="35">
        <v>2.4490855299110897E-4</v>
      </c>
      <c r="R85" s="48">
        <v>1</v>
      </c>
      <c r="S85" s="48">
        <v>0.2</v>
      </c>
      <c r="T85" s="48">
        <v>0</v>
      </c>
      <c r="U85" s="48">
        <v>1</v>
      </c>
      <c r="V85" s="48"/>
      <c r="W85" s="42">
        <v>48.002449085529911</v>
      </c>
    </row>
    <row r="86" spans="1:23">
      <c r="A86" s="48" t="s">
        <v>29</v>
      </c>
      <c r="B86" s="48" t="s">
        <v>899</v>
      </c>
      <c r="C86" s="48" t="s">
        <v>1065</v>
      </c>
      <c r="D86" s="48" t="s">
        <v>1073</v>
      </c>
      <c r="E86" s="48" t="s">
        <v>899</v>
      </c>
      <c r="F86" s="48">
        <v>7</v>
      </c>
      <c r="G86" s="48">
        <v>7</v>
      </c>
      <c r="H86" s="48">
        <v>1</v>
      </c>
      <c r="I86" s="48">
        <v>7</v>
      </c>
      <c r="J86" s="48">
        <v>7</v>
      </c>
      <c r="K86" s="48">
        <v>879308756</v>
      </c>
      <c r="L86" s="48">
        <v>0.6</v>
      </c>
      <c r="M86" s="48"/>
      <c r="N86" s="48">
        <v>1</v>
      </c>
      <c r="O86" s="48"/>
      <c r="P86" s="48">
        <v>-2.3990416070534818E-2</v>
      </c>
      <c r="Q86" s="35">
        <v>1.7325510625314591E-2</v>
      </c>
      <c r="R86" s="48">
        <v>0.9</v>
      </c>
      <c r="S86" s="48">
        <v>0.7</v>
      </c>
      <c r="T86" s="48">
        <v>0</v>
      </c>
      <c r="U86" s="48">
        <v>0</v>
      </c>
      <c r="V86" s="48"/>
      <c r="W86" s="42">
        <v>46.173255106253144</v>
      </c>
    </row>
    <row r="87" spans="1:23">
      <c r="A87" s="48" t="s">
        <v>46</v>
      </c>
      <c r="B87" s="48" t="s">
        <v>902</v>
      </c>
      <c r="C87" s="48" t="s">
        <v>1065</v>
      </c>
      <c r="D87" s="48" t="s">
        <v>1073</v>
      </c>
      <c r="E87" s="48" t="s">
        <v>1073</v>
      </c>
      <c r="F87" s="48">
        <v>7</v>
      </c>
      <c r="G87" s="48">
        <v>7</v>
      </c>
      <c r="H87" s="48">
        <v>1</v>
      </c>
      <c r="I87" s="48">
        <v>1</v>
      </c>
      <c r="J87" s="48">
        <v>7</v>
      </c>
      <c r="K87" s="48">
        <v>312494077</v>
      </c>
      <c r="L87" s="48">
        <v>0.61</v>
      </c>
      <c r="M87" s="48"/>
      <c r="N87" s="48">
        <v>1</v>
      </c>
      <c r="O87" s="48"/>
      <c r="P87" s="48">
        <v>-0.13917736892117363</v>
      </c>
      <c r="Q87" s="35">
        <v>6.1445699462262283E-3</v>
      </c>
      <c r="R87" s="48">
        <v>0.9</v>
      </c>
      <c r="S87" s="48">
        <v>0.7</v>
      </c>
      <c r="T87" s="48">
        <v>0</v>
      </c>
      <c r="U87" s="48">
        <v>0</v>
      </c>
      <c r="V87" s="48"/>
      <c r="W87" s="42">
        <v>46.061445699462261</v>
      </c>
    </row>
    <row r="88" spans="1:23">
      <c r="A88" s="48" t="s">
        <v>33</v>
      </c>
      <c r="B88" s="48" t="s">
        <v>902</v>
      </c>
      <c r="C88" s="48" t="s">
        <v>1065</v>
      </c>
      <c r="D88" s="48" t="s">
        <v>1073</v>
      </c>
      <c r="E88" s="48" t="s">
        <v>1073</v>
      </c>
      <c r="F88" s="48">
        <v>7</v>
      </c>
      <c r="G88" s="48">
        <v>7</v>
      </c>
      <c r="H88" s="48">
        <v>1</v>
      </c>
      <c r="I88" s="48">
        <v>1</v>
      </c>
      <c r="J88" s="48">
        <v>7</v>
      </c>
      <c r="K88" s="48">
        <v>277266345</v>
      </c>
      <c r="L88" s="48">
        <v>0.68</v>
      </c>
      <c r="M88" s="48"/>
      <c r="N88" s="48">
        <v>1</v>
      </c>
      <c r="O88" s="48"/>
      <c r="P88" s="48">
        <v>-0.14633627862350851</v>
      </c>
      <c r="Q88" s="35">
        <v>5.4496705437518233E-3</v>
      </c>
      <c r="R88" s="48">
        <v>0.9</v>
      </c>
      <c r="S88" s="48">
        <v>0.7</v>
      </c>
      <c r="T88" s="48">
        <v>0</v>
      </c>
      <c r="U88" s="48">
        <v>0</v>
      </c>
      <c r="V88" s="48"/>
      <c r="W88" s="42">
        <v>46.054496705437522</v>
      </c>
    </row>
    <row r="89" spans="1:23">
      <c r="A89" s="48" t="s">
        <v>145</v>
      </c>
      <c r="B89" s="48" t="s">
        <v>1073</v>
      </c>
      <c r="C89" s="48" t="s">
        <v>1073</v>
      </c>
      <c r="D89" s="48" t="s">
        <v>1073</v>
      </c>
      <c r="E89" s="48" t="s">
        <v>905</v>
      </c>
      <c r="F89" s="48">
        <v>1</v>
      </c>
      <c r="G89" s="48">
        <v>1</v>
      </c>
      <c r="H89" s="48">
        <v>1</v>
      </c>
      <c r="I89" s="48">
        <v>3</v>
      </c>
      <c r="J89" s="48">
        <v>3</v>
      </c>
      <c r="K89" s="48">
        <v>37971028</v>
      </c>
      <c r="L89" s="48">
        <v>1.77</v>
      </c>
      <c r="M89" s="48"/>
      <c r="N89" s="48">
        <v>0</v>
      </c>
      <c r="O89" s="48"/>
      <c r="P89" s="48">
        <v>-0.1949653974834625</v>
      </c>
      <c r="Q89" s="35">
        <v>7.2935040511150882E-4</v>
      </c>
      <c r="R89" s="48">
        <v>0.7</v>
      </c>
      <c r="S89" s="48">
        <v>0.3</v>
      </c>
      <c r="T89" s="48">
        <v>0</v>
      </c>
      <c r="U89" s="48">
        <v>1</v>
      </c>
      <c r="V89" s="48"/>
      <c r="W89" s="42">
        <v>46.007293504051113</v>
      </c>
    </row>
    <row r="90" spans="1:23">
      <c r="A90" s="48" t="s">
        <v>73</v>
      </c>
      <c r="B90" s="48" t="s">
        <v>1073</v>
      </c>
      <c r="C90" s="48" t="s">
        <v>1069</v>
      </c>
      <c r="D90" s="48" t="s">
        <v>1073</v>
      </c>
      <c r="E90" s="48" t="s">
        <v>1073</v>
      </c>
      <c r="F90" s="48">
        <v>1</v>
      </c>
      <c r="G90" s="48">
        <v>3</v>
      </c>
      <c r="H90" s="48">
        <v>1</v>
      </c>
      <c r="I90" s="48">
        <v>1</v>
      </c>
      <c r="J90" s="48">
        <v>3</v>
      </c>
      <c r="K90" s="48">
        <v>20295427</v>
      </c>
      <c r="L90" s="48">
        <v>2.21</v>
      </c>
      <c r="M90" s="48"/>
      <c r="N90" s="48">
        <v>0</v>
      </c>
      <c r="O90" s="48"/>
      <c r="P90" s="48">
        <v>-0.19855739799866742</v>
      </c>
      <c r="Q90" s="35">
        <v>3.8068292423944845E-4</v>
      </c>
      <c r="R90" s="48">
        <v>0.7</v>
      </c>
      <c r="S90" s="48">
        <v>0.3</v>
      </c>
      <c r="T90" s="48">
        <v>0</v>
      </c>
      <c r="U90" s="48">
        <v>1</v>
      </c>
      <c r="V90" s="48"/>
      <c r="W90" s="42">
        <v>46.003806829242393</v>
      </c>
    </row>
    <row r="91" spans="1:23">
      <c r="A91" s="48" t="s">
        <v>77</v>
      </c>
      <c r="B91" s="48" t="s">
        <v>1073</v>
      </c>
      <c r="C91" s="48" t="s">
        <v>1068</v>
      </c>
      <c r="D91" s="48" t="s">
        <v>931</v>
      </c>
      <c r="E91" s="48" t="s">
        <v>1073</v>
      </c>
      <c r="F91" s="48">
        <v>1</v>
      </c>
      <c r="G91" s="48">
        <v>5</v>
      </c>
      <c r="H91" s="48">
        <v>6</v>
      </c>
      <c r="I91" s="48">
        <v>1</v>
      </c>
      <c r="J91" s="48">
        <v>6</v>
      </c>
      <c r="K91" s="48">
        <v>17088878</v>
      </c>
      <c r="L91" s="48">
        <v>20.079999999999998</v>
      </c>
      <c r="M91" s="48"/>
      <c r="N91" s="48">
        <v>0</v>
      </c>
      <c r="O91" s="48"/>
      <c r="P91" s="48">
        <v>-0.19920902651528927</v>
      </c>
      <c r="Q91" s="35">
        <v>3.174307970771075E-4</v>
      </c>
      <c r="R91" s="48">
        <v>0.1</v>
      </c>
      <c r="S91" s="48">
        <v>0.6</v>
      </c>
      <c r="T91" s="48">
        <v>0</v>
      </c>
      <c r="U91" s="48">
        <v>1</v>
      </c>
      <c r="V91" s="48"/>
      <c r="W91" s="42">
        <v>46.003174307970774</v>
      </c>
    </row>
    <row r="92" spans="1:23">
      <c r="A92" s="48" t="s">
        <v>622</v>
      </c>
      <c r="B92" s="48" t="s">
        <v>1073</v>
      </c>
      <c r="C92" s="48" t="s">
        <v>1071</v>
      </c>
      <c r="D92" s="48" t="s">
        <v>1073</v>
      </c>
      <c r="E92" s="48" t="s">
        <v>1073</v>
      </c>
      <c r="F92" s="48">
        <v>1</v>
      </c>
      <c r="G92" s="48">
        <v>2</v>
      </c>
      <c r="H92" s="48">
        <v>1</v>
      </c>
      <c r="I92" s="48">
        <v>1</v>
      </c>
      <c r="J92" s="48">
        <v>2</v>
      </c>
      <c r="K92" s="48">
        <v>4237812</v>
      </c>
      <c r="L92" s="48">
        <v>0.55000000000000004</v>
      </c>
      <c r="M92" s="48"/>
      <c r="N92" s="48">
        <v>0</v>
      </c>
      <c r="O92" s="48"/>
      <c r="P92" s="48">
        <v>-0.20182059461376198</v>
      </c>
      <c r="Q92" s="35">
        <v>6.3931704811980028E-5</v>
      </c>
      <c r="R92" s="48">
        <v>0.9</v>
      </c>
      <c r="S92" s="48">
        <v>0.2</v>
      </c>
      <c r="T92" s="48">
        <v>0</v>
      </c>
      <c r="U92" s="48">
        <v>1</v>
      </c>
      <c r="V92" s="48"/>
      <c r="W92" s="42">
        <v>46.000639317048126</v>
      </c>
    </row>
    <row r="93" spans="1:23">
      <c r="A93" s="48" t="s">
        <v>621</v>
      </c>
      <c r="B93" s="48" t="s">
        <v>931</v>
      </c>
      <c r="C93" s="48" t="s">
        <v>1059</v>
      </c>
      <c r="D93" s="48" t="s">
        <v>1073</v>
      </c>
      <c r="E93" s="48" t="s">
        <v>1073</v>
      </c>
      <c r="F93" s="48">
        <v>6</v>
      </c>
      <c r="G93" s="48">
        <v>6</v>
      </c>
      <c r="H93" s="48">
        <v>1</v>
      </c>
      <c r="I93" s="48">
        <v>1</v>
      </c>
      <c r="J93" s="48">
        <v>6</v>
      </c>
      <c r="K93" s="48">
        <v>327615964</v>
      </c>
      <c r="L93" s="48">
        <v>0.46</v>
      </c>
      <c r="M93" s="48"/>
      <c r="N93" s="48">
        <v>1</v>
      </c>
      <c r="O93" s="48"/>
      <c r="P93" s="48">
        <v>-0.13610432909102185</v>
      </c>
      <c r="Q93" s="35">
        <v>6.4428630705348142E-3</v>
      </c>
      <c r="R93" s="48">
        <v>1</v>
      </c>
      <c r="S93" s="48">
        <v>0.6</v>
      </c>
      <c r="T93" s="48">
        <v>0</v>
      </c>
      <c r="U93" s="48">
        <v>0</v>
      </c>
      <c r="V93" s="48"/>
      <c r="W93" s="42">
        <v>44.064428630705351</v>
      </c>
    </row>
    <row r="94" spans="1:23">
      <c r="A94" s="48" t="s">
        <v>41</v>
      </c>
      <c r="B94" s="48" t="s">
        <v>899</v>
      </c>
      <c r="C94" s="48" t="s">
        <v>1058</v>
      </c>
      <c r="D94" s="48" t="s">
        <v>1073</v>
      </c>
      <c r="E94" s="48" t="s">
        <v>903</v>
      </c>
      <c r="F94" s="48">
        <v>7</v>
      </c>
      <c r="G94" s="48">
        <v>7</v>
      </c>
      <c r="H94" s="48">
        <v>1</v>
      </c>
      <c r="I94" s="48">
        <v>0</v>
      </c>
      <c r="J94" s="48">
        <v>7</v>
      </c>
      <c r="K94" s="48">
        <v>227151697</v>
      </c>
      <c r="L94" s="48">
        <v>1</v>
      </c>
      <c r="M94" s="48"/>
      <c r="N94" s="48">
        <v>1</v>
      </c>
      <c r="O94" s="48"/>
      <c r="P94" s="48">
        <v>-0.1565204778162439</v>
      </c>
      <c r="Q94" s="35">
        <v>4.4611130359788198E-3</v>
      </c>
      <c r="R94" s="48">
        <v>0.8</v>
      </c>
      <c r="S94" s="48">
        <v>0.7</v>
      </c>
      <c r="T94" s="48">
        <v>0</v>
      </c>
      <c r="U94" s="48">
        <v>0</v>
      </c>
      <c r="V94" s="48"/>
      <c r="W94" s="42">
        <v>44.04461113035979</v>
      </c>
    </row>
    <row r="95" spans="1:23">
      <c r="A95" s="48" t="s">
        <v>51</v>
      </c>
      <c r="B95" s="48" t="s">
        <v>1073</v>
      </c>
      <c r="C95" s="48" t="s">
        <v>1073</v>
      </c>
      <c r="D95" s="48" t="s">
        <v>1073</v>
      </c>
      <c r="E95" s="48" t="s">
        <v>1073</v>
      </c>
      <c r="F95" s="48">
        <v>1</v>
      </c>
      <c r="G95" s="48">
        <v>1</v>
      </c>
      <c r="H95" s="48">
        <v>1</v>
      </c>
      <c r="I95" s="48">
        <v>1</v>
      </c>
      <c r="J95" s="48">
        <v>1</v>
      </c>
      <c r="K95" s="48">
        <v>98343397</v>
      </c>
      <c r="L95" s="48">
        <v>0.22</v>
      </c>
      <c r="M95" s="48"/>
      <c r="N95" s="48">
        <v>0</v>
      </c>
      <c r="O95" s="48"/>
      <c r="P95" s="48">
        <v>-0.18269664461038393</v>
      </c>
      <c r="Q95" s="35">
        <v>1.9202508906739735E-3</v>
      </c>
      <c r="R95" s="48">
        <v>1</v>
      </c>
      <c r="S95" s="48">
        <v>0.1</v>
      </c>
      <c r="T95" s="48">
        <v>0</v>
      </c>
      <c r="U95" s="48">
        <v>1</v>
      </c>
      <c r="V95" s="48"/>
      <c r="W95" s="42">
        <v>44.019202508906744</v>
      </c>
    </row>
    <row r="96" spans="1:23">
      <c r="A96" s="48" t="s">
        <v>63</v>
      </c>
      <c r="B96" s="48" t="s">
        <v>1073</v>
      </c>
      <c r="C96" s="48" t="s">
        <v>1073</v>
      </c>
      <c r="D96" s="48" t="s">
        <v>1073</v>
      </c>
      <c r="E96" s="48" t="s">
        <v>1073</v>
      </c>
      <c r="F96" s="48">
        <v>1</v>
      </c>
      <c r="G96" s="48">
        <v>1</v>
      </c>
      <c r="H96" s="48">
        <v>1</v>
      </c>
      <c r="I96" s="48">
        <v>1</v>
      </c>
      <c r="J96" s="48">
        <v>1</v>
      </c>
      <c r="K96" s="48">
        <v>65663174</v>
      </c>
      <c r="L96" s="48">
        <v>0.23</v>
      </c>
      <c r="M96" s="48"/>
      <c r="N96" s="48">
        <v>0</v>
      </c>
      <c r="O96" s="48"/>
      <c r="P96" s="48">
        <v>-0.18933785459543684</v>
      </c>
      <c r="Q96" s="35">
        <v>1.2756034454330944E-3</v>
      </c>
      <c r="R96" s="48">
        <v>1</v>
      </c>
      <c r="S96" s="48">
        <v>0.1</v>
      </c>
      <c r="T96" s="48">
        <v>0</v>
      </c>
      <c r="U96" s="48">
        <v>1</v>
      </c>
      <c r="V96" s="48"/>
      <c r="W96" s="42">
        <v>44.012756034454334</v>
      </c>
    </row>
    <row r="97" spans="1:23">
      <c r="A97" s="48" t="s">
        <v>64</v>
      </c>
      <c r="B97" s="48" t="s">
        <v>1073</v>
      </c>
      <c r="C97" s="48" t="s">
        <v>1073</v>
      </c>
      <c r="D97" s="48" t="s">
        <v>1073</v>
      </c>
      <c r="E97" s="48" t="s">
        <v>1073</v>
      </c>
      <c r="F97" s="48">
        <v>1</v>
      </c>
      <c r="G97" s="48">
        <v>1</v>
      </c>
      <c r="H97" s="48">
        <v>1</v>
      </c>
      <c r="I97" s="48">
        <v>1</v>
      </c>
      <c r="J97" s="48">
        <v>1</v>
      </c>
      <c r="K97" s="48">
        <v>41287653</v>
      </c>
      <c r="L97" s="48">
        <v>0.05</v>
      </c>
      <c r="M97" s="48"/>
      <c r="N97" s="48">
        <v>0</v>
      </c>
      <c r="O97" s="48"/>
      <c r="P97" s="48">
        <v>-0.19429139954083291</v>
      </c>
      <c r="Q97" s="35">
        <v>7.9477388257896849E-4</v>
      </c>
      <c r="R97" s="48">
        <v>1</v>
      </c>
      <c r="S97" s="48">
        <v>0.1</v>
      </c>
      <c r="T97" s="48">
        <v>0</v>
      </c>
      <c r="U97" s="48">
        <v>1</v>
      </c>
      <c r="V97" s="48"/>
      <c r="W97" s="42">
        <v>44.007947738825791</v>
      </c>
    </row>
    <row r="98" spans="1:23">
      <c r="A98" s="48" t="s">
        <v>139</v>
      </c>
      <c r="B98" s="48" t="s">
        <v>905</v>
      </c>
      <c r="C98" s="48" t="s">
        <v>1073</v>
      </c>
      <c r="D98" s="48" t="s">
        <v>905</v>
      </c>
      <c r="E98" s="48" t="s">
        <v>903</v>
      </c>
      <c r="F98" s="48">
        <v>3</v>
      </c>
      <c r="G98" s="48">
        <v>1</v>
      </c>
      <c r="H98" s="48">
        <v>3</v>
      </c>
      <c r="I98" s="48">
        <v>0</v>
      </c>
      <c r="J98" s="48">
        <v>3</v>
      </c>
      <c r="K98" s="48">
        <v>30881132</v>
      </c>
      <c r="L98" s="48">
        <v>2.97</v>
      </c>
      <c r="M98" s="48"/>
      <c r="N98" s="48">
        <v>0</v>
      </c>
      <c r="O98" s="48"/>
      <c r="P98" s="48">
        <v>-0.19640619206152235</v>
      </c>
      <c r="Q98" s="35">
        <v>5.894956879811048E-4</v>
      </c>
      <c r="R98" s="48">
        <v>0.6</v>
      </c>
      <c r="S98" s="48">
        <v>0.3</v>
      </c>
      <c r="T98" s="48">
        <v>0</v>
      </c>
      <c r="U98" s="48">
        <v>1</v>
      </c>
      <c r="V98" s="48"/>
      <c r="W98" s="42">
        <v>44.005894956879807</v>
      </c>
    </row>
    <row r="99" spans="1:23">
      <c r="A99" s="48" t="s">
        <v>107</v>
      </c>
      <c r="B99" s="48" t="s">
        <v>1073</v>
      </c>
      <c r="C99" s="48" t="s">
        <v>1073</v>
      </c>
      <c r="D99" s="48" t="s">
        <v>1073</v>
      </c>
      <c r="E99" s="48" t="s">
        <v>1073</v>
      </c>
      <c r="F99" s="48">
        <v>1</v>
      </c>
      <c r="G99" s="48">
        <v>1</v>
      </c>
      <c r="H99" s="48">
        <v>1</v>
      </c>
      <c r="I99" s="48">
        <v>1</v>
      </c>
      <c r="J99" s="48">
        <v>1</v>
      </c>
      <c r="K99" s="48">
        <v>13637957</v>
      </c>
      <c r="L99" s="48">
        <v>0.02</v>
      </c>
      <c r="M99" s="48"/>
      <c r="N99" s="48">
        <v>0</v>
      </c>
      <c r="O99" s="48"/>
      <c r="P99" s="48">
        <v>-0.19991031582420338</v>
      </c>
      <c r="Q99" s="35">
        <v>2.4935820753638975E-4</v>
      </c>
      <c r="R99" s="48">
        <v>1</v>
      </c>
      <c r="S99" s="48">
        <v>0.1</v>
      </c>
      <c r="T99" s="48">
        <v>0</v>
      </c>
      <c r="U99" s="48">
        <v>1</v>
      </c>
      <c r="V99" s="48"/>
      <c r="W99" s="42">
        <v>44.002493582075367</v>
      </c>
    </row>
    <row r="100" spans="1:23">
      <c r="A100" s="48" t="s">
        <v>134</v>
      </c>
      <c r="B100" s="48" t="s">
        <v>1073</v>
      </c>
      <c r="C100" s="48" t="s">
        <v>1073</v>
      </c>
      <c r="D100" s="48" t="s">
        <v>1073</v>
      </c>
      <c r="E100" s="48" t="s">
        <v>903</v>
      </c>
      <c r="F100" s="48">
        <v>1</v>
      </c>
      <c r="G100" s="48">
        <v>1</v>
      </c>
      <c r="H100" s="48">
        <v>1</v>
      </c>
      <c r="I100" s="48">
        <v>0</v>
      </c>
      <c r="J100" s="48">
        <v>1</v>
      </c>
      <c r="K100" s="48">
        <v>11583166</v>
      </c>
      <c r="L100" s="48">
        <v>0.21</v>
      </c>
      <c r="M100" s="48"/>
      <c r="N100" s="48">
        <v>0</v>
      </c>
      <c r="O100" s="48"/>
      <c r="P100" s="48">
        <v>-0.20032788636851687</v>
      </c>
      <c r="Q100" s="35">
        <v>2.088255658633544E-4</v>
      </c>
      <c r="R100" s="48">
        <v>1</v>
      </c>
      <c r="S100" s="48">
        <v>0.1</v>
      </c>
      <c r="T100" s="48">
        <v>0</v>
      </c>
      <c r="U100" s="48">
        <v>1</v>
      </c>
      <c r="V100" s="48"/>
      <c r="W100" s="42">
        <v>44.002088255658634</v>
      </c>
    </row>
    <row r="101" spans="1:23">
      <c r="A101" s="48" t="s">
        <v>141</v>
      </c>
      <c r="B101" s="48" t="s">
        <v>1073</v>
      </c>
      <c r="C101" s="48" t="s">
        <v>1073</v>
      </c>
      <c r="D101" s="48" t="s">
        <v>1073</v>
      </c>
      <c r="E101" s="48" t="s">
        <v>1073</v>
      </c>
      <c r="F101" s="48">
        <v>1</v>
      </c>
      <c r="G101" s="48">
        <v>1</v>
      </c>
      <c r="H101" s="48">
        <v>1</v>
      </c>
      <c r="I101" s="48">
        <v>1</v>
      </c>
      <c r="J101" s="48">
        <v>1</v>
      </c>
      <c r="K101" s="48">
        <v>9669330</v>
      </c>
      <c r="L101" s="48">
        <v>0.06</v>
      </c>
      <c r="M101" s="48"/>
      <c r="N101" s="48">
        <v>0</v>
      </c>
      <c r="O101" s="48"/>
      <c r="P101" s="48">
        <v>-0.20071681231779678</v>
      </c>
      <c r="Q101" s="35">
        <v>1.7107339116093312E-4</v>
      </c>
      <c r="R101" s="48">
        <v>1</v>
      </c>
      <c r="S101" s="48">
        <v>0.1</v>
      </c>
      <c r="T101" s="48">
        <v>0</v>
      </c>
      <c r="U101" s="48">
        <v>1</v>
      </c>
      <c r="V101" s="48"/>
      <c r="W101" s="42">
        <v>44.001710733911615</v>
      </c>
    </row>
    <row r="102" spans="1:23">
      <c r="A102" s="48" t="s">
        <v>153</v>
      </c>
      <c r="B102" s="48" t="s">
        <v>1073</v>
      </c>
      <c r="C102" s="48" t="s">
        <v>1073</v>
      </c>
      <c r="D102" s="48" t="s">
        <v>1073</v>
      </c>
      <c r="E102" s="48" t="s">
        <v>1073</v>
      </c>
      <c r="F102" s="48">
        <v>1</v>
      </c>
      <c r="G102" s="48">
        <v>1</v>
      </c>
      <c r="H102" s="48">
        <v>1</v>
      </c>
      <c r="I102" s="48">
        <v>1</v>
      </c>
      <c r="J102" s="48">
        <v>1</v>
      </c>
      <c r="K102" s="48">
        <v>8854027</v>
      </c>
      <c r="L102" s="48">
        <v>0.09</v>
      </c>
      <c r="M102" s="48"/>
      <c r="N102" s="48">
        <v>0</v>
      </c>
      <c r="O102" s="48"/>
      <c r="P102" s="48">
        <v>-0.20088249657351448</v>
      </c>
      <c r="Q102" s="35">
        <v>1.5499078988715357E-4</v>
      </c>
      <c r="R102" s="48">
        <v>1</v>
      </c>
      <c r="S102" s="48">
        <v>0.1</v>
      </c>
      <c r="T102" s="48">
        <v>0</v>
      </c>
      <c r="U102" s="48">
        <v>1</v>
      </c>
      <c r="V102" s="48"/>
      <c r="W102" s="42">
        <v>44.001549907898877</v>
      </c>
    </row>
    <row r="103" spans="1:23">
      <c r="A103" s="48" t="s">
        <v>157</v>
      </c>
      <c r="B103" s="48" t="s">
        <v>1073</v>
      </c>
      <c r="C103" s="48" t="s">
        <v>1073</v>
      </c>
      <c r="D103" s="48" t="s">
        <v>1073</v>
      </c>
      <c r="E103" s="48" t="s">
        <v>1073</v>
      </c>
      <c r="F103" s="48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8170683</v>
      </c>
      <c r="L103" s="48">
        <v>0</v>
      </c>
      <c r="M103" s="48"/>
      <c r="N103" s="48">
        <v>0</v>
      </c>
      <c r="O103" s="48"/>
      <c r="P103" s="48">
        <v>-0.20102136438344423</v>
      </c>
      <c r="Q103" s="35">
        <v>1.4151120121296779E-4</v>
      </c>
      <c r="R103" s="48">
        <v>1</v>
      </c>
      <c r="S103" s="48">
        <v>0.1</v>
      </c>
      <c r="T103" s="48">
        <v>0</v>
      </c>
      <c r="U103" s="48">
        <v>1</v>
      </c>
      <c r="V103" s="48"/>
      <c r="W103" s="42">
        <v>44.001415112012133</v>
      </c>
    </row>
    <row r="104" spans="1:23">
      <c r="A104" s="48" t="s">
        <v>131</v>
      </c>
      <c r="B104" s="48" t="s">
        <v>1073</v>
      </c>
      <c r="C104" s="48" t="s">
        <v>1073</v>
      </c>
      <c r="D104" s="48" t="s">
        <v>1073</v>
      </c>
      <c r="E104" s="48" t="s">
        <v>1073</v>
      </c>
      <c r="F104" s="48">
        <v>1</v>
      </c>
      <c r="G104" s="48">
        <v>1</v>
      </c>
      <c r="H104" s="48">
        <v>1</v>
      </c>
      <c r="I104" s="48">
        <v>1</v>
      </c>
      <c r="J104" s="48">
        <v>1</v>
      </c>
      <c r="K104" s="48">
        <v>6990593</v>
      </c>
      <c r="L104" s="48">
        <v>7.0000000000000007E-2</v>
      </c>
      <c r="M104" s="48"/>
      <c r="N104" s="48">
        <v>0</v>
      </c>
      <c r="O104" s="48"/>
      <c r="P104" s="48">
        <v>-0.20126117992849915</v>
      </c>
      <c r="Q104" s="35">
        <v>1.182328409749015E-4</v>
      </c>
      <c r="R104" s="48">
        <v>1</v>
      </c>
      <c r="S104" s="48">
        <v>0.1</v>
      </c>
      <c r="T104" s="48">
        <v>0</v>
      </c>
      <c r="U104" s="48">
        <v>1</v>
      </c>
      <c r="V104" s="48"/>
      <c r="W104" s="42">
        <v>44.001182328409747</v>
      </c>
    </row>
    <row r="105" spans="1:23">
      <c r="A105" s="48" t="s">
        <v>102</v>
      </c>
      <c r="B105" s="48" t="s">
        <v>1073</v>
      </c>
      <c r="C105" s="48" t="s">
        <v>1073</v>
      </c>
      <c r="D105" s="48" t="s">
        <v>1073</v>
      </c>
      <c r="E105" s="48" t="s">
        <v>1073</v>
      </c>
      <c r="F105" s="48">
        <v>1</v>
      </c>
      <c r="G105" s="48">
        <v>1</v>
      </c>
      <c r="H105" s="48">
        <v>1</v>
      </c>
      <c r="I105" s="48">
        <v>1</v>
      </c>
      <c r="J105" s="48">
        <v>1</v>
      </c>
      <c r="K105" s="48">
        <v>4583766</v>
      </c>
      <c r="L105" s="48">
        <v>0.28000000000000003</v>
      </c>
      <c r="M105" s="48"/>
      <c r="N105" s="48">
        <v>0</v>
      </c>
      <c r="O105" s="48"/>
      <c r="P105" s="48">
        <v>-0.2017502905292651</v>
      </c>
      <c r="Q105" s="35">
        <v>7.0755965535991488E-5</v>
      </c>
      <c r="R105" s="48">
        <v>1</v>
      </c>
      <c r="S105" s="48">
        <v>0.1</v>
      </c>
      <c r="T105" s="48">
        <v>0</v>
      </c>
      <c r="U105" s="48">
        <v>1</v>
      </c>
      <c r="V105" s="48"/>
      <c r="W105" s="42">
        <v>44.000707559655361</v>
      </c>
    </row>
    <row r="106" spans="1:23">
      <c r="A106" s="48" t="s">
        <v>151</v>
      </c>
      <c r="B106" s="48" t="s">
        <v>1073</v>
      </c>
      <c r="C106" s="48" t="s">
        <v>1073</v>
      </c>
      <c r="D106" s="48" t="s">
        <v>1073</v>
      </c>
      <c r="E106" s="48" t="s">
        <v>1073</v>
      </c>
      <c r="F106" s="48">
        <v>1</v>
      </c>
      <c r="G106" s="48">
        <v>1</v>
      </c>
      <c r="H106" s="48">
        <v>1</v>
      </c>
      <c r="I106" s="48">
        <v>1</v>
      </c>
      <c r="J106" s="48">
        <v>1</v>
      </c>
      <c r="K106" s="48">
        <v>2749053</v>
      </c>
      <c r="L106" s="48">
        <v>0.16</v>
      </c>
      <c r="M106" s="48"/>
      <c r="N106" s="48">
        <v>0</v>
      </c>
      <c r="O106" s="48"/>
      <c r="P106" s="48">
        <v>-0.20212313725969611</v>
      </c>
      <c r="Q106" s="35">
        <v>3.4564564755152274E-5</v>
      </c>
      <c r="R106" s="48">
        <v>1</v>
      </c>
      <c r="S106" s="48">
        <v>0.1</v>
      </c>
      <c r="T106" s="48">
        <v>0</v>
      </c>
      <c r="U106" s="48">
        <v>1</v>
      </c>
      <c r="V106" s="48"/>
      <c r="W106" s="42">
        <v>44.000345645647556</v>
      </c>
    </row>
    <row r="107" spans="1:23">
      <c r="A107" s="48" t="s">
        <v>506</v>
      </c>
      <c r="B107" s="48" t="s">
        <v>1073</v>
      </c>
      <c r="C107" s="48" t="s">
        <v>1073</v>
      </c>
      <c r="D107" s="48" t="s">
        <v>1073</v>
      </c>
      <c r="E107" s="48" t="s">
        <v>1073</v>
      </c>
      <c r="F107" s="48">
        <v>1</v>
      </c>
      <c r="G107" s="48">
        <v>1</v>
      </c>
      <c r="H107" s="48">
        <v>1</v>
      </c>
      <c r="I107" s="48">
        <v>1</v>
      </c>
      <c r="J107" s="48">
        <v>1</v>
      </c>
      <c r="K107" s="48">
        <v>996812</v>
      </c>
      <c r="L107" s="48">
        <v>0</v>
      </c>
      <c r="M107" s="48"/>
      <c r="N107" s="48">
        <v>0</v>
      </c>
      <c r="O107" s="48"/>
      <c r="P107" s="48">
        <v>-0.20247922419415243</v>
      </c>
      <c r="Q107" s="35">
        <v>0</v>
      </c>
      <c r="R107" s="48">
        <v>1</v>
      </c>
      <c r="S107" s="48">
        <v>0.1</v>
      </c>
      <c r="T107" s="48">
        <v>0</v>
      </c>
      <c r="U107" s="48">
        <v>1</v>
      </c>
      <c r="V107" s="48"/>
      <c r="W107" s="42">
        <v>44.000000000000007</v>
      </c>
    </row>
    <row r="108" spans="1:23">
      <c r="A108" s="48" t="s">
        <v>25</v>
      </c>
      <c r="B108" s="48" t="s">
        <v>902</v>
      </c>
      <c r="C108" s="48" t="s">
        <v>1065</v>
      </c>
      <c r="D108" s="48" t="s">
        <v>1073</v>
      </c>
      <c r="E108" s="48" t="s">
        <v>906</v>
      </c>
      <c r="F108" s="48">
        <v>7</v>
      </c>
      <c r="G108" s="48">
        <v>7</v>
      </c>
      <c r="H108" s="48">
        <v>1</v>
      </c>
      <c r="I108" s="48">
        <v>6</v>
      </c>
      <c r="J108" s="48">
        <v>7</v>
      </c>
      <c r="K108" s="48">
        <v>709787812</v>
      </c>
      <c r="L108" s="48">
        <v>1.91</v>
      </c>
      <c r="M108" s="48"/>
      <c r="N108" s="48">
        <v>1</v>
      </c>
      <c r="O108" s="48"/>
      <c r="P108" s="48">
        <v>-5.8440125485565299E-2</v>
      </c>
      <c r="Q108" s="35">
        <v>1.398155414544534E-2</v>
      </c>
      <c r="R108" s="48">
        <v>0.7</v>
      </c>
      <c r="S108" s="48">
        <v>0.7</v>
      </c>
      <c r="T108" s="48">
        <v>0</v>
      </c>
      <c r="U108" s="48">
        <v>0</v>
      </c>
      <c r="V108" s="48"/>
      <c r="W108" s="42">
        <v>42.139815541454453</v>
      </c>
    </row>
    <row r="109" spans="1:23">
      <c r="A109" s="48" t="s">
        <v>266</v>
      </c>
      <c r="B109" s="48" t="s">
        <v>1073</v>
      </c>
      <c r="C109" s="48" t="s">
        <v>1069</v>
      </c>
      <c r="D109" s="48" t="s">
        <v>1073</v>
      </c>
      <c r="E109" s="48" t="s">
        <v>1073</v>
      </c>
      <c r="F109" s="48">
        <v>1</v>
      </c>
      <c r="G109" s="48">
        <v>3</v>
      </c>
      <c r="H109" s="48">
        <v>1</v>
      </c>
      <c r="I109" s="48">
        <v>1</v>
      </c>
      <c r="J109" s="48">
        <v>3</v>
      </c>
      <c r="K109" s="48">
        <v>62174509</v>
      </c>
      <c r="L109" s="48">
        <v>4.08</v>
      </c>
      <c r="M109" s="48"/>
      <c r="N109" s="48">
        <v>0</v>
      </c>
      <c r="O109" s="48"/>
      <c r="P109" s="48">
        <v>-0.1900468141650366</v>
      </c>
      <c r="Q109" s="35">
        <v>1.2067863207901185E-3</v>
      </c>
      <c r="R109" s="48">
        <v>0.5</v>
      </c>
      <c r="S109" s="48">
        <v>0.3</v>
      </c>
      <c r="T109" s="48">
        <v>0</v>
      </c>
      <c r="U109" s="48">
        <v>1</v>
      </c>
      <c r="V109" s="48"/>
      <c r="W109" s="42">
        <v>42.012067863207903</v>
      </c>
    </row>
    <row r="110" spans="1:23">
      <c r="A110" s="48" t="s">
        <v>79</v>
      </c>
      <c r="B110" s="48" t="s">
        <v>1073</v>
      </c>
      <c r="C110" s="48" t="s">
        <v>1067</v>
      </c>
      <c r="D110" s="48" t="s">
        <v>931</v>
      </c>
      <c r="E110" s="48" t="s">
        <v>1073</v>
      </c>
      <c r="F110" s="48">
        <v>1</v>
      </c>
      <c r="G110" s="48">
        <v>5</v>
      </c>
      <c r="H110" s="48">
        <v>6</v>
      </c>
      <c r="I110" s="48">
        <v>1</v>
      </c>
      <c r="J110" s="48">
        <v>6</v>
      </c>
      <c r="K110" s="48">
        <v>51096656</v>
      </c>
      <c r="L110" s="48">
        <v>0.79</v>
      </c>
      <c r="M110" s="48"/>
      <c r="N110" s="48">
        <v>1</v>
      </c>
      <c r="O110" s="48"/>
      <c r="P110" s="48">
        <v>-0.19229803344088267</v>
      </c>
      <c r="Q110" s="35">
        <v>9.8826548526203878E-4</v>
      </c>
      <c r="R110" s="48">
        <v>0.9</v>
      </c>
      <c r="S110" s="48">
        <v>0.6</v>
      </c>
      <c r="T110" s="48">
        <v>0</v>
      </c>
      <c r="U110" s="48">
        <v>0</v>
      </c>
      <c r="V110" s="48"/>
      <c r="W110" s="42">
        <v>42.009882654852618</v>
      </c>
    </row>
    <row r="111" spans="1:23">
      <c r="A111" s="48" t="s">
        <v>61</v>
      </c>
      <c r="B111" s="48" t="s">
        <v>1073</v>
      </c>
      <c r="C111" s="48" t="s">
        <v>1073</v>
      </c>
      <c r="D111" s="48" t="s">
        <v>1073</v>
      </c>
      <c r="E111" s="48" t="s">
        <v>1073</v>
      </c>
      <c r="F111" s="48">
        <v>1</v>
      </c>
      <c r="G111" s="48">
        <v>1</v>
      </c>
      <c r="H111" s="48">
        <v>1</v>
      </c>
      <c r="I111" s="48">
        <v>1</v>
      </c>
      <c r="J111" s="48">
        <v>1</v>
      </c>
      <c r="K111" s="48">
        <v>40367428</v>
      </c>
      <c r="L111" s="48">
        <v>0.56000000000000005</v>
      </c>
      <c r="M111" s="48"/>
      <c r="N111" s="48">
        <v>0</v>
      </c>
      <c r="O111" s="48"/>
      <c r="P111" s="48">
        <v>-0.19447840583691894</v>
      </c>
      <c r="Q111" s="35">
        <v>7.766215983887162E-4</v>
      </c>
      <c r="R111" s="48">
        <v>0.9</v>
      </c>
      <c r="S111" s="48">
        <v>0.1</v>
      </c>
      <c r="T111" s="48">
        <v>0</v>
      </c>
      <c r="U111" s="48">
        <v>1</v>
      </c>
      <c r="V111" s="48"/>
      <c r="W111" s="42">
        <v>42.007766215983885</v>
      </c>
    </row>
    <row r="112" spans="1:23">
      <c r="A112" s="48" t="s">
        <v>588</v>
      </c>
      <c r="B112" s="48" t="s">
        <v>1073</v>
      </c>
      <c r="C112" s="48" t="s">
        <v>1073</v>
      </c>
      <c r="D112" s="48" t="s">
        <v>1073</v>
      </c>
      <c r="E112" s="48" t="s">
        <v>903</v>
      </c>
      <c r="F112" s="48">
        <v>1</v>
      </c>
      <c r="G112" s="48">
        <v>1</v>
      </c>
      <c r="H112" s="48">
        <v>1</v>
      </c>
      <c r="I112" s="48">
        <v>0</v>
      </c>
      <c r="J112" s="48">
        <v>1</v>
      </c>
      <c r="K112" s="48">
        <v>30474955</v>
      </c>
      <c r="L112" s="48">
        <v>0.81</v>
      </c>
      <c r="M112" s="48"/>
      <c r="N112" s="48">
        <v>0</v>
      </c>
      <c r="O112" s="48"/>
      <c r="P112" s="48">
        <v>-0.19648873454442092</v>
      </c>
      <c r="Q112" s="35">
        <v>5.8148347321238599E-4</v>
      </c>
      <c r="R112" s="48">
        <v>0.9</v>
      </c>
      <c r="S112" s="48">
        <v>0.1</v>
      </c>
      <c r="T112" s="48">
        <v>0</v>
      </c>
      <c r="U112" s="48">
        <v>1</v>
      </c>
      <c r="V112" s="48"/>
      <c r="W112" s="42">
        <v>42.005814834732128</v>
      </c>
    </row>
    <row r="113" spans="1:23">
      <c r="A113" s="48" t="s">
        <v>144</v>
      </c>
      <c r="B113" s="48" t="s">
        <v>1073</v>
      </c>
      <c r="C113" s="48" t="s">
        <v>1070</v>
      </c>
      <c r="D113" s="48" t="s">
        <v>1073</v>
      </c>
      <c r="E113" s="48" t="s">
        <v>1073</v>
      </c>
      <c r="F113" s="48">
        <v>1</v>
      </c>
      <c r="G113" s="48">
        <v>2</v>
      </c>
      <c r="H113" s="48">
        <v>1</v>
      </c>
      <c r="I113" s="48">
        <v>1</v>
      </c>
      <c r="J113" s="48">
        <v>2</v>
      </c>
      <c r="K113" s="48">
        <v>17581818</v>
      </c>
      <c r="L113" s="48">
        <v>2.27</v>
      </c>
      <c r="M113" s="48"/>
      <c r="N113" s="48">
        <v>0</v>
      </c>
      <c r="O113" s="48"/>
      <c r="P113" s="48">
        <v>-0.19910885222792188</v>
      </c>
      <c r="Q113" s="35">
        <v>3.2715449179170823E-4</v>
      </c>
      <c r="R113" s="48">
        <v>0.7</v>
      </c>
      <c r="S113" s="48">
        <v>0.2</v>
      </c>
      <c r="T113" s="48">
        <v>0</v>
      </c>
      <c r="U113" s="48">
        <v>1</v>
      </c>
      <c r="V113" s="48"/>
      <c r="W113" s="42">
        <v>42.003271544917922</v>
      </c>
    </row>
    <row r="114" spans="1:23">
      <c r="A114" s="48" t="s">
        <v>148</v>
      </c>
      <c r="B114" s="48" t="s">
        <v>1073</v>
      </c>
      <c r="C114" s="48" t="s">
        <v>1069</v>
      </c>
      <c r="D114" s="48" t="s">
        <v>905</v>
      </c>
      <c r="E114" s="48" t="s">
        <v>1073</v>
      </c>
      <c r="F114" s="48">
        <v>1</v>
      </c>
      <c r="G114" s="48">
        <v>3</v>
      </c>
      <c r="H114" s="48">
        <v>3</v>
      </c>
      <c r="I114" s="48">
        <v>1</v>
      </c>
      <c r="J114" s="48">
        <v>3</v>
      </c>
      <c r="K114" s="48">
        <v>15785771</v>
      </c>
      <c r="L114" s="48">
        <v>4.88</v>
      </c>
      <c r="M114" s="48"/>
      <c r="N114" s="48">
        <v>0</v>
      </c>
      <c r="O114" s="48"/>
      <c r="P114" s="48">
        <v>-0.19947384133065918</v>
      </c>
      <c r="Q114" s="35">
        <v>2.9172581341082318E-4</v>
      </c>
      <c r="R114" s="48">
        <v>0.5</v>
      </c>
      <c r="S114" s="48">
        <v>0.3</v>
      </c>
      <c r="T114" s="48">
        <v>0</v>
      </c>
      <c r="U114" s="48">
        <v>1</v>
      </c>
      <c r="V114" s="48"/>
      <c r="W114" s="42">
        <v>42.002917258134111</v>
      </c>
    </row>
    <row r="115" spans="1:23">
      <c r="A115" s="48" t="s">
        <v>136</v>
      </c>
      <c r="B115" s="48" t="s">
        <v>1073</v>
      </c>
      <c r="C115" s="48" t="s">
        <v>1073</v>
      </c>
      <c r="D115" s="48" t="s">
        <v>957</v>
      </c>
      <c r="E115" s="48" t="s">
        <v>1073</v>
      </c>
      <c r="F115" s="48">
        <v>1</v>
      </c>
      <c r="G115" s="48">
        <v>1</v>
      </c>
      <c r="H115" s="48">
        <v>2</v>
      </c>
      <c r="I115" s="48">
        <v>1</v>
      </c>
      <c r="J115" s="48">
        <v>2</v>
      </c>
      <c r="K115" s="48">
        <v>5068763</v>
      </c>
      <c r="L115" s="48">
        <v>1.71</v>
      </c>
      <c r="M115" s="48"/>
      <c r="N115" s="48">
        <v>0</v>
      </c>
      <c r="O115" s="48"/>
      <c r="P115" s="48">
        <v>-0.20165173040257561</v>
      </c>
      <c r="Q115" s="35">
        <v>8.0322977272707536E-5</v>
      </c>
      <c r="R115" s="48">
        <v>0.7</v>
      </c>
      <c r="S115" s="48">
        <v>0.2</v>
      </c>
      <c r="T115" s="48">
        <v>0</v>
      </c>
      <c r="U115" s="48">
        <v>1</v>
      </c>
      <c r="V115" s="48"/>
      <c r="W115" s="42">
        <v>42.000803229772728</v>
      </c>
    </row>
    <row r="116" spans="1:23">
      <c r="A116" s="48" t="s">
        <v>105</v>
      </c>
      <c r="B116" s="48" t="s">
        <v>1073</v>
      </c>
      <c r="C116" s="48" t="s">
        <v>1067</v>
      </c>
      <c r="D116" s="48" t="s">
        <v>1073</v>
      </c>
      <c r="E116" s="48" t="s">
        <v>1073</v>
      </c>
      <c r="F116" s="48">
        <v>1</v>
      </c>
      <c r="G116" s="48">
        <v>5</v>
      </c>
      <c r="H116" s="48">
        <v>1</v>
      </c>
      <c r="I116" s="48">
        <v>1</v>
      </c>
      <c r="J116" s="48">
        <v>5</v>
      </c>
      <c r="K116" s="48">
        <v>389615087</v>
      </c>
      <c r="L116" s="48">
        <v>53.48</v>
      </c>
      <c r="M116" s="48"/>
      <c r="N116" s="48">
        <v>0</v>
      </c>
      <c r="O116" s="48"/>
      <c r="P116" s="48">
        <v>-0.12350499050229424</v>
      </c>
      <c r="Q116" s="35">
        <v>7.665852774403268E-3</v>
      </c>
      <c r="R116" s="48">
        <v>0</v>
      </c>
      <c r="S116" s="48">
        <v>0.5</v>
      </c>
      <c r="T116" s="48">
        <v>0</v>
      </c>
      <c r="U116" s="48">
        <v>1</v>
      </c>
      <c r="V116" s="48"/>
      <c r="W116" s="42">
        <v>40.076658527744037</v>
      </c>
    </row>
    <row r="117" spans="1:23">
      <c r="A117" s="48" t="s">
        <v>338</v>
      </c>
      <c r="B117" s="48" t="s">
        <v>1073</v>
      </c>
      <c r="C117" s="48" t="s">
        <v>1073</v>
      </c>
      <c r="D117" s="48" t="s">
        <v>1073</v>
      </c>
      <c r="E117" s="48" t="s">
        <v>1073</v>
      </c>
      <c r="F117" s="48">
        <v>1</v>
      </c>
      <c r="G117" s="48">
        <v>1</v>
      </c>
      <c r="H117" s="48">
        <v>1</v>
      </c>
      <c r="I117" s="48">
        <v>1</v>
      </c>
      <c r="J117" s="48">
        <v>1</v>
      </c>
      <c r="K117" s="48">
        <v>301253070</v>
      </c>
      <c r="L117" s="48">
        <v>1.27</v>
      </c>
      <c r="M117" s="48"/>
      <c r="N117" s="48">
        <v>0</v>
      </c>
      <c r="O117" s="48"/>
      <c r="P117" s="48">
        <v>-0.14146174402872566</v>
      </c>
      <c r="Q117" s="35">
        <v>5.922830748042519E-3</v>
      </c>
      <c r="R117" s="48">
        <v>0.8</v>
      </c>
      <c r="S117" s="48">
        <v>0.1</v>
      </c>
      <c r="T117" s="48">
        <v>0</v>
      </c>
      <c r="U117" s="48">
        <v>1</v>
      </c>
      <c r="V117" s="48"/>
      <c r="W117" s="42">
        <v>40.059228307480431</v>
      </c>
    </row>
    <row r="118" spans="1:23">
      <c r="A118" s="48" t="s">
        <v>375</v>
      </c>
      <c r="B118" s="48" t="s">
        <v>1073</v>
      </c>
      <c r="C118" s="48" t="s">
        <v>1073</v>
      </c>
      <c r="D118" s="48" t="s">
        <v>1073</v>
      </c>
      <c r="E118" s="48" t="s">
        <v>871</v>
      </c>
      <c r="F118" s="48">
        <v>1</v>
      </c>
      <c r="G118" s="48">
        <v>1</v>
      </c>
      <c r="H118" s="48">
        <v>1</v>
      </c>
      <c r="I118" s="48">
        <v>5</v>
      </c>
      <c r="J118" s="48">
        <v>5</v>
      </c>
      <c r="K118" s="48">
        <v>139770180</v>
      </c>
      <c r="L118" s="48">
        <v>0.04</v>
      </c>
      <c r="M118" s="48"/>
      <c r="N118" s="48">
        <v>1</v>
      </c>
      <c r="O118" s="48"/>
      <c r="P118" s="48">
        <v>-0.17427797608085091</v>
      </c>
      <c r="Q118" s="35">
        <v>2.7374322736008396E-3</v>
      </c>
      <c r="R118" s="48">
        <v>1</v>
      </c>
      <c r="S118" s="48">
        <v>0.5</v>
      </c>
      <c r="T118" s="48">
        <v>0</v>
      </c>
      <c r="U118" s="48">
        <v>0</v>
      </c>
      <c r="V118" s="48"/>
      <c r="W118" s="42">
        <v>40.027374322736009</v>
      </c>
    </row>
    <row r="119" spans="1:23">
      <c r="A119" s="48" t="s">
        <v>59</v>
      </c>
      <c r="B119" s="48" t="s">
        <v>1073</v>
      </c>
      <c r="C119" s="48" t="s">
        <v>1073</v>
      </c>
      <c r="D119" s="48" t="s">
        <v>1073</v>
      </c>
      <c r="E119" s="48" t="s">
        <v>1073</v>
      </c>
      <c r="F119" s="48">
        <v>1</v>
      </c>
      <c r="G119" s="48">
        <v>1</v>
      </c>
      <c r="H119" s="48">
        <v>1</v>
      </c>
      <c r="I119" s="48">
        <v>1</v>
      </c>
      <c r="J119" s="48">
        <v>1</v>
      </c>
      <c r="K119" s="48">
        <v>63069527</v>
      </c>
      <c r="L119" s="48">
        <v>1.01</v>
      </c>
      <c r="M119" s="48"/>
      <c r="N119" s="48">
        <v>0</v>
      </c>
      <c r="O119" s="48"/>
      <c r="P119" s="48">
        <v>-0.18986493038540628</v>
      </c>
      <c r="Q119" s="35">
        <v>1.2244413737297691E-3</v>
      </c>
      <c r="R119" s="48">
        <v>0.8</v>
      </c>
      <c r="S119" s="48">
        <v>0.1</v>
      </c>
      <c r="T119" s="48">
        <v>0</v>
      </c>
      <c r="U119" s="48">
        <v>1</v>
      </c>
      <c r="V119" s="48"/>
      <c r="W119" s="42">
        <v>40.012244413737299</v>
      </c>
    </row>
    <row r="120" spans="1:23">
      <c r="A120" s="48" t="s">
        <v>72</v>
      </c>
      <c r="B120" s="48" t="s">
        <v>1073</v>
      </c>
      <c r="C120" s="48" t="s">
        <v>1068</v>
      </c>
      <c r="D120" s="48" t="s">
        <v>1073</v>
      </c>
      <c r="E120" s="48" t="s">
        <v>1073</v>
      </c>
      <c r="F120" s="48">
        <v>1</v>
      </c>
      <c r="G120" s="48">
        <v>5</v>
      </c>
      <c r="H120" s="48">
        <v>1</v>
      </c>
      <c r="I120" s="48">
        <v>1</v>
      </c>
      <c r="J120" s="48">
        <v>5</v>
      </c>
      <c r="K120" s="48">
        <v>59594833</v>
      </c>
      <c r="L120" s="48">
        <v>0.14000000000000001</v>
      </c>
      <c r="M120" s="48"/>
      <c r="N120" s="48">
        <v>1</v>
      </c>
      <c r="O120" s="48"/>
      <c r="P120" s="48">
        <v>-0.19057105079614531</v>
      </c>
      <c r="Q120" s="35">
        <v>1.1558998399068886E-3</v>
      </c>
      <c r="R120" s="48">
        <v>1</v>
      </c>
      <c r="S120" s="48">
        <v>0.5</v>
      </c>
      <c r="T120" s="48">
        <v>0</v>
      </c>
      <c r="U120" s="48">
        <v>0</v>
      </c>
      <c r="V120" s="48"/>
      <c r="W120" s="42">
        <v>40.011558998399074</v>
      </c>
    </row>
    <row r="121" spans="1:23">
      <c r="A121" s="48" t="s">
        <v>226</v>
      </c>
      <c r="B121" s="48" t="s">
        <v>1073</v>
      </c>
      <c r="C121" s="48" t="s">
        <v>1067</v>
      </c>
      <c r="D121" s="48" t="s">
        <v>1073</v>
      </c>
      <c r="E121" s="48" t="s">
        <v>1073</v>
      </c>
      <c r="F121" s="48">
        <v>1</v>
      </c>
      <c r="G121" s="48">
        <v>5</v>
      </c>
      <c r="H121" s="48">
        <v>1</v>
      </c>
      <c r="I121" s="48">
        <v>1</v>
      </c>
      <c r="J121" s="48">
        <v>5</v>
      </c>
      <c r="K121" s="48">
        <v>47149174</v>
      </c>
      <c r="L121" s="48">
        <v>0</v>
      </c>
      <c r="M121" s="48"/>
      <c r="N121" s="48">
        <v>1</v>
      </c>
      <c r="O121" s="48"/>
      <c r="P121" s="48">
        <v>-0.19310023288958952</v>
      </c>
      <c r="Q121" s="35">
        <v>9.1039777345253256E-4</v>
      </c>
      <c r="R121" s="48">
        <v>1</v>
      </c>
      <c r="S121" s="48">
        <v>0.5</v>
      </c>
      <c r="T121" s="48">
        <v>0</v>
      </c>
      <c r="U121" s="48">
        <v>0</v>
      </c>
      <c r="V121" s="48"/>
      <c r="W121" s="42">
        <v>40.009103977734526</v>
      </c>
    </row>
    <row r="122" spans="1:23">
      <c r="A122" s="48" t="s">
        <v>586</v>
      </c>
      <c r="B122" s="48" t="s">
        <v>1073</v>
      </c>
      <c r="C122" s="48" t="s">
        <v>1073</v>
      </c>
      <c r="D122" s="48" t="s">
        <v>1073</v>
      </c>
      <c r="E122" s="48" t="s">
        <v>1073</v>
      </c>
      <c r="F122" s="48">
        <v>1</v>
      </c>
      <c r="G122" s="48">
        <v>1</v>
      </c>
      <c r="H122" s="48">
        <v>1</v>
      </c>
      <c r="I122" s="48">
        <v>1</v>
      </c>
      <c r="J122" s="48">
        <v>1</v>
      </c>
      <c r="K122" s="48">
        <v>15169900</v>
      </c>
      <c r="L122" s="48">
        <v>1.34</v>
      </c>
      <c r="M122" s="48"/>
      <c r="N122" s="48">
        <v>0</v>
      </c>
      <c r="O122" s="48"/>
      <c r="P122" s="48">
        <v>-0.19959899741159243</v>
      </c>
      <c r="Q122" s="35">
        <v>2.7957719169707448E-4</v>
      </c>
      <c r="R122" s="48">
        <v>0.8</v>
      </c>
      <c r="S122" s="48">
        <v>0.1</v>
      </c>
      <c r="T122" s="48">
        <v>0</v>
      </c>
      <c r="U122" s="48">
        <v>1</v>
      </c>
      <c r="V122" s="48"/>
      <c r="W122" s="42">
        <v>40.002795771916979</v>
      </c>
    </row>
    <row r="123" spans="1:23">
      <c r="A123" s="48" t="s">
        <v>115</v>
      </c>
      <c r="B123" s="48" t="s">
        <v>1073</v>
      </c>
      <c r="C123" s="48" t="s">
        <v>1073</v>
      </c>
      <c r="D123" s="48" t="s">
        <v>1073</v>
      </c>
      <c r="E123" s="48" t="s">
        <v>1073</v>
      </c>
      <c r="F123" s="48">
        <v>1</v>
      </c>
      <c r="G123" s="48">
        <v>1</v>
      </c>
      <c r="H123" s="48">
        <v>1</v>
      </c>
      <c r="I123" s="48">
        <v>1</v>
      </c>
      <c r="J123" s="48">
        <v>1</v>
      </c>
      <c r="K123" s="48">
        <v>9456990</v>
      </c>
      <c r="L123" s="48">
        <v>1.27</v>
      </c>
      <c r="M123" s="48"/>
      <c r="N123" s="48">
        <v>0</v>
      </c>
      <c r="O123" s="48"/>
      <c r="P123" s="48">
        <v>-0.20075996363069407</v>
      </c>
      <c r="Q123" s="35">
        <v>1.6688478943314099E-4</v>
      </c>
      <c r="R123" s="48">
        <v>0.8</v>
      </c>
      <c r="S123" s="48">
        <v>0.1</v>
      </c>
      <c r="T123" s="48">
        <v>0</v>
      </c>
      <c r="U123" s="48">
        <v>1</v>
      </c>
      <c r="V123" s="48"/>
      <c r="W123" s="42">
        <v>40.001668847894337</v>
      </c>
    </row>
    <row r="124" spans="1:23">
      <c r="A124" s="48" t="s">
        <v>78</v>
      </c>
      <c r="B124" s="48" t="s">
        <v>903</v>
      </c>
      <c r="C124" s="48" t="s">
        <v>1070</v>
      </c>
      <c r="D124" s="48" t="s">
        <v>1073</v>
      </c>
      <c r="E124" s="48" t="s">
        <v>1073</v>
      </c>
      <c r="F124" s="48">
        <v>0</v>
      </c>
      <c r="G124" s="48">
        <v>2</v>
      </c>
      <c r="H124" s="48">
        <v>1</v>
      </c>
      <c r="I124" s="48">
        <v>1</v>
      </c>
      <c r="J124" s="48">
        <v>2</v>
      </c>
      <c r="K124" s="48">
        <v>178256035</v>
      </c>
      <c r="L124" s="48">
        <v>3.16</v>
      </c>
      <c r="M124" s="48"/>
      <c r="N124" s="48">
        <v>0</v>
      </c>
      <c r="O124" s="48"/>
      <c r="P124" s="48">
        <v>-0.16645695709608763</v>
      </c>
      <c r="Q124" s="35">
        <v>3.4966011478053038E-3</v>
      </c>
      <c r="R124" s="48">
        <v>0.5</v>
      </c>
      <c r="S124" s="48">
        <v>0.2</v>
      </c>
      <c r="T124" s="48">
        <v>0</v>
      </c>
      <c r="U124" s="48">
        <v>1</v>
      </c>
      <c r="V124" s="48"/>
      <c r="W124" s="42">
        <v>38.034966011478055</v>
      </c>
    </row>
    <row r="125" spans="1:23">
      <c r="A125" s="48" t="s">
        <v>55</v>
      </c>
      <c r="B125" s="48" t="s">
        <v>1073</v>
      </c>
      <c r="C125" s="48" t="s">
        <v>1073</v>
      </c>
      <c r="D125" s="48" t="s">
        <v>1073</v>
      </c>
      <c r="E125" s="48" t="s">
        <v>1073</v>
      </c>
      <c r="F125" s="48">
        <v>1</v>
      </c>
      <c r="G125" s="48">
        <v>1</v>
      </c>
      <c r="H125" s="48">
        <v>1</v>
      </c>
      <c r="I125" s="48">
        <v>1</v>
      </c>
      <c r="J125" s="48">
        <v>1</v>
      </c>
      <c r="K125" s="48">
        <v>144925461</v>
      </c>
      <c r="L125" s="48">
        <v>1.56</v>
      </c>
      <c r="M125" s="48"/>
      <c r="N125" s="48">
        <v>0</v>
      </c>
      <c r="O125" s="48"/>
      <c r="P125" s="48">
        <v>-0.17323033011916475</v>
      </c>
      <c r="Q125" s="35">
        <v>2.8391249311493761E-3</v>
      </c>
      <c r="R125" s="48">
        <v>0.7</v>
      </c>
      <c r="S125" s="48">
        <v>0.1</v>
      </c>
      <c r="T125" s="48">
        <v>0</v>
      </c>
      <c r="U125" s="48">
        <v>1</v>
      </c>
      <c r="V125" s="48"/>
      <c r="W125" s="42">
        <v>38.028391249311497</v>
      </c>
    </row>
    <row r="126" spans="1:23">
      <c r="A126" s="48" t="s">
        <v>128</v>
      </c>
      <c r="B126" s="48" t="s">
        <v>1073</v>
      </c>
      <c r="C126" s="48" t="s">
        <v>1073</v>
      </c>
      <c r="D126" s="48" t="s">
        <v>1073</v>
      </c>
      <c r="E126" s="48" t="s">
        <v>1073</v>
      </c>
      <c r="F126" s="48">
        <v>1</v>
      </c>
      <c r="G126" s="48">
        <v>1</v>
      </c>
      <c r="H126" s="48">
        <v>1</v>
      </c>
      <c r="I126" s="48">
        <v>1</v>
      </c>
      <c r="J126" s="48">
        <v>1</v>
      </c>
      <c r="K126" s="48">
        <v>5891795</v>
      </c>
      <c r="L126" s="48">
        <v>2.4</v>
      </c>
      <c r="M126" s="48"/>
      <c r="N126" s="48">
        <v>0</v>
      </c>
      <c r="O126" s="48"/>
      <c r="P126" s="48">
        <v>-0.20148447547483481</v>
      </c>
      <c r="Q126" s="35">
        <v>9.6558040177618779E-5</v>
      </c>
      <c r="R126" s="48">
        <v>0.7</v>
      </c>
      <c r="S126" s="48">
        <v>0.1</v>
      </c>
      <c r="T126" s="48">
        <v>0</v>
      </c>
      <c r="U126" s="48">
        <v>1</v>
      </c>
      <c r="V126" s="48"/>
      <c r="W126" s="42">
        <v>38.000965580401783</v>
      </c>
    </row>
    <row r="127" spans="1:23">
      <c r="A127" s="48" t="s">
        <v>448</v>
      </c>
      <c r="B127" s="48" t="s">
        <v>1073</v>
      </c>
      <c r="C127" s="48" t="s">
        <v>1073</v>
      </c>
      <c r="D127" s="48" t="s">
        <v>1073</v>
      </c>
      <c r="E127" s="48" t="s">
        <v>1073</v>
      </c>
      <c r="F127" s="48">
        <v>1</v>
      </c>
      <c r="G127" s="48">
        <v>1</v>
      </c>
      <c r="H127" s="48">
        <v>1</v>
      </c>
      <c r="I127" s="48">
        <v>1</v>
      </c>
      <c r="J127" s="48">
        <v>1</v>
      </c>
      <c r="K127" s="48">
        <v>3965618</v>
      </c>
      <c r="L127" s="48">
        <v>1.91</v>
      </c>
      <c r="M127" s="48"/>
      <c r="N127" s="48">
        <v>0</v>
      </c>
      <c r="O127" s="48"/>
      <c r="P127" s="48">
        <v>-0.20187590933761412</v>
      </c>
      <c r="Q127" s="35">
        <v>5.8562427903744108E-5</v>
      </c>
      <c r="R127" s="48">
        <v>0.7</v>
      </c>
      <c r="S127" s="48">
        <v>0.1</v>
      </c>
      <c r="T127" s="48">
        <v>0</v>
      </c>
      <c r="U127" s="48">
        <v>1</v>
      </c>
      <c r="V127" s="48"/>
      <c r="W127" s="42">
        <v>38.00058562427904</v>
      </c>
    </row>
    <row r="128" spans="1:23">
      <c r="A128" s="48" t="s">
        <v>617</v>
      </c>
      <c r="B128" s="48" t="s">
        <v>1073</v>
      </c>
      <c r="C128" s="48" t="s">
        <v>1073</v>
      </c>
      <c r="D128" s="48" t="s">
        <v>1073</v>
      </c>
      <c r="E128" s="48" t="s">
        <v>1073</v>
      </c>
      <c r="F128" s="48">
        <v>1</v>
      </c>
      <c r="G128" s="48">
        <v>1</v>
      </c>
      <c r="H128" s="48">
        <v>1</v>
      </c>
      <c r="I128" s="48">
        <v>1</v>
      </c>
      <c r="J128" s="48">
        <v>1</v>
      </c>
      <c r="K128" s="48">
        <v>17497526</v>
      </c>
      <c r="L128" s="48">
        <v>2.8</v>
      </c>
      <c r="M128" s="48"/>
      <c r="N128" s="48">
        <v>0</v>
      </c>
      <c r="O128" s="48"/>
      <c r="P128" s="48">
        <v>-0.19912598188068037</v>
      </c>
      <c r="Q128" s="35">
        <v>3.2549175459269217E-4</v>
      </c>
      <c r="R128" s="48">
        <v>0.6</v>
      </c>
      <c r="S128" s="48">
        <v>0.1</v>
      </c>
      <c r="T128" s="48">
        <v>0</v>
      </c>
      <c r="U128" s="48">
        <v>1</v>
      </c>
      <c r="V128" s="48"/>
      <c r="W128" s="42">
        <v>36.003254917545931</v>
      </c>
    </row>
    <row r="129" spans="1:23">
      <c r="A129" s="48" t="s">
        <v>112</v>
      </c>
      <c r="B129" s="48" t="s">
        <v>1073</v>
      </c>
      <c r="C129" s="48" t="s">
        <v>1069</v>
      </c>
      <c r="D129" s="48" t="s">
        <v>893</v>
      </c>
      <c r="E129" s="48" t="s">
        <v>1073</v>
      </c>
      <c r="F129" s="48">
        <v>1</v>
      </c>
      <c r="G129" s="48">
        <v>3</v>
      </c>
      <c r="H129" s="48">
        <v>4</v>
      </c>
      <c r="I129" s="48">
        <v>1</v>
      </c>
      <c r="J129" s="48">
        <v>4</v>
      </c>
      <c r="K129" s="48">
        <v>16318272</v>
      </c>
      <c r="L129" s="48">
        <v>0.04</v>
      </c>
      <c r="M129" s="48"/>
      <c r="N129" s="48">
        <v>1</v>
      </c>
      <c r="O129" s="48"/>
      <c r="P129" s="48">
        <v>-0.19936562753547635</v>
      </c>
      <c r="Q129" s="35">
        <v>3.0222988522325461E-4</v>
      </c>
      <c r="R129" s="48">
        <v>1</v>
      </c>
      <c r="S129" s="48">
        <v>0.4</v>
      </c>
      <c r="T129" s="48">
        <v>0</v>
      </c>
      <c r="U129" s="48">
        <v>0</v>
      </c>
      <c r="V129" s="48"/>
      <c r="W129" s="42">
        <v>36.003022298852237</v>
      </c>
    </row>
    <row r="130" spans="1:23">
      <c r="A130" s="48" t="s">
        <v>531</v>
      </c>
      <c r="B130" s="48" t="s">
        <v>1073</v>
      </c>
      <c r="C130" s="48" t="s">
        <v>1070</v>
      </c>
      <c r="D130" s="48" t="s">
        <v>1073</v>
      </c>
      <c r="E130" s="48" t="s">
        <v>1073</v>
      </c>
      <c r="F130" s="48">
        <v>1</v>
      </c>
      <c r="G130" s="48">
        <v>2</v>
      </c>
      <c r="H130" s="48">
        <v>1</v>
      </c>
      <c r="I130" s="48">
        <v>1</v>
      </c>
      <c r="J130" s="48">
        <v>2</v>
      </c>
      <c r="K130" s="48">
        <v>15324720</v>
      </c>
      <c r="L130" s="48">
        <v>6.52</v>
      </c>
      <c r="M130" s="48"/>
      <c r="N130" s="48">
        <v>0</v>
      </c>
      <c r="O130" s="48"/>
      <c r="P130" s="48">
        <v>-0.19956753519880746</v>
      </c>
      <c r="Q130" s="35">
        <v>2.8263115854033064E-4</v>
      </c>
      <c r="R130" s="48">
        <v>0.4</v>
      </c>
      <c r="S130" s="48">
        <v>0.2</v>
      </c>
      <c r="T130" s="48">
        <v>0</v>
      </c>
      <c r="U130" s="48">
        <v>1</v>
      </c>
      <c r="V130" s="48"/>
      <c r="W130" s="42">
        <v>36.002826311585409</v>
      </c>
    </row>
    <row r="131" spans="1:23">
      <c r="A131" s="48" t="s">
        <v>147</v>
      </c>
      <c r="B131" s="48" t="s">
        <v>1073</v>
      </c>
      <c r="C131" s="48" t="s">
        <v>1071</v>
      </c>
      <c r="D131" s="48" t="s">
        <v>1073</v>
      </c>
      <c r="E131" s="48" t="s">
        <v>1073</v>
      </c>
      <c r="F131" s="48">
        <v>1</v>
      </c>
      <c r="G131" s="48">
        <v>2</v>
      </c>
      <c r="H131" s="48">
        <v>1</v>
      </c>
      <c r="I131" s="48">
        <v>1</v>
      </c>
      <c r="J131" s="48">
        <v>2</v>
      </c>
      <c r="K131" s="48">
        <v>3583145</v>
      </c>
      <c r="L131" s="48">
        <v>5.4</v>
      </c>
      <c r="M131" s="48"/>
      <c r="N131" s="48">
        <v>0</v>
      </c>
      <c r="O131" s="48"/>
      <c r="P131" s="48">
        <v>-0.20195363474073064</v>
      </c>
      <c r="Q131" s="35">
        <v>5.101779632875282E-5</v>
      </c>
      <c r="R131" s="48">
        <v>0.4</v>
      </c>
      <c r="S131" s="48">
        <v>0.2</v>
      </c>
      <c r="T131" s="48">
        <v>0</v>
      </c>
      <c r="U131" s="48">
        <v>1</v>
      </c>
      <c r="V131" s="48"/>
      <c r="W131" s="42">
        <v>36.000510177963292</v>
      </c>
    </row>
    <row r="132" spans="1:23">
      <c r="A132" s="48" t="s">
        <v>122</v>
      </c>
      <c r="B132" s="48" t="s">
        <v>1073</v>
      </c>
      <c r="C132" s="48" t="s">
        <v>1073</v>
      </c>
      <c r="D132" s="48" t="s">
        <v>1073</v>
      </c>
      <c r="E132" s="48" t="s">
        <v>893</v>
      </c>
      <c r="F132" s="48">
        <v>1</v>
      </c>
      <c r="G132" s="48">
        <v>1</v>
      </c>
      <c r="H132" s="48">
        <v>1</v>
      </c>
      <c r="I132" s="48">
        <v>4</v>
      </c>
      <c r="J132" s="48">
        <v>4</v>
      </c>
      <c r="K132" s="48">
        <v>73447907</v>
      </c>
      <c r="L132" s="48">
        <v>0.59</v>
      </c>
      <c r="M132" s="48"/>
      <c r="N132" s="48">
        <v>1</v>
      </c>
      <c r="O132" s="48"/>
      <c r="P132" s="48">
        <v>-0.1877558566228229</v>
      </c>
      <c r="Q132" s="35">
        <v>1.4291644612294801E-3</v>
      </c>
      <c r="R132" s="48">
        <v>0.9</v>
      </c>
      <c r="S132" s="48">
        <v>0.4</v>
      </c>
      <c r="T132" s="48">
        <v>0</v>
      </c>
      <c r="U132" s="48">
        <v>0</v>
      </c>
      <c r="V132" s="48"/>
      <c r="W132" s="42">
        <v>34.0142916446123</v>
      </c>
    </row>
    <row r="133" spans="1:23">
      <c r="A133" s="48" t="s">
        <v>84</v>
      </c>
      <c r="B133" s="48" t="s">
        <v>1073</v>
      </c>
      <c r="C133" s="48" t="s">
        <v>1073</v>
      </c>
      <c r="D133" s="48" t="s">
        <v>1073</v>
      </c>
      <c r="E133" s="48" t="s">
        <v>1073</v>
      </c>
      <c r="F133" s="48">
        <v>1</v>
      </c>
      <c r="G133" s="48">
        <v>1</v>
      </c>
      <c r="H133" s="48">
        <v>1</v>
      </c>
      <c r="I133" s="48">
        <v>1</v>
      </c>
      <c r="J133" s="48">
        <v>1</v>
      </c>
      <c r="K133" s="48">
        <v>71137857</v>
      </c>
      <c r="L133" s="48">
        <v>5.21</v>
      </c>
      <c r="M133" s="48"/>
      <c r="N133" s="48">
        <v>0</v>
      </c>
      <c r="O133" s="48"/>
      <c r="P133" s="48">
        <v>-0.18822530039393706</v>
      </c>
      <c r="Q133" s="35">
        <v>1.3835966010934365E-3</v>
      </c>
      <c r="R133" s="48">
        <v>0.4</v>
      </c>
      <c r="S133" s="48">
        <v>0.1</v>
      </c>
      <c r="T133" s="48">
        <v>0</v>
      </c>
      <c r="U133" s="48">
        <v>1</v>
      </c>
      <c r="V133" s="48"/>
      <c r="W133" s="42">
        <v>32.013835966010937</v>
      </c>
    </row>
    <row r="134" spans="1:23">
      <c r="A134" s="48" t="s">
        <v>36</v>
      </c>
      <c r="B134" s="48" t="s">
        <v>1073</v>
      </c>
      <c r="C134" s="48" t="s">
        <v>1073</v>
      </c>
      <c r="D134" s="48" t="s">
        <v>1073</v>
      </c>
      <c r="E134" s="48" t="s">
        <v>948</v>
      </c>
      <c r="F134" s="48">
        <v>1</v>
      </c>
      <c r="G134" s="48">
        <v>1</v>
      </c>
      <c r="H134" s="48">
        <v>1</v>
      </c>
      <c r="I134" s="48">
        <v>2</v>
      </c>
      <c r="J134" s="48">
        <v>2</v>
      </c>
      <c r="K134" s="48">
        <v>364410008</v>
      </c>
      <c r="L134" s="48">
        <v>0.43</v>
      </c>
      <c r="M134" s="48"/>
      <c r="N134" s="48">
        <v>1</v>
      </c>
      <c r="O134" s="48"/>
      <c r="P134" s="48">
        <v>-0.12862711657618447</v>
      </c>
      <c r="Q134" s="35">
        <v>7.1686594172941523E-3</v>
      </c>
      <c r="R134" s="48">
        <v>1</v>
      </c>
      <c r="S134" s="48">
        <v>0.2</v>
      </c>
      <c r="T134" s="48">
        <v>0</v>
      </c>
      <c r="U134" s="48">
        <v>0</v>
      </c>
      <c r="V134" s="48"/>
      <c r="W134" s="42">
        <v>28.071686594172945</v>
      </c>
    </row>
    <row r="135" spans="1:23">
      <c r="A135" s="48" t="s">
        <v>146</v>
      </c>
      <c r="B135" s="48" t="s">
        <v>1073</v>
      </c>
      <c r="C135" s="48" t="s">
        <v>1073</v>
      </c>
      <c r="D135" s="48" t="s">
        <v>1073</v>
      </c>
      <c r="E135" s="48" t="s">
        <v>900</v>
      </c>
      <c r="F135" s="48">
        <v>1</v>
      </c>
      <c r="G135" s="48">
        <v>1</v>
      </c>
      <c r="H135" s="48">
        <v>1</v>
      </c>
      <c r="I135" s="48">
        <v>2</v>
      </c>
      <c r="J135" s="48">
        <v>2</v>
      </c>
      <c r="K135" s="48">
        <v>42769278</v>
      </c>
      <c r="L135" s="48">
        <v>0.04</v>
      </c>
      <c r="M135" s="48"/>
      <c r="N135" s="48">
        <v>1</v>
      </c>
      <c r="O135" s="48"/>
      <c r="P135" s="48">
        <v>-0.1939903066522041</v>
      </c>
      <c r="Q135" s="35">
        <v>8.2400029792671539E-4</v>
      </c>
      <c r="R135" s="48">
        <v>1</v>
      </c>
      <c r="S135" s="48">
        <v>0.2</v>
      </c>
      <c r="T135" s="48">
        <v>0</v>
      </c>
      <c r="U135" s="48">
        <v>0</v>
      </c>
      <c r="V135" s="48"/>
      <c r="W135" s="42">
        <v>28.008240002979267</v>
      </c>
    </row>
    <row r="136" spans="1:23">
      <c r="A136" s="48" t="s">
        <v>65</v>
      </c>
      <c r="B136" s="48" t="s">
        <v>1073</v>
      </c>
      <c r="C136" s="48" t="s">
        <v>1073</v>
      </c>
      <c r="D136" s="48" t="s">
        <v>1073</v>
      </c>
      <c r="E136" s="48" t="s">
        <v>1073</v>
      </c>
      <c r="F136" s="48">
        <v>1</v>
      </c>
      <c r="G136" s="48">
        <v>1</v>
      </c>
      <c r="H136" s="48">
        <v>1</v>
      </c>
      <c r="I136" s="48">
        <v>1</v>
      </c>
      <c r="J136" s="48">
        <v>1</v>
      </c>
      <c r="K136" s="48">
        <v>506257145</v>
      </c>
      <c r="L136" s="48">
        <v>23.26</v>
      </c>
      <c r="M136" s="48"/>
      <c r="N136" s="48">
        <v>0</v>
      </c>
      <c r="O136" s="48"/>
      <c r="P136" s="48">
        <v>-9.9801223234037811E-2</v>
      </c>
      <c r="Q136" s="35">
        <v>9.9667246104779006E-3</v>
      </c>
      <c r="R136" s="48">
        <v>0.1</v>
      </c>
      <c r="S136" s="48">
        <v>0.1</v>
      </c>
      <c r="T136" s="48">
        <v>0</v>
      </c>
      <c r="U136" s="48">
        <v>1</v>
      </c>
      <c r="V136" s="48"/>
      <c r="W136" s="42">
        <v>26.099667246104779</v>
      </c>
    </row>
    <row r="137" spans="1:23">
      <c r="A137" s="48" t="s">
        <v>57</v>
      </c>
      <c r="B137" s="48" t="s">
        <v>1073</v>
      </c>
      <c r="C137" s="48" t="s">
        <v>1060</v>
      </c>
      <c r="D137" s="48" t="s">
        <v>1073</v>
      </c>
      <c r="E137" s="48" t="s">
        <v>1073</v>
      </c>
      <c r="F137" s="48">
        <v>1</v>
      </c>
      <c r="G137" s="48">
        <v>4</v>
      </c>
      <c r="H137" s="48">
        <v>1</v>
      </c>
      <c r="I137" s="48">
        <v>1</v>
      </c>
      <c r="J137" s="48">
        <v>4</v>
      </c>
      <c r="K137" s="48">
        <v>26622715</v>
      </c>
      <c r="L137" s="48">
        <v>3.54</v>
      </c>
      <c r="M137" s="48"/>
      <c r="N137" s="48">
        <v>1</v>
      </c>
      <c r="O137" s="48"/>
      <c r="P137" s="48">
        <v>-0.19727157910312604</v>
      </c>
      <c r="Q137" s="35">
        <v>5.0549449741945219E-4</v>
      </c>
      <c r="R137" s="48">
        <v>0.5</v>
      </c>
      <c r="S137" s="48">
        <v>0.4</v>
      </c>
      <c r="T137" s="48">
        <v>0</v>
      </c>
      <c r="U137" s="48">
        <v>0</v>
      </c>
      <c r="V137" s="48"/>
      <c r="W137" s="42">
        <v>26.005054944974198</v>
      </c>
    </row>
    <row r="138" spans="1:23">
      <c r="A138" s="48" t="s">
        <v>95</v>
      </c>
      <c r="B138" s="48" t="s">
        <v>1073</v>
      </c>
      <c r="C138" s="48" t="s">
        <v>1074</v>
      </c>
      <c r="D138" s="48" t="s">
        <v>1073</v>
      </c>
      <c r="E138" s="48" t="s">
        <v>1073</v>
      </c>
      <c r="F138" s="48">
        <v>1</v>
      </c>
      <c r="G138" s="48">
        <v>0</v>
      </c>
      <c r="H138" s="48">
        <v>1</v>
      </c>
      <c r="I138" s="48">
        <v>1</v>
      </c>
      <c r="J138" s="48">
        <v>1</v>
      </c>
      <c r="K138" s="48">
        <v>540332996</v>
      </c>
      <c r="L138" s="48">
        <v>510.89</v>
      </c>
      <c r="M138" s="48"/>
      <c r="N138" s="48">
        <v>0</v>
      </c>
      <c r="O138" s="48"/>
      <c r="P138" s="48">
        <v>-9.287639649982686E-2</v>
      </c>
      <c r="Q138" s="35">
        <v>1.0638902101174916E-2</v>
      </c>
      <c r="R138" s="48">
        <v>0</v>
      </c>
      <c r="S138" s="48">
        <v>0.1</v>
      </c>
      <c r="T138" s="48">
        <v>0</v>
      </c>
      <c r="U138" s="48">
        <v>1</v>
      </c>
      <c r="V138" s="48"/>
      <c r="W138" s="42">
        <v>24.106389021011751</v>
      </c>
    </row>
    <row r="139" spans="1:23">
      <c r="A139" s="48" t="s">
        <v>49</v>
      </c>
      <c r="B139" s="48" t="s">
        <v>1073</v>
      </c>
      <c r="C139" s="48" t="s">
        <v>1073</v>
      </c>
      <c r="D139" s="48" t="s">
        <v>1073</v>
      </c>
      <c r="E139" s="48" t="s">
        <v>1073</v>
      </c>
      <c r="F139" s="48">
        <v>1</v>
      </c>
      <c r="G139" s="48">
        <v>1</v>
      </c>
      <c r="H139" s="48">
        <v>1</v>
      </c>
      <c r="I139" s="48">
        <v>1</v>
      </c>
      <c r="J139" s="48">
        <v>1</v>
      </c>
      <c r="K139" s="48">
        <v>320727919</v>
      </c>
      <c r="L139" s="48">
        <v>53.05</v>
      </c>
      <c r="M139" s="48"/>
      <c r="N139" s="48">
        <v>0</v>
      </c>
      <c r="O139" s="48"/>
      <c r="P139" s="48">
        <v>-0.1375041039099236</v>
      </c>
      <c r="Q139" s="35">
        <v>6.3069900499634979E-3</v>
      </c>
      <c r="R139" s="48">
        <v>0</v>
      </c>
      <c r="S139" s="48">
        <v>0.1</v>
      </c>
      <c r="T139" s="48">
        <v>0</v>
      </c>
      <c r="U139" s="48">
        <v>1</v>
      </c>
      <c r="V139" s="48"/>
      <c r="W139" s="42">
        <v>24.063069900499638</v>
      </c>
    </row>
    <row r="140" spans="1:23">
      <c r="A140" s="48" t="s">
        <v>156</v>
      </c>
      <c r="B140" s="48" t="s">
        <v>1073</v>
      </c>
      <c r="C140" s="48" t="s">
        <v>1073</v>
      </c>
      <c r="D140" s="48" t="s">
        <v>1073</v>
      </c>
      <c r="E140" s="48" t="s">
        <v>1073</v>
      </c>
      <c r="F140" s="48">
        <v>1</v>
      </c>
      <c r="G140" s="48">
        <v>1</v>
      </c>
      <c r="H140" s="48">
        <v>1</v>
      </c>
      <c r="I140" s="48">
        <v>1</v>
      </c>
      <c r="J140" s="48">
        <v>1</v>
      </c>
      <c r="K140" s="48">
        <v>265095664</v>
      </c>
      <c r="L140" s="48">
        <v>51.7</v>
      </c>
      <c r="M140" s="48"/>
      <c r="N140" s="48">
        <v>0</v>
      </c>
      <c r="O140" s="48"/>
      <c r="P140" s="48">
        <v>-0.14880958023415217</v>
      </c>
      <c r="Q140" s="35">
        <v>5.2095926711653437E-3</v>
      </c>
      <c r="R140" s="48">
        <v>0</v>
      </c>
      <c r="S140" s="48">
        <v>0.1</v>
      </c>
      <c r="T140" s="48">
        <v>0</v>
      </c>
      <c r="U140" s="48">
        <v>1</v>
      </c>
      <c r="V140" s="48"/>
      <c r="W140" s="42">
        <v>24.052095926711655</v>
      </c>
    </row>
    <row r="141" spans="1:23">
      <c r="A141" s="48" t="s">
        <v>121</v>
      </c>
      <c r="B141" s="48" t="s">
        <v>1073</v>
      </c>
      <c r="C141" s="48" t="s">
        <v>1073</v>
      </c>
      <c r="D141" s="48" t="s">
        <v>1073</v>
      </c>
      <c r="E141" s="48" t="s">
        <v>1073</v>
      </c>
      <c r="F141" s="48">
        <v>1</v>
      </c>
      <c r="G141" s="48">
        <v>1</v>
      </c>
      <c r="H141" s="48">
        <v>1</v>
      </c>
      <c r="I141" s="48">
        <v>1</v>
      </c>
      <c r="J141" s="48">
        <v>1</v>
      </c>
      <c r="K141" s="48">
        <v>125638321</v>
      </c>
      <c r="L141" s="48">
        <v>863.61</v>
      </c>
      <c r="M141" s="48"/>
      <c r="N141" s="48">
        <v>0</v>
      </c>
      <c r="O141" s="48"/>
      <c r="P141" s="48">
        <v>-0.17714982438794968</v>
      </c>
      <c r="Q141" s="35">
        <v>2.4586683618351706E-3</v>
      </c>
      <c r="R141" s="48">
        <v>0</v>
      </c>
      <c r="S141" s="48">
        <v>0.1</v>
      </c>
      <c r="T141" s="48">
        <v>0</v>
      </c>
      <c r="U141" s="48">
        <v>1</v>
      </c>
      <c r="V141" s="48"/>
      <c r="W141" s="42">
        <v>24.024586683618352</v>
      </c>
    </row>
    <row r="142" spans="1:23">
      <c r="A142" s="48" t="s">
        <v>90</v>
      </c>
      <c r="B142" s="48" t="s">
        <v>1073</v>
      </c>
      <c r="C142" s="48" t="s">
        <v>1073</v>
      </c>
      <c r="D142" s="48" t="s">
        <v>1073</v>
      </c>
      <c r="E142" s="48" t="s">
        <v>1073</v>
      </c>
      <c r="F142" s="48">
        <v>1</v>
      </c>
      <c r="G142" s="48">
        <v>1</v>
      </c>
      <c r="H142" s="48">
        <v>1</v>
      </c>
      <c r="I142" s="48">
        <v>1</v>
      </c>
      <c r="J142" s="48">
        <v>1</v>
      </c>
      <c r="K142" s="48">
        <v>10912835</v>
      </c>
      <c r="L142" s="48">
        <v>803.09</v>
      </c>
      <c r="M142" s="48"/>
      <c r="N142" s="48">
        <v>0</v>
      </c>
      <c r="O142" s="48"/>
      <c r="P142" s="48">
        <v>-0.20046410970244244</v>
      </c>
      <c r="Q142" s="35">
        <v>1.9560267057846517E-4</v>
      </c>
      <c r="R142" s="48">
        <v>0</v>
      </c>
      <c r="S142" s="48">
        <v>0.1</v>
      </c>
      <c r="T142" s="48">
        <v>0</v>
      </c>
      <c r="U142" s="48">
        <v>1</v>
      </c>
      <c r="V142" s="48"/>
      <c r="W142" s="42">
        <v>24.001956026705788</v>
      </c>
    </row>
    <row r="143" spans="1:23">
      <c r="A143" s="48" t="s">
        <v>369</v>
      </c>
      <c r="B143" s="48" t="s">
        <v>1073</v>
      </c>
      <c r="C143" s="48" t="s">
        <v>1073</v>
      </c>
      <c r="D143" s="48" t="s">
        <v>1073</v>
      </c>
      <c r="E143" s="48" t="s">
        <v>1073</v>
      </c>
      <c r="F143" s="48">
        <v>1</v>
      </c>
      <c r="G143" s="48">
        <v>1</v>
      </c>
      <c r="H143" s="48">
        <v>1</v>
      </c>
      <c r="I143" s="48">
        <v>1</v>
      </c>
      <c r="J143" s="48">
        <v>1</v>
      </c>
      <c r="K143" s="48">
        <v>288290804</v>
      </c>
      <c r="L143" s="48">
        <v>0.97</v>
      </c>
      <c r="M143" s="48"/>
      <c r="N143" s="48">
        <v>1</v>
      </c>
      <c r="O143" s="48"/>
      <c r="P143" s="48">
        <v>-0.14409590997025279</v>
      </c>
      <c r="Q143" s="35">
        <v>5.6671381335388583E-3</v>
      </c>
      <c r="R143" s="48">
        <v>0.9</v>
      </c>
      <c r="S143" s="48">
        <v>0.1</v>
      </c>
      <c r="T143" s="48">
        <v>0</v>
      </c>
      <c r="U143" s="48">
        <v>0</v>
      </c>
      <c r="V143" s="48"/>
      <c r="W143" s="42">
        <v>22.056671381335391</v>
      </c>
    </row>
    <row r="144" spans="1:23">
      <c r="A144" s="48" t="s">
        <v>103</v>
      </c>
      <c r="B144" s="48" t="s">
        <v>1073</v>
      </c>
      <c r="C144" s="48" t="s">
        <v>1061</v>
      </c>
      <c r="D144" s="48" t="s">
        <v>1073</v>
      </c>
      <c r="E144" s="48" t="s">
        <v>1073</v>
      </c>
      <c r="F144" s="48">
        <v>1</v>
      </c>
      <c r="G144" s="48">
        <v>2</v>
      </c>
      <c r="H144" s="48">
        <v>1</v>
      </c>
      <c r="I144" s="48">
        <v>1</v>
      </c>
      <c r="J144" s="48">
        <v>2</v>
      </c>
      <c r="K144" s="48">
        <v>12003152</v>
      </c>
      <c r="L144" s="48">
        <v>2.79</v>
      </c>
      <c r="M144" s="48"/>
      <c r="N144" s="48">
        <v>1</v>
      </c>
      <c r="O144" s="48"/>
      <c r="P144" s="48">
        <v>-0.2002425376480757</v>
      </c>
      <c r="Q144" s="35">
        <v>2.1711017585322151E-4</v>
      </c>
      <c r="R144" s="48">
        <v>0.6</v>
      </c>
      <c r="S144" s="48">
        <v>0.2</v>
      </c>
      <c r="T144" s="48">
        <v>0</v>
      </c>
      <c r="U144" s="48">
        <v>0</v>
      </c>
      <c r="V144" s="48"/>
      <c r="W144" s="42">
        <v>20.002171101758531</v>
      </c>
    </row>
    <row r="145" spans="1:23">
      <c r="A145" s="48" t="s">
        <v>80</v>
      </c>
      <c r="B145" s="48" t="s">
        <v>1073</v>
      </c>
      <c r="C145" s="48" t="s">
        <v>1073</v>
      </c>
      <c r="D145" s="48" t="s">
        <v>1073</v>
      </c>
      <c r="E145" s="48" t="s">
        <v>905</v>
      </c>
      <c r="F145" s="48">
        <v>1</v>
      </c>
      <c r="G145" s="48">
        <v>1</v>
      </c>
      <c r="H145" s="48">
        <v>1</v>
      </c>
      <c r="I145" s="48">
        <v>3</v>
      </c>
      <c r="J145" s="48">
        <v>3</v>
      </c>
      <c r="K145" s="48">
        <v>89712496</v>
      </c>
      <c r="L145" s="48">
        <v>7.68</v>
      </c>
      <c r="M145" s="48"/>
      <c r="N145" s="48">
        <v>1</v>
      </c>
      <c r="O145" s="48"/>
      <c r="P145" s="48">
        <v>-0.18445059916268924</v>
      </c>
      <c r="Q145" s="35">
        <v>1.7499984331011801E-3</v>
      </c>
      <c r="R145" s="48">
        <v>0.3</v>
      </c>
      <c r="S145" s="48">
        <v>0.3</v>
      </c>
      <c r="T145" s="48">
        <v>0</v>
      </c>
      <c r="U145" s="48">
        <v>0</v>
      </c>
      <c r="V145" s="48"/>
      <c r="W145" s="42">
        <v>18.01749998433101</v>
      </c>
    </row>
    <row r="146" spans="1:23">
      <c r="A146" s="48" t="s">
        <v>47</v>
      </c>
      <c r="B146" s="48" t="s">
        <v>903</v>
      </c>
      <c r="C146" s="48" t="s">
        <v>1074</v>
      </c>
      <c r="D146" s="48" t="s">
        <v>1073</v>
      </c>
      <c r="E146" s="48" t="s">
        <v>1073</v>
      </c>
      <c r="F146" s="48">
        <v>0</v>
      </c>
      <c r="G146" s="48">
        <v>0</v>
      </c>
      <c r="H146" s="48">
        <v>1</v>
      </c>
      <c r="I146" s="48">
        <v>1</v>
      </c>
      <c r="J146" s="48">
        <v>1</v>
      </c>
      <c r="K146" s="48">
        <v>703479969</v>
      </c>
      <c r="L146" s="48">
        <v>4.2</v>
      </c>
      <c r="M146" s="48"/>
      <c r="N146" s="48">
        <v>1</v>
      </c>
      <c r="O146" s="48"/>
      <c r="P146" s="48">
        <v>-5.9721992806842338E-2</v>
      </c>
      <c r="Q146" s="35">
        <v>1.3857126142768289E-2</v>
      </c>
      <c r="R146" s="48">
        <v>0.5</v>
      </c>
      <c r="S146" s="48">
        <v>0.1</v>
      </c>
      <c r="T146" s="48">
        <v>0</v>
      </c>
      <c r="U146" s="48">
        <v>0</v>
      </c>
      <c r="V146" s="48"/>
      <c r="W146" s="42">
        <v>14.138571261427685</v>
      </c>
    </row>
    <row r="147" spans="1:23">
      <c r="A147" s="48" t="s">
        <v>35</v>
      </c>
      <c r="B147" s="48" t="s">
        <v>1073</v>
      </c>
      <c r="C147" s="48" t="s">
        <v>1070</v>
      </c>
      <c r="D147" s="48" t="s">
        <v>1073</v>
      </c>
      <c r="E147" s="48" t="s">
        <v>1073</v>
      </c>
      <c r="F147" s="48">
        <v>1</v>
      </c>
      <c r="G147" s="48">
        <v>2</v>
      </c>
      <c r="H147" s="48">
        <v>1</v>
      </c>
      <c r="I147" s="48">
        <v>1</v>
      </c>
      <c r="J147" s="48">
        <v>2</v>
      </c>
      <c r="K147" s="48">
        <v>220626676</v>
      </c>
      <c r="L147" s="48">
        <v>8.66</v>
      </c>
      <c r="M147" s="48"/>
      <c r="N147" s="48">
        <v>1</v>
      </c>
      <c r="O147" s="48"/>
      <c r="P147" s="48">
        <v>-0.15784647961916548</v>
      </c>
      <c r="Q147" s="35">
        <v>4.3324009975758675E-3</v>
      </c>
      <c r="R147" s="48">
        <v>0.3</v>
      </c>
      <c r="S147" s="48">
        <v>0.2</v>
      </c>
      <c r="T147" s="48">
        <v>0</v>
      </c>
      <c r="U147" s="48">
        <v>0</v>
      </c>
      <c r="V147" s="48"/>
      <c r="W147" s="42">
        <v>14.043324009975761</v>
      </c>
    </row>
    <row r="148" spans="1:23" ht="15" thickBot="1">
      <c r="A148" s="48" t="s">
        <v>48</v>
      </c>
      <c r="B148" s="48" t="s">
        <v>1073</v>
      </c>
      <c r="C148" s="48" t="s">
        <v>1073</v>
      </c>
      <c r="D148" s="48" t="s">
        <v>1073</v>
      </c>
      <c r="E148" s="48" t="s">
        <v>1073</v>
      </c>
      <c r="F148" s="48">
        <v>1</v>
      </c>
      <c r="G148" s="48">
        <v>1</v>
      </c>
      <c r="H148" s="48">
        <v>1</v>
      </c>
      <c r="I148" s="48">
        <v>1</v>
      </c>
      <c r="J148" s="48">
        <v>1</v>
      </c>
      <c r="K148" s="48">
        <v>176803622</v>
      </c>
      <c r="L148" s="48">
        <v>38.19</v>
      </c>
      <c r="M148" s="48"/>
      <c r="N148" s="48">
        <v>1</v>
      </c>
      <c r="O148" s="48"/>
      <c r="P148" s="48">
        <v>-0.16675211358011835</v>
      </c>
      <c r="Q148" s="35">
        <v>3.4679509660154005E-3</v>
      </c>
      <c r="R148" s="48">
        <v>0</v>
      </c>
      <c r="S148" s="48">
        <v>0.1</v>
      </c>
      <c r="T148" s="48">
        <v>0</v>
      </c>
      <c r="U148" s="48">
        <v>0</v>
      </c>
      <c r="V148" s="48"/>
      <c r="W148" s="43">
        <v>4.0346795096601547</v>
      </c>
    </row>
  </sheetData>
  <sortState xmlns:xlrd2="http://schemas.microsoft.com/office/spreadsheetml/2017/richdata2" ref="A3:W148">
    <sortCondition descending="1" ref="W3:W148"/>
  </sortState>
  <mergeCells count="2">
    <mergeCell ref="B1:E1"/>
    <mergeCell ref="F1:I1"/>
  </mergeCells>
  <conditionalFormatting sqref="W3:W14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{CC66F6CB-05EC-4BBA-BC05-7D17F1A5796F}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6F6CB-05EC-4BBA-BC05-7D17F1A579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W3:W148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AG157"/>
  <sheetViews>
    <sheetView topLeftCell="B1" zoomScale="78" zoomScaleNormal="177" workbookViewId="0">
      <pane xSplit="1" ySplit="2" topLeftCell="V3" activePane="bottomRight" state="frozen"/>
      <selection activeCell="B1" sqref="B1"/>
      <selection pane="topRight" activeCell="C1" sqref="C1"/>
      <selection pane="bottomLeft" activeCell="B3" sqref="B3"/>
      <selection pane="bottomRight" activeCell="R59" sqref="R59"/>
    </sheetView>
  </sheetViews>
  <sheetFormatPr defaultRowHeight="14.5"/>
  <cols>
    <col min="1" max="1" width="31.6328125" hidden="1" customWidth="1"/>
    <col min="2" max="2" width="31.90625" bestFit="1" customWidth="1"/>
    <col min="4" max="4" width="11.1796875" customWidth="1"/>
    <col min="5" max="5" width="10.81640625" customWidth="1"/>
    <col min="8" max="8" width="10.6328125" bestFit="1" customWidth="1"/>
    <col min="11" max="11" width="20.08984375" bestFit="1" customWidth="1"/>
    <col min="12" max="12" width="20.36328125" style="28" customWidth="1"/>
    <col min="13" max="13" width="16.08984375" bestFit="1" customWidth="1"/>
    <col min="14" max="14" width="13.6328125" customWidth="1"/>
    <col min="15" max="15" width="15.81640625" bestFit="1" customWidth="1"/>
    <col min="17" max="17" width="14.36328125" customWidth="1"/>
    <col min="18" max="18" width="14.36328125" bestFit="1" customWidth="1"/>
    <col min="19" max="19" width="11.08984375" bestFit="1" customWidth="1"/>
    <col min="20" max="20" width="10.453125" bestFit="1" customWidth="1"/>
    <col min="24" max="24" width="21.1796875" customWidth="1"/>
    <col min="28" max="28" width="10.6328125" bestFit="1" customWidth="1"/>
  </cols>
  <sheetData>
    <row r="1" spans="1:33" ht="15" thickBot="1">
      <c r="A1" t="s">
        <v>1</v>
      </c>
      <c r="B1" s="21" t="s">
        <v>1</v>
      </c>
      <c r="C1" s="65" t="s">
        <v>0</v>
      </c>
      <c r="D1" s="66"/>
      <c r="E1" s="66"/>
      <c r="F1" s="66"/>
      <c r="G1" s="67" t="s">
        <v>1055</v>
      </c>
      <c r="H1" s="68"/>
      <c r="I1" s="68"/>
      <c r="J1" s="69"/>
      <c r="K1" s="20" t="s">
        <v>1075</v>
      </c>
      <c r="L1" s="36" t="s">
        <v>1052</v>
      </c>
      <c r="M1" s="24" t="s">
        <v>8</v>
      </c>
      <c r="N1" s="24" t="s">
        <v>9</v>
      </c>
      <c r="O1" s="25" t="s">
        <v>10</v>
      </c>
      <c r="Q1" s="21" t="s">
        <v>7</v>
      </c>
      <c r="R1" s="21" t="s">
        <v>7</v>
      </c>
      <c r="S1" s="21" t="s">
        <v>1080</v>
      </c>
      <c r="T1" s="21" t="s">
        <v>1081</v>
      </c>
      <c r="U1" s="21" t="s">
        <v>9</v>
      </c>
      <c r="V1" s="21" t="s">
        <v>1082</v>
      </c>
    </row>
    <row r="2" spans="1:33" ht="15" thickBot="1">
      <c r="A2" t="s">
        <v>6</v>
      </c>
      <c r="B2" s="22" t="s">
        <v>1037</v>
      </c>
      <c r="C2" s="14" t="s">
        <v>2</v>
      </c>
      <c r="D2" s="15" t="s">
        <v>3</v>
      </c>
      <c r="E2" s="15" t="s">
        <v>4</v>
      </c>
      <c r="F2" s="16" t="s">
        <v>5</v>
      </c>
      <c r="G2" s="14" t="s">
        <v>2</v>
      </c>
      <c r="H2" s="15" t="s">
        <v>3</v>
      </c>
      <c r="I2" s="15" t="s">
        <v>4</v>
      </c>
      <c r="J2" s="16" t="s">
        <v>5</v>
      </c>
      <c r="K2" s="15" t="s">
        <v>1076</v>
      </c>
      <c r="L2" s="37"/>
      <c r="M2" s="15"/>
      <c r="N2" s="15"/>
      <c r="O2" s="16"/>
      <c r="Q2" s="22" t="s">
        <v>1077</v>
      </c>
      <c r="R2" s="22" t="s">
        <v>1078</v>
      </c>
      <c r="S2" s="22" t="s">
        <v>1079</v>
      </c>
      <c r="T2" s="22" t="s">
        <v>1079</v>
      </c>
      <c r="U2" s="22" t="s">
        <v>1078</v>
      </c>
      <c r="V2" s="22" t="s">
        <v>1078</v>
      </c>
      <c r="X2" s="39" t="s">
        <v>1076</v>
      </c>
      <c r="Z2" s="29" t="s">
        <v>2</v>
      </c>
      <c r="AA2" s="32" t="s">
        <v>1072</v>
      </c>
      <c r="AB2" s="30" t="s">
        <v>3</v>
      </c>
      <c r="AC2" s="32" t="s">
        <v>1072</v>
      </c>
      <c r="AD2" s="30" t="s">
        <v>4</v>
      </c>
      <c r="AE2" s="32" t="s">
        <v>1072</v>
      </c>
      <c r="AF2" s="31" t="s">
        <v>5</v>
      </c>
      <c r="AG2" s="31" t="s">
        <v>1072</v>
      </c>
    </row>
    <row r="3" spans="1:33" ht="15" thickBot="1">
      <c r="R3" s="40">
        <v>0.1</v>
      </c>
      <c r="S3" s="38">
        <v>0.2</v>
      </c>
      <c r="T3" s="40">
        <v>0.4</v>
      </c>
      <c r="U3" s="38">
        <v>0.1</v>
      </c>
      <c r="V3" s="40">
        <v>0.2</v>
      </c>
      <c r="X3" s="44">
        <f>SUM(R3:V3)</f>
        <v>1</v>
      </c>
      <c r="Z3" s="23"/>
      <c r="AA3" s="25"/>
      <c r="AB3" s="24"/>
      <c r="AC3" s="25"/>
      <c r="AD3" s="24"/>
      <c r="AE3" s="25"/>
      <c r="AF3" s="24"/>
      <c r="AG3" s="25"/>
    </row>
    <row r="4" spans="1:33">
      <c r="A4" t="s">
        <v>11</v>
      </c>
      <c r="B4" t="str">
        <f>VLOOKUP(A4,Справочник!$A$2:$B$659,2,FALSE)</f>
        <v>Сбербанк</v>
      </c>
      <c r="C4" t="str">
        <f>IFERROR(VLOOKUP(B4,НКР!C:D,2,FALSE),"-")</f>
        <v>AAA</v>
      </c>
      <c r="D4" t="str">
        <f>IFERROR(VLOOKUP(B4,'Эксперт РА'!$E$2:$F$150,2,FALSE),"-")</f>
        <v>-</v>
      </c>
      <c r="E4" t="str">
        <f>IFERROR(VLOOKUP(B4,НРА!$E$2:$F$31,2,FALSE),"-")</f>
        <v>-</v>
      </c>
      <c r="F4" t="str">
        <f>IFERROR(VLOOKUP(Sum!B4,АКРА!$J$1:$K$119,2,FALSE),"-")</f>
        <v>AAA</v>
      </c>
      <c r="G4">
        <f t="shared" ref="G4:G35" si="0">VLOOKUP(C4,Z$4:AA$21,2,FALSE)</f>
        <v>10</v>
      </c>
      <c r="H4">
        <f t="shared" ref="H4:H35" si="1">VLOOKUP(D4,AB$4:AC$21,2,FALSE)</f>
        <v>1</v>
      </c>
      <c r="I4">
        <f t="shared" ref="I4:I35" si="2">VLOOKUP(E4,AD$4:AE$21,2,FALSE)</f>
        <v>1</v>
      </c>
      <c r="J4">
        <f t="shared" ref="J4:J35" si="3">VLOOKUP(F4,AF$4:AG$21,2,FALSE)</f>
        <v>10</v>
      </c>
      <c r="K4">
        <f t="shared" ref="K4:K35" si="4">MAX(G4:J4)</f>
        <v>10</v>
      </c>
      <c r="L4" s="28">
        <f>VLOOKUP(B4,актив!B:D,2,FALSE)</f>
        <v>50695718774</v>
      </c>
      <c r="M4">
        <f>VLOOKUP(B4,актив!B:D,3,FALSE)</f>
        <v>0.43</v>
      </c>
      <c r="N4">
        <v>1</v>
      </c>
      <c r="O4">
        <f>IFERROR(VLOOKUP(B4,Санкции!B:C,2,FALSE),0)</f>
        <v>1</v>
      </c>
      <c r="Q4" s="35">
        <f t="shared" ref="Q4:Q35" si="5">STANDARDIZE(L4,AVERAGE($L$4:$L$149),_xlfn.STDEV.S($L$4:$L$149))</f>
        <v>10.099601446537978</v>
      </c>
      <c r="R4" s="35">
        <f t="shared" ref="R4:R35" si="6">(Q4-MIN($Q$4:$Q$149))/(MAX($Q$4:$Q$149)-MIN($Q$4:$Q$149))</f>
        <v>1</v>
      </c>
      <c r="S4" s="35">
        <f t="shared" ref="S4:S35" si="7">IF(M4&lt;0.5,1,IF(M4&lt;1,0.9, IF(M4&lt;1.5,0.8,IF(M4&lt;2.5,0.7,IF(M4&lt;3,0.6,IF(M4&lt;5,0.5,IF(M4&lt;7,0.4,IF(M4&lt;10,0.3,IF(M4&lt;15,0.2,IF(M4&lt;25,0.1,0))))))))))</f>
        <v>1</v>
      </c>
      <c r="T4">
        <f t="shared" ref="T4:T35" si="8">K4/10</f>
        <v>1</v>
      </c>
      <c r="U4">
        <f t="shared" ref="U4:U35" si="9">N4</f>
        <v>1</v>
      </c>
      <c r="V4">
        <f t="shared" ref="V4:V35" si="10">1-O4</f>
        <v>0</v>
      </c>
      <c r="X4" s="41">
        <f t="shared" ref="X4:X35" si="11">SUMPRODUCT(R4:V4,$R$3:$V$3)*100</f>
        <v>80</v>
      </c>
      <c r="Z4" s="23" t="s">
        <v>913</v>
      </c>
      <c r="AA4" s="25">
        <v>10</v>
      </c>
      <c r="AB4" s="23" t="s">
        <v>1056</v>
      </c>
      <c r="AC4" s="25">
        <v>10</v>
      </c>
      <c r="AD4" s="23" t="s">
        <v>913</v>
      </c>
      <c r="AE4" s="25">
        <v>10</v>
      </c>
      <c r="AF4" s="23" t="s">
        <v>913</v>
      </c>
      <c r="AG4" s="25">
        <v>10</v>
      </c>
    </row>
    <row r="5" spans="1:33">
      <c r="A5" t="s">
        <v>12</v>
      </c>
      <c r="B5" t="str">
        <f>VLOOKUP(A5,Справочник!$A$2:$B$659,2,FALSE)</f>
        <v>ВТБ</v>
      </c>
      <c r="C5" t="str">
        <f>IFERROR(VLOOKUP(B5,НКР!C:D,2,FALSE),"-")</f>
        <v>AAA</v>
      </c>
      <c r="D5" t="str">
        <f>IFERROR(VLOOKUP(B5,'Эксперт РА'!$E$2:$F$150,2,FALSE),"-")</f>
        <v>ruAAA</v>
      </c>
      <c r="E5" t="str">
        <f>IFERROR(VLOOKUP(B5,НРА!$E$2:$F$31,2,FALSE),"-")</f>
        <v>-</v>
      </c>
      <c r="F5" t="str">
        <f>IFERROR(VLOOKUP(Sum!B5,АКРА!$J$1:$K$119,2,FALSE),"-")</f>
        <v>AAA</v>
      </c>
      <c r="G5">
        <f t="shared" si="0"/>
        <v>10</v>
      </c>
      <c r="H5">
        <f t="shared" si="1"/>
        <v>10</v>
      </c>
      <c r="I5">
        <f t="shared" si="2"/>
        <v>1</v>
      </c>
      <c r="J5">
        <f t="shared" si="3"/>
        <v>10</v>
      </c>
      <c r="K5">
        <f t="shared" si="4"/>
        <v>10</v>
      </c>
      <c r="L5" s="28">
        <f>VLOOKUP(B5,актив!B:D,2,FALSE)</f>
        <v>26188218945</v>
      </c>
      <c r="M5">
        <f>VLOOKUP(B5,актив!B:D,3,FALSE)</f>
        <v>0.86</v>
      </c>
      <c r="N5">
        <v>1</v>
      </c>
      <c r="O5">
        <f>IFERROR(VLOOKUP(B5,Санкции!B:C,2,FALSE),0)</f>
        <v>1</v>
      </c>
      <c r="Q5" s="35">
        <f t="shared" si="5"/>
        <v>5.1192360257439598</v>
      </c>
      <c r="R5" s="35">
        <f t="shared" si="6"/>
        <v>0.51656703340102239</v>
      </c>
      <c r="S5" s="35">
        <f t="shared" si="7"/>
        <v>0.9</v>
      </c>
      <c r="T5">
        <f t="shared" si="8"/>
        <v>1</v>
      </c>
      <c r="U5">
        <f t="shared" si="9"/>
        <v>1</v>
      </c>
      <c r="V5">
        <f t="shared" si="10"/>
        <v>0</v>
      </c>
      <c r="X5" s="42">
        <f t="shared" si="11"/>
        <v>73.16567033401023</v>
      </c>
      <c r="Z5" s="33" t="s">
        <v>920</v>
      </c>
      <c r="AA5" s="34">
        <v>9</v>
      </c>
      <c r="AB5" s="33" t="s">
        <v>1062</v>
      </c>
      <c r="AC5" s="34">
        <v>9</v>
      </c>
      <c r="AD5" s="33" t="s">
        <v>920</v>
      </c>
      <c r="AE5" s="34">
        <v>9</v>
      </c>
      <c r="AF5" s="33" t="s">
        <v>920</v>
      </c>
      <c r="AG5" s="34">
        <v>9</v>
      </c>
    </row>
    <row r="6" spans="1:33">
      <c r="A6" t="s">
        <v>13</v>
      </c>
      <c r="B6" t="str">
        <f>VLOOKUP(A6,Справочник!$A$2:$B$659,2,FALSE)</f>
        <v>Альфа-Банк</v>
      </c>
      <c r="C6" t="str">
        <f>IFERROR(VLOOKUP(B6,НКР!C:D,2,FALSE),"-")</f>
        <v>-</v>
      </c>
      <c r="D6" t="str">
        <f>IFERROR(VLOOKUP(B6,'Эксперт РА'!$E$2:$F$150,2,FALSE),"-")</f>
        <v>ruAA+</v>
      </c>
      <c r="E6" t="str">
        <f>IFERROR(VLOOKUP(B6,НРА!$E$2:$F$31,2,FALSE),"-")</f>
        <v>-</v>
      </c>
      <c r="F6" t="str">
        <f>IFERROR(VLOOKUP(Sum!B6,АКРА!$J$1:$K$119,2,FALSE),"-")</f>
        <v>AA+</v>
      </c>
      <c r="G6">
        <f t="shared" si="0"/>
        <v>1</v>
      </c>
      <c r="H6">
        <f t="shared" si="1"/>
        <v>9</v>
      </c>
      <c r="I6">
        <f t="shared" si="2"/>
        <v>1</v>
      </c>
      <c r="J6">
        <f t="shared" si="3"/>
        <v>9</v>
      </c>
      <c r="K6">
        <f t="shared" si="4"/>
        <v>9</v>
      </c>
      <c r="L6" s="28">
        <f>VLOOKUP(B6,актив!B:D,2,FALSE)</f>
        <v>8411400483</v>
      </c>
      <c r="M6">
        <f>VLOOKUP(B6,актив!B:D,3,FALSE)</f>
        <v>0.42</v>
      </c>
      <c r="N6">
        <v>1</v>
      </c>
      <c r="O6">
        <f>IFERROR(VLOOKUP(B6,Санкции!B:C,2,FALSE),0)</f>
        <v>1</v>
      </c>
      <c r="Q6" s="35">
        <f t="shared" si="5"/>
        <v>1.5066662990224693</v>
      </c>
      <c r="R6" s="35">
        <f t="shared" si="6"/>
        <v>0.16590294503053615</v>
      </c>
      <c r="S6" s="35">
        <f t="shared" si="7"/>
        <v>1</v>
      </c>
      <c r="T6">
        <f t="shared" si="8"/>
        <v>0.9</v>
      </c>
      <c r="U6">
        <f t="shared" si="9"/>
        <v>1</v>
      </c>
      <c r="V6">
        <f t="shared" si="10"/>
        <v>0</v>
      </c>
      <c r="X6" s="42">
        <f t="shared" si="11"/>
        <v>67.659029450305368</v>
      </c>
      <c r="Z6" s="33" t="s">
        <v>901</v>
      </c>
      <c r="AA6" s="34">
        <v>9</v>
      </c>
      <c r="AB6" s="33" t="s">
        <v>1057</v>
      </c>
      <c r="AC6" s="34">
        <v>9</v>
      </c>
      <c r="AD6" s="33" t="s">
        <v>901</v>
      </c>
      <c r="AE6" s="34">
        <v>9</v>
      </c>
      <c r="AF6" s="33" t="s">
        <v>901</v>
      </c>
      <c r="AG6" s="34">
        <v>9</v>
      </c>
    </row>
    <row r="7" spans="1:33">
      <c r="A7" t="s">
        <v>14</v>
      </c>
      <c r="B7" t="str">
        <f>VLOOKUP(A7,Справочник!$A$2:$B$659,2,FALSE)</f>
        <v>Газпромбанк</v>
      </c>
      <c r="C7" t="str">
        <f>IFERROR(VLOOKUP(B7,НКР!C:D,2,FALSE),"-")</f>
        <v>-</v>
      </c>
      <c r="D7" t="str">
        <f>IFERROR(VLOOKUP(B7,'Эксперт РА'!$E$2:$F$150,2,FALSE),"-")</f>
        <v>ruAA+</v>
      </c>
      <c r="E7" t="str">
        <f>IFERROR(VLOOKUP(B7,НРА!$E$2:$F$31,2,FALSE),"-")</f>
        <v>-</v>
      </c>
      <c r="F7" t="str">
        <f>IFERROR(VLOOKUP(Sum!B7,АКРА!$J$1:$K$119,2,FALSE),"-")</f>
        <v>AA+</v>
      </c>
      <c r="G7">
        <f t="shared" si="0"/>
        <v>1</v>
      </c>
      <c r="H7">
        <f t="shared" si="1"/>
        <v>9</v>
      </c>
      <c r="I7">
        <f t="shared" si="2"/>
        <v>1</v>
      </c>
      <c r="J7">
        <f t="shared" si="3"/>
        <v>9</v>
      </c>
      <c r="K7">
        <f t="shared" si="4"/>
        <v>9</v>
      </c>
      <c r="L7" s="28">
        <f>VLOOKUP(B7,актив!B:D,2,FALSE)</f>
        <v>15296029418</v>
      </c>
      <c r="M7">
        <f>VLOOKUP(B7,актив!B:D,3,FALSE)</f>
        <v>0.56999999999999995</v>
      </c>
      <c r="N7">
        <v>1</v>
      </c>
      <c r="O7">
        <f>IFERROR(VLOOKUP(B7,Санкции!B:C,2,FALSE),0)</f>
        <v>1</v>
      </c>
      <c r="Q7" s="35">
        <f t="shared" si="5"/>
        <v>2.9057469119823689</v>
      </c>
      <c r="R7" s="35">
        <f t="shared" si="6"/>
        <v>0.301708580578959</v>
      </c>
      <c r="S7" s="35">
        <f t="shared" si="7"/>
        <v>0.9</v>
      </c>
      <c r="T7">
        <f t="shared" si="8"/>
        <v>0.9</v>
      </c>
      <c r="U7">
        <f t="shared" si="9"/>
        <v>1</v>
      </c>
      <c r="V7">
        <f t="shared" si="10"/>
        <v>0</v>
      </c>
      <c r="X7" s="42">
        <f t="shared" si="11"/>
        <v>67.017085805789591</v>
      </c>
      <c r="Z7" s="33" t="s">
        <v>911</v>
      </c>
      <c r="AA7" s="34">
        <v>8</v>
      </c>
      <c r="AB7" s="33" t="s">
        <v>1063</v>
      </c>
      <c r="AC7" s="34">
        <v>8</v>
      </c>
      <c r="AD7" s="33" t="s">
        <v>911</v>
      </c>
      <c r="AE7" s="34">
        <v>8</v>
      </c>
      <c r="AF7" s="33" t="s">
        <v>911</v>
      </c>
      <c r="AG7" s="34">
        <v>8</v>
      </c>
    </row>
    <row r="8" spans="1:33">
      <c r="A8" t="s">
        <v>15</v>
      </c>
      <c r="B8" t="str">
        <f>VLOOKUP(A8,Справочник!$A$2:$B$659,2,FALSE)</f>
        <v>Тинькофф Банк</v>
      </c>
      <c r="C8" t="str">
        <f>IFERROR(VLOOKUP(B8,НКР!C:D,2,FALSE),"-")</f>
        <v>-</v>
      </c>
      <c r="D8" t="str">
        <f>IFERROR(VLOOKUP(B8,'Эксперт РА'!$E$2:$F$150,2,FALSE),"-")</f>
        <v>ruAA-</v>
      </c>
      <c r="E8" t="str">
        <f>IFERROR(VLOOKUP(B8,НРА!$E$2:$F$31,2,FALSE),"-")</f>
        <v>-</v>
      </c>
      <c r="F8" t="str">
        <f>IFERROR(VLOOKUP(Sum!B8,АКРА!$J$1:$K$119,2,FALSE),"-")</f>
        <v>A+</v>
      </c>
      <c r="G8">
        <f t="shared" si="0"/>
        <v>1</v>
      </c>
      <c r="H8">
        <f t="shared" si="1"/>
        <v>8</v>
      </c>
      <c r="I8">
        <f t="shared" si="2"/>
        <v>1</v>
      </c>
      <c r="J8">
        <f t="shared" si="3"/>
        <v>8</v>
      </c>
      <c r="K8">
        <f t="shared" si="4"/>
        <v>8</v>
      </c>
      <c r="L8" s="28">
        <f>VLOOKUP(B8,актив!B:D,2,FALSE)</f>
        <v>1934593670</v>
      </c>
      <c r="M8">
        <f>VLOOKUP(B8,актив!B:D,3,FALSE)</f>
        <v>1.57</v>
      </c>
      <c r="N8">
        <v>1</v>
      </c>
      <c r="O8">
        <f>IFERROR(VLOOKUP(B8,Санкции!B:C,2,FALSE),0)</f>
        <v>1</v>
      </c>
      <c r="Q8" s="35">
        <f t="shared" si="5"/>
        <v>0.19046248738524957</v>
      </c>
      <c r="R8" s="35">
        <f t="shared" si="6"/>
        <v>3.8141975794825249E-2</v>
      </c>
      <c r="S8" s="35">
        <f t="shared" si="7"/>
        <v>0.7</v>
      </c>
      <c r="T8">
        <f t="shared" si="8"/>
        <v>0.8</v>
      </c>
      <c r="U8">
        <f t="shared" si="9"/>
        <v>1</v>
      </c>
      <c r="V8">
        <f t="shared" si="10"/>
        <v>0</v>
      </c>
      <c r="X8" s="42">
        <f t="shared" si="11"/>
        <v>56.381419757948258</v>
      </c>
      <c r="Z8" s="33" t="s">
        <v>904</v>
      </c>
      <c r="AA8" s="34">
        <v>8</v>
      </c>
      <c r="AB8" s="33" t="s">
        <v>1064</v>
      </c>
      <c r="AC8" s="34">
        <v>8</v>
      </c>
      <c r="AD8" s="33" t="s">
        <v>904</v>
      </c>
      <c r="AE8" s="34">
        <v>8</v>
      </c>
      <c r="AF8" s="33" t="s">
        <v>904</v>
      </c>
      <c r="AG8" s="34">
        <v>8</v>
      </c>
    </row>
    <row r="9" spans="1:33">
      <c r="A9" t="s">
        <v>16</v>
      </c>
      <c r="B9" t="str">
        <f>VLOOKUP(A9,Справочник!$A$2:$B$659,2,FALSE)</f>
        <v>Открытие</v>
      </c>
      <c r="C9" t="str">
        <f>IFERROR(VLOOKUP(B9,НКР!C:D,2,FALSE),"-")</f>
        <v>AA+</v>
      </c>
      <c r="D9" t="str">
        <f>IFERROR(VLOOKUP(B9,'Эксперт РА'!$E$2:$F$150,2,FALSE),"-")</f>
        <v>ruAA</v>
      </c>
      <c r="E9" t="str">
        <f>IFERROR(VLOOKUP(B9,НРА!$E$2:$F$31,2,FALSE),"-")</f>
        <v>-</v>
      </c>
      <c r="F9" t="str">
        <f>IFERROR(VLOOKUP(Sum!B9,АКРА!$J$1:$K$119,2,FALSE),"-")</f>
        <v>AA</v>
      </c>
      <c r="G9">
        <f t="shared" si="0"/>
        <v>9</v>
      </c>
      <c r="H9">
        <f t="shared" si="1"/>
        <v>9</v>
      </c>
      <c r="I9">
        <f t="shared" si="2"/>
        <v>1</v>
      </c>
      <c r="J9">
        <f t="shared" si="3"/>
        <v>9</v>
      </c>
      <c r="K9">
        <f t="shared" si="4"/>
        <v>9</v>
      </c>
      <c r="L9" s="28">
        <f>VLOOKUP(B9,актив!B:D,2,FALSE)</f>
        <v>3245494960</v>
      </c>
      <c r="M9">
        <f>VLOOKUP(B9,актив!B:D,3,FALSE)</f>
        <v>0.79</v>
      </c>
      <c r="N9">
        <v>1</v>
      </c>
      <c r="O9">
        <f>IFERROR(VLOOKUP(B9,Санкции!B:C,2,FALSE),0)</f>
        <v>1</v>
      </c>
      <c r="Q9" s="35">
        <f t="shared" si="5"/>
        <v>0.45686124288232016</v>
      </c>
      <c r="R9" s="35">
        <f t="shared" si="6"/>
        <v>6.4000708997517072E-2</v>
      </c>
      <c r="S9" s="35">
        <f t="shared" si="7"/>
        <v>0.9</v>
      </c>
      <c r="T9">
        <f t="shared" si="8"/>
        <v>0.9</v>
      </c>
      <c r="U9">
        <f t="shared" si="9"/>
        <v>1</v>
      </c>
      <c r="V9">
        <f t="shared" si="10"/>
        <v>0</v>
      </c>
      <c r="X9" s="42">
        <f t="shared" si="11"/>
        <v>64.640007089975171</v>
      </c>
      <c r="Z9" s="33" t="s">
        <v>899</v>
      </c>
      <c r="AA9" s="34">
        <v>7</v>
      </c>
      <c r="AB9" s="33" t="s">
        <v>1058</v>
      </c>
      <c r="AC9" s="34">
        <v>7</v>
      </c>
      <c r="AD9" s="33" t="s">
        <v>899</v>
      </c>
      <c r="AE9" s="34">
        <v>7</v>
      </c>
      <c r="AF9" s="33" t="s">
        <v>899</v>
      </c>
      <c r="AG9" s="34">
        <v>7</v>
      </c>
    </row>
    <row r="10" spans="1:33">
      <c r="A10" t="s">
        <v>17</v>
      </c>
      <c r="B10" t="str">
        <f>VLOOKUP(A10,Справочник!$A$2:$B$659,2,FALSE)</f>
        <v>Совкомбанк</v>
      </c>
      <c r="C10" t="str">
        <f>IFERROR(VLOOKUP(B10,НКР!C:D,2,FALSE),"-")</f>
        <v>AA-</v>
      </c>
      <c r="D10" t="str">
        <f>IFERROR(VLOOKUP(B10,'Эксперт РА'!$E$2:$F$150,2,FALSE),"-")</f>
        <v>ruAA</v>
      </c>
      <c r="E10" t="str">
        <f>IFERROR(VLOOKUP(B10,НРА!$E$2:$F$31,2,FALSE),"-")</f>
        <v>-</v>
      </c>
      <c r="F10" t="str">
        <f>IFERROR(VLOOKUP(Sum!B10,АКРА!$J$1:$K$119,2,FALSE),"-")</f>
        <v>AA-</v>
      </c>
      <c r="G10">
        <f t="shared" si="0"/>
        <v>8</v>
      </c>
      <c r="H10">
        <f t="shared" si="1"/>
        <v>9</v>
      </c>
      <c r="I10">
        <f t="shared" si="2"/>
        <v>1</v>
      </c>
      <c r="J10">
        <f t="shared" si="3"/>
        <v>8</v>
      </c>
      <c r="K10">
        <f t="shared" si="4"/>
        <v>9</v>
      </c>
      <c r="L10" s="28">
        <f>VLOOKUP(B10,актив!B:D,2,FALSE)</f>
        <v>3007306113</v>
      </c>
      <c r="M10">
        <f>VLOOKUP(B10,актив!B:D,3,FALSE)</f>
        <v>0.97</v>
      </c>
      <c r="N10">
        <v>1</v>
      </c>
      <c r="O10">
        <f>IFERROR(VLOOKUP(B10,Санкции!B:C,2,FALSE),0)</f>
        <v>1</v>
      </c>
      <c r="Q10" s="35">
        <f t="shared" si="5"/>
        <v>0.40845697865729824</v>
      </c>
      <c r="R10" s="35">
        <f t="shared" si="6"/>
        <v>5.9302214996927768E-2</v>
      </c>
      <c r="S10" s="35">
        <f t="shared" si="7"/>
        <v>0.9</v>
      </c>
      <c r="T10">
        <f t="shared" si="8"/>
        <v>0.9</v>
      </c>
      <c r="U10">
        <f t="shared" si="9"/>
        <v>1</v>
      </c>
      <c r="V10">
        <f t="shared" si="10"/>
        <v>0</v>
      </c>
      <c r="X10" s="42">
        <f t="shared" si="11"/>
        <v>64.593022149969286</v>
      </c>
      <c r="Z10" s="33" t="s">
        <v>902</v>
      </c>
      <c r="AA10" s="34">
        <v>7</v>
      </c>
      <c r="AB10" s="33" t="s">
        <v>1065</v>
      </c>
      <c r="AC10" s="34">
        <v>7</v>
      </c>
      <c r="AD10" s="33" t="s">
        <v>902</v>
      </c>
      <c r="AE10" s="34">
        <v>7</v>
      </c>
      <c r="AF10" s="33" t="s">
        <v>902</v>
      </c>
      <c r="AG10" s="34">
        <v>7</v>
      </c>
    </row>
    <row r="11" spans="1:33">
      <c r="A11" t="s">
        <v>18</v>
      </c>
      <c r="B11" t="str">
        <f>VLOOKUP(A11,Справочник!$A$2:$B$659,2,FALSE)</f>
        <v>Росбанк</v>
      </c>
      <c r="C11" t="str">
        <f>IFERROR(VLOOKUP(B11,НКР!C:D,2,FALSE),"-")</f>
        <v>-</v>
      </c>
      <c r="D11" t="str">
        <f>IFERROR(VLOOKUP(B11,'Эксперт РА'!$E$2:$F$150,2,FALSE),"-")</f>
        <v>ruAAA</v>
      </c>
      <c r="E11" t="str">
        <f>IFERROR(VLOOKUP(B11,НРА!$E$2:$F$31,2,FALSE),"-")</f>
        <v>-</v>
      </c>
      <c r="F11" t="str">
        <f>IFERROR(VLOOKUP(Sum!B11,АКРА!$J$1:$K$119,2,FALSE),"-")</f>
        <v>AAA</v>
      </c>
      <c r="G11">
        <f t="shared" si="0"/>
        <v>1</v>
      </c>
      <c r="H11">
        <f t="shared" si="1"/>
        <v>10</v>
      </c>
      <c r="I11">
        <f t="shared" si="2"/>
        <v>1</v>
      </c>
      <c r="J11">
        <f t="shared" si="3"/>
        <v>10</v>
      </c>
      <c r="K11">
        <f t="shared" si="4"/>
        <v>10</v>
      </c>
      <c r="L11" s="28">
        <f>VLOOKUP(B11,актив!B:D,2,FALSE)</f>
        <v>2173517945</v>
      </c>
      <c r="M11">
        <f>VLOOKUP(B11,актив!B:D,3,FALSE)</f>
        <v>0.2</v>
      </c>
      <c r="N11">
        <v>1</v>
      </c>
      <c r="O11">
        <f>IFERROR(VLOOKUP(B11,Санкции!B:C,2,FALSE),0)</f>
        <v>1</v>
      </c>
      <c r="Q11" s="35">
        <f t="shared" si="5"/>
        <v>0.23901620382719455</v>
      </c>
      <c r="R11" s="35">
        <f t="shared" si="6"/>
        <v>4.2854976788875364E-2</v>
      </c>
      <c r="S11" s="35">
        <f t="shared" si="7"/>
        <v>1</v>
      </c>
      <c r="T11">
        <f t="shared" si="8"/>
        <v>1</v>
      </c>
      <c r="U11">
        <f t="shared" si="9"/>
        <v>1</v>
      </c>
      <c r="V11">
        <f t="shared" si="10"/>
        <v>0</v>
      </c>
      <c r="X11" s="42">
        <f t="shared" si="11"/>
        <v>70.428549767888754</v>
      </c>
      <c r="Z11" s="33" t="s">
        <v>906</v>
      </c>
      <c r="AA11" s="34">
        <v>6</v>
      </c>
      <c r="AB11" s="33" t="s">
        <v>1066</v>
      </c>
      <c r="AC11" s="34">
        <v>6</v>
      </c>
      <c r="AD11" s="33" t="s">
        <v>906</v>
      </c>
      <c r="AE11" s="34">
        <v>6</v>
      </c>
      <c r="AF11" s="33" t="s">
        <v>906</v>
      </c>
      <c r="AG11" s="34">
        <v>6</v>
      </c>
    </row>
    <row r="12" spans="1:33">
      <c r="A12" t="s">
        <v>19</v>
      </c>
      <c r="B12" t="str">
        <f>VLOOKUP(A12,Справочник!$A$2:$B$659,2,FALSE)</f>
        <v>Промсвязьбанк</v>
      </c>
      <c r="C12" t="str">
        <f>IFERROR(VLOOKUP(B12,НКР!C:D,2,FALSE),"-")</f>
        <v>-</v>
      </c>
      <c r="D12" t="str">
        <f>IFERROR(VLOOKUP(B12,'Эксперт РА'!$E$2:$F$150,2,FALSE),"-")</f>
        <v>ruAA+</v>
      </c>
      <c r="E12" t="str">
        <f>IFERROR(VLOOKUP(B12,НРА!$E$2:$F$31,2,FALSE),"-")</f>
        <v>-</v>
      </c>
      <c r="F12" t="str">
        <f>IFERROR(VLOOKUP(Sum!B12,АКРА!$J$1:$K$119,2,FALSE),"-")</f>
        <v>aa+</v>
      </c>
      <c r="G12">
        <f t="shared" si="0"/>
        <v>1</v>
      </c>
      <c r="H12">
        <f t="shared" si="1"/>
        <v>9</v>
      </c>
      <c r="I12">
        <f t="shared" si="2"/>
        <v>1</v>
      </c>
      <c r="J12">
        <f t="shared" si="3"/>
        <v>9</v>
      </c>
      <c r="K12">
        <f t="shared" si="4"/>
        <v>9</v>
      </c>
      <c r="L12" s="28">
        <v>297601000</v>
      </c>
      <c r="M12">
        <v>0.8</v>
      </c>
      <c r="N12">
        <v>1</v>
      </c>
      <c r="O12">
        <f>IFERROR(VLOOKUP(B12,Санкции!B:C,2,FALSE),0)</f>
        <v>1</v>
      </c>
      <c r="Q12" s="35">
        <f t="shared" si="5"/>
        <v>-0.14220391043775268</v>
      </c>
      <c r="R12" s="35">
        <f t="shared" si="6"/>
        <v>5.8507903095381406E-3</v>
      </c>
      <c r="S12" s="35">
        <f t="shared" si="7"/>
        <v>0.9</v>
      </c>
      <c r="T12">
        <f t="shared" si="8"/>
        <v>0.9</v>
      </c>
      <c r="U12">
        <f t="shared" si="9"/>
        <v>1</v>
      </c>
      <c r="V12">
        <f t="shared" si="10"/>
        <v>0</v>
      </c>
      <c r="X12" s="42">
        <f t="shared" si="11"/>
        <v>64.058507903095389</v>
      </c>
      <c r="Z12" s="33" t="s">
        <v>931</v>
      </c>
      <c r="AA12" s="34">
        <v>6</v>
      </c>
      <c r="AB12" s="33" t="s">
        <v>1059</v>
      </c>
      <c r="AC12" s="34">
        <v>6</v>
      </c>
      <c r="AD12" s="33" t="s">
        <v>931</v>
      </c>
      <c r="AE12" s="34">
        <v>6</v>
      </c>
      <c r="AF12" s="33" t="s">
        <v>931</v>
      </c>
      <c r="AG12" s="34">
        <v>6</v>
      </c>
    </row>
    <row r="13" spans="1:33">
      <c r="A13" t="s">
        <v>20</v>
      </c>
      <c r="B13" t="str">
        <f>VLOOKUP(A13,Справочник!$A$2:$B$659,2,FALSE)</f>
        <v>Россельхозбанк</v>
      </c>
      <c r="C13" t="str">
        <f>IFERROR(VLOOKUP(B13,НКР!C:D,2,FALSE),"-")</f>
        <v>AA+</v>
      </c>
      <c r="D13" t="str">
        <f>IFERROR(VLOOKUP(B13,'Эксперт РА'!$E$2:$F$150,2,FALSE),"-")</f>
        <v>-</v>
      </c>
      <c r="E13" t="str">
        <f>IFERROR(VLOOKUP(B13,НРА!$E$2:$F$31,2,FALSE),"-")</f>
        <v>-</v>
      </c>
      <c r="F13" t="str">
        <f>IFERROR(VLOOKUP(Sum!B13,АКРА!$J$1:$K$119,2,FALSE),"-")</f>
        <v>AA</v>
      </c>
      <c r="G13">
        <f t="shared" si="0"/>
        <v>9</v>
      </c>
      <c r="H13">
        <f t="shared" si="1"/>
        <v>1</v>
      </c>
      <c r="I13">
        <f t="shared" si="2"/>
        <v>1</v>
      </c>
      <c r="J13">
        <f t="shared" si="3"/>
        <v>9</v>
      </c>
      <c r="K13">
        <f t="shared" si="4"/>
        <v>9</v>
      </c>
      <c r="L13" s="28">
        <f>VLOOKUP(B13,актив!B:D,2,FALSE)</f>
        <v>4672004684</v>
      </c>
      <c r="M13">
        <f>VLOOKUP(B13,актив!B:D,3,FALSE)</f>
        <v>0.84</v>
      </c>
      <c r="N13">
        <v>1</v>
      </c>
      <c r="O13">
        <f>IFERROR(VLOOKUP(B13,Санкции!B:C,2,FALSE),0)</f>
        <v>1</v>
      </c>
      <c r="Q13" s="35">
        <f t="shared" si="5"/>
        <v>0.74675371463209606</v>
      </c>
      <c r="R13" s="35">
        <f t="shared" si="6"/>
        <v>9.2139924852557967E-2</v>
      </c>
      <c r="S13" s="35">
        <f t="shared" si="7"/>
        <v>0.9</v>
      </c>
      <c r="T13">
        <f t="shared" si="8"/>
        <v>0.9</v>
      </c>
      <c r="U13">
        <f t="shared" si="9"/>
        <v>1</v>
      </c>
      <c r="V13">
        <f t="shared" si="10"/>
        <v>0</v>
      </c>
      <c r="X13" s="42">
        <f t="shared" si="11"/>
        <v>64.921399248525574</v>
      </c>
      <c r="Z13" s="33" t="s">
        <v>909</v>
      </c>
      <c r="AA13" s="34">
        <v>5</v>
      </c>
      <c r="AB13" s="33" t="s">
        <v>1067</v>
      </c>
      <c r="AC13" s="34">
        <v>5</v>
      </c>
      <c r="AD13" s="33" t="s">
        <v>909</v>
      </c>
      <c r="AE13" s="34">
        <v>5</v>
      </c>
      <c r="AF13" s="33" t="s">
        <v>909</v>
      </c>
      <c r="AG13" s="34">
        <v>5</v>
      </c>
    </row>
    <row r="14" spans="1:33">
      <c r="A14" t="s">
        <v>21</v>
      </c>
      <c r="B14" t="str">
        <f>VLOOKUP(A14,Справочник!$A$2:$B$659,2,FALSE)</f>
        <v>Почта Банк</v>
      </c>
      <c r="C14" t="str">
        <f>IFERROR(VLOOKUP(B14,НКР!C:D,2,FALSE),"-")</f>
        <v>-</v>
      </c>
      <c r="D14" t="str">
        <f>IFERROR(VLOOKUP(B14,'Эксперт РА'!$E$2:$F$150,2,FALSE),"-")</f>
        <v>-</v>
      </c>
      <c r="E14" t="str">
        <f>IFERROR(VLOOKUP(B14,НРА!$E$2:$F$31,2,FALSE),"-")</f>
        <v>A-</v>
      </c>
      <c r="F14" t="str">
        <f>IFERROR(VLOOKUP(Sum!B14,АКРА!$J$1:$K$119,2,FALSE),"-")</f>
        <v>A-</v>
      </c>
      <c r="G14">
        <f t="shared" si="0"/>
        <v>1</v>
      </c>
      <c r="H14">
        <f t="shared" si="1"/>
        <v>1</v>
      </c>
      <c r="I14">
        <f t="shared" si="2"/>
        <v>7</v>
      </c>
      <c r="J14">
        <f t="shared" si="3"/>
        <v>7</v>
      </c>
      <c r="K14">
        <f t="shared" si="4"/>
        <v>7</v>
      </c>
      <c r="L14" s="28">
        <f>VLOOKUP(B14,актив!B:D,2,FALSE)</f>
        <v>640672403</v>
      </c>
      <c r="M14">
        <f>VLOOKUP(B14,актив!B:D,3,FALSE)</f>
        <v>0.33</v>
      </c>
      <c r="O14">
        <f>IFERROR(VLOOKUP(B14,Санкции!B:C,2,FALSE),0)</f>
        <v>1</v>
      </c>
      <c r="Q14" s="35">
        <f t="shared" si="5"/>
        <v>-7.2485621575717932E-2</v>
      </c>
      <c r="R14" s="35">
        <f t="shared" si="6"/>
        <v>1.2618189157433218E-2</v>
      </c>
      <c r="S14" s="35">
        <f t="shared" si="7"/>
        <v>1</v>
      </c>
      <c r="T14">
        <f t="shared" si="8"/>
        <v>0.7</v>
      </c>
      <c r="U14">
        <f t="shared" si="9"/>
        <v>0</v>
      </c>
      <c r="V14">
        <f t="shared" si="10"/>
        <v>0</v>
      </c>
      <c r="X14" s="42">
        <f t="shared" si="11"/>
        <v>48.126181891574326</v>
      </c>
      <c r="Z14" s="33" t="s">
        <v>871</v>
      </c>
      <c r="AA14" s="34">
        <v>5</v>
      </c>
      <c r="AB14" s="33" t="s">
        <v>1068</v>
      </c>
      <c r="AC14" s="34">
        <v>5</v>
      </c>
      <c r="AD14" s="33" t="s">
        <v>871</v>
      </c>
      <c r="AE14" s="34">
        <v>5</v>
      </c>
      <c r="AF14" s="33" t="s">
        <v>871</v>
      </c>
      <c r="AG14" s="34">
        <v>5</v>
      </c>
    </row>
    <row r="15" spans="1:33">
      <c r="A15" t="s">
        <v>22</v>
      </c>
      <c r="B15" t="str">
        <f>VLOOKUP(A15,Справочник!$A$2:$B$659,2,FALSE)</f>
        <v>ДОМ.РФ</v>
      </c>
      <c r="C15" t="str">
        <f>IFERROR(VLOOKUP(B15,НКР!C:D,2,FALSE),"-")</f>
        <v>AA</v>
      </c>
      <c r="D15" t="str">
        <f>IFERROR(VLOOKUP(B15,'Эксперт РА'!$E$2:$F$150,2,FALSE),"-")</f>
        <v>ruAA</v>
      </c>
      <c r="E15" t="str">
        <f>IFERROR(VLOOKUP(B15,НРА!$E$2:$F$31,2,FALSE),"-")</f>
        <v>-</v>
      </c>
      <c r="F15" t="str">
        <f>IFERROR(VLOOKUP(Sum!B15,АКРА!$J$1:$K$119,2,FALSE),"-")</f>
        <v>AA</v>
      </c>
      <c r="G15">
        <f t="shared" si="0"/>
        <v>9</v>
      </c>
      <c r="H15">
        <f t="shared" si="1"/>
        <v>9</v>
      </c>
      <c r="I15">
        <f t="shared" si="2"/>
        <v>1</v>
      </c>
      <c r="J15">
        <f t="shared" si="3"/>
        <v>9</v>
      </c>
      <c r="K15">
        <f t="shared" si="4"/>
        <v>9</v>
      </c>
      <c r="L15" s="28">
        <f>VLOOKUP(B15,актив!B:D,2,FALSE)</f>
        <v>2361924750</v>
      </c>
      <c r="M15">
        <f>VLOOKUP(B15,актив!B:D,3,FALSE)</f>
        <v>0.45</v>
      </c>
      <c r="O15">
        <f>IFERROR(VLOOKUP(B15,Санкции!B:C,2,FALSE),0)</f>
        <v>0</v>
      </c>
      <c r="Q15" s="35">
        <f t="shared" si="5"/>
        <v>0.27730386038993943</v>
      </c>
      <c r="R15" s="35">
        <f t="shared" si="6"/>
        <v>4.6571474240843375E-2</v>
      </c>
      <c r="S15" s="35">
        <f t="shared" si="7"/>
        <v>1</v>
      </c>
      <c r="T15">
        <f t="shared" si="8"/>
        <v>0.9</v>
      </c>
      <c r="U15">
        <f t="shared" si="9"/>
        <v>0</v>
      </c>
      <c r="V15">
        <f t="shared" si="10"/>
        <v>1</v>
      </c>
      <c r="X15" s="42">
        <f t="shared" si="11"/>
        <v>76.465714742408437</v>
      </c>
      <c r="Z15" s="33" t="s">
        <v>893</v>
      </c>
      <c r="AA15" s="34">
        <v>4</v>
      </c>
      <c r="AB15" s="33" t="s">
        <v>1060</v>
      </c>
      <c r="AC15" s="34">
        <v>4</v>
      </c>
      <c r="AD15" s="33" t="s">
        <v>893</v>
      </c>
      <c r="AE15" s="34">
        <v>4</v>
      </c>
      <c r="AF15" s="33" t="s">
        <v>893</v>
      </c>
      <c r="AG15" s="34">
        <v>4</v>
      </c>
    </row>
    <row r="16" spans="1:33">
      <c r="A16" t="s">
        <v>23</v>
      </c>
      <c r="B16" t="str">
        <f>VLOOKUP(A16,Справочник!$A$2:$B$659,2,FALSE)</f>
        <v>МТС Банк</v>
      </c>
      <c r="C16" t="str">
        <f>IFERROR(VLOOKUP(B16,НКР!C:D,2,FALSE),"-")</f>
        <v>A</v>
      </c>
      <c r="D16" t="str">
        <f>IFERROR(VLOOKUP(B16,'Эксперт РА'!$E$2:$F$150,2,FALSE),"-")</f>
        <v>ruA</v>
      </c>
      <c r="E16" t="str">
        <f>IFERROR(VLOOKUP(B16,НРА!$E$2:$F$31,2,FALSE),"-")</f>
        <v>-</v>
      </c>
      <c r="F16" t="str">
        <f>IFERROR(VLOOKUP(Sum!B16,АКРА!$J$1:$K$119,2,FALSE),"-")</f>
        <v>A</v>
      </c>
      <c r="G16">
        <f t="shared" si="0"/>
        <v>7</v>
      </c>
      <c r="H16">
        <f t="shared" si="1"/>
        <v>7</v>
      </c>
      <c r="I16">
        <f t="shared" si="2"/>
        <v>1</v>
      </c>
      <c r="J16">
        <f t="shared" si="3"/>
        <v>7</v>
      </c>
      <c r="K16">
        <f t="shared" si="4"/>
        <v>7</v>
      </c>
      <c r="L16" s="28">
        <f>VLOOKUP(B16,актив!B:D,2,FALSE)</f>
        <v>449775975</v>
      </c>
      <c r="M16">
        <f>VLOOKUP(B16,актив!B:D,3,FALSE)</f>
        <v>2.4900000000000002</v>
      </c>
      <c r="N16">
        <v>1</v>
      </c>
      <c r="O16">
        <f>IFERROR(VLOOKUP(B16,Санкции!B:C,2,FALSE),0)</f>
        <v>1</v>
      </c>
      <c r="Q16" s="35">
        <f t="shared" si="5"/>
        <v>-0.11127921437783971</v>
      </c>
      <c r="R16" s="35">
        <f t="shared" si="6"/>
        <v>8.8525816028027157E-3</v>
      </c>
      <c r="S16" s="35">
        <f t="shared" si="7"/>
        <v>0.7</v>
      </c>
      <c r="T16">
        <f t="shared" si="8"/>
        <v>0.7</v>
      </c>
      <c r="U16">
        <f t="shared" si="9"/>
        <v>1</v>
      </c>
      <c r="V16">
        <f t="shared" si="10"/>
        <v>0</v>
      </c>
      <c r="X16" s="42">
        <f t="shared" si="11"/>
        <v>52.088525816028017</v>
      </c>
      <c r="Z16" s="33" t="s">
        <v>905</v>
      </c>
      <c r="AA16" s="34">
        <v>3</v>
      </c>
      <c r="AB16" s="33" t="s">
        <v>1069</v>
      </c>
      <c r="AC16" s="34">
        <v>3</v>
      </c>
      <c r="AD16" s="33" t="s">
        <v>905</v>
      </c>
      <c r="AE16" s="34">
        <v>3</v>
      </c>
      <c r="AF16" s="33" t="s">
        <v>905</v>
      </c>
      <c r="AG16" s="34">
        <v>3</v>
      </c>
    </row>
    <row r="17" spans="1:33">
      <c r="A17" t="s">
        <v>24</v>
      </c>
      <c r="B17" t="str">
        <f>VLOOKUP(A17,Справочник!$A$2:$B$659,2,FALSE)</f>
        <v>Драйв Клик Банк</v>
      </c>
      <c r="C17" t="str">
        <f>IFERROR(VLOOKUP(B17,НКР!C:D,2,FALSE),"-")</f>
        <v>-</v>
      </c>
      <c r="D17" t="str">
        <f>IFERROR(VLOOKUP(B17,'Эксперт РА'!$E$2:$F$150,2,FALSE),"-")</f>
        <v>-</v>
      </c>
      <c r="E17" t="str">
        <f>IFERROR(VLOOKUP(B17,НРА!$E$2:$F$31,2,FALSE),"-")</f>
        <v>-</v>
      </c>
      <c r="F17" t="str">
        <f>IFERROR(VLOOKUP(Sum!B17,АКРА!$J$1:$K$119,2,FALSE),"-")</f>
        <v>-</v>
      </c>
      <c r="G17">
        <f t="shared" si="0"/>
        <v>1</v>
      </c>
      <c r="H17">
        <f t="shared" si="1"/>
        <v>1</v>
      </c>
      <c r="I17">
        <f t="shared" si="2"/>
        <v>1</v>
      </c>
      <c r="J17">
        <f t="shared" si="3"/>
        <v>1</v>
      </c>
      <c r="K17">
        <f t="shared" si="4"/>
        <v>1</v>
      </c>
      <c r="L17" s="28">
        <f>VLOOKUP(B17,актив!B:D,2,FALSE)</f>
        <v>301253070</v>
      </c>
      <c r="M17">
        <f>VLOOKUP(B17,актив!B:D,3,FALSE)</f>
        <v>1.27</v>
      </c>
      <c r="O17">
        <f>IFERROR(VLOOKUP(B17,Санкции!B:C,2,FALSE),0)</f>
        <v>0</v>
      </c>
      <c r="Q17" s="35">
        <f t="shared" si="5"/>
        <v>-0.14146174402872566</v>
      </c>
      <c r="R17" s="35">
        <f t="shared" si="6"/>
        <v>5.922830748042519E-3</v>
      </c>
      <c r="S17" s="35">
        <f t="shared" si="7"/>
        <v>0.8</v>
      </c>
      <c r="T17">
        <f t="shared" si="8"/>
        <v>0.1</v>
      </c>
      <c r="U17">
        <f t="shared" si="9"/>
        <v>0</v>
      </c>
      <c r="V17">
        <f t="shared" si="10"/>
        <v>1</v>
      </c>
      <c r="X17" s="42">
        <f t="shared" si="11"/>
        <v>40.059228307480431</v>
      </c>
      <c r="Z17" s="33" t="s">
        <v>900</v>
      </c>
      <c r="AA17" s="34">
        <v>2</v>
      </c>
      <c r="AB17" s="33" t="s">
        <v>1070</v>
      </c>
      <c r="AC17" s="34">
        <v>2</v>
      </c>
      <c r="AD17" s="33" t="s">
        <v>900</v>
      </c>
      <c r="AE17" s="34">
        <v>2</v>
      </c>
      <c r="AF17" s="33" t="s">
        <v>900</v>
      </c>
      <c r="AG17" s="34">
        <v>2</v>
      </c>
    </row>
    <row r="18" spans="1:33">
      <c r="A18" t="s">
        <v>25</v>
      </c>
      <c r="B18" t="str">
        <f>VLOOKUP(A18,Справочник!$A$2:$B$659,2,FALSE)</f>
        <v>Уралсиб</v>
      </c>
      <c r="C18" t="str">
        <f>IFERROR(VLOOKUP(B18,НКР!C:D,2,FALSE),"-")</f>
        <v>A-</v>
      </c>
      <c r="D18" t="str">
        <f>IFERROR(VLOOKUP(B18,'Эксперт РА'!$E$2:$F$150,2,FALSE),"-")</f>
        <v>ruA-</v>
      </c>
      <c r="E18" t="str">
        <f>IFERROR(VLOOKUP(B18,НРА!$E$2:$F$31,2,FALSE),"-")</f>
        <v>-</v>
      </c>
      <c r="F18" t="str">
        <f>IFERROR(VLOOKUP(Sum!B18,АКРА!$J$1:$K$119,2,FALSE),"-")</f>
        <v>BBB+</v>
      </c>
      <c r="G18">
        <f t="shared" si="0"/>
        <v>7</v>
      </c>
      <c r="H18">
        <f t="shared" si="1"/>
        <v>7</v>
      </c>
      <c r="I18">
        <f t="shared" si="2"/>
        <v>1</v>
      </c>
      <c r="J18">
        <f t="shared" si="3"/>
        <v>6</v>
      </c>
      <c r="K18">
        <f t="shared" si="4"/>
        <v>7</v>
      </c>
      <c r="L18" s="28">
        <f>VLOOKUP(B18,актив!B:D,2,FALSE)</f>
        <v>709787812</v>
      </c>
      <c r="M18">
        <f>VLOOKUP(B18,актив!B:D,3,FALSE)</f>
        <v>1.91</v>
      </c>
      <c r="O18">
        <f>IFERROR(VLOOKUP(B18,Санкции!B:C,2,FALSE),0)</f>
        <v>1</v>
      </c>
      <c r="Q18" s="35">
        <f t="shared" si="5"/>
        <v>-5.8440125485565299E-2</v>
      </c>
      <c r="R18" s="35">
        <f t="shared" si="6"/>
        <v>1.398155414544534E-2</v>
      </c>
      <c r="S18" s="35">
        <f t="shared" si="7"/>
        <v>0.7</v>
      </c>
      <c r="T18">
        <f t="shared" si="8"/>
        <v>0.7</v>
      </c>
      <c r="U18">
        <f t="shared" si="9"/>
        <v>0</v>
      </c>
      <c r="V18">
        <f t="shared" si="10"/>
        <v>0</v>
      </c>
      <c r="X18" s="42">
        <f t="shared" si="11"/>
        <v>42.139815541454453</v>
      </c>
      <c r="Z18" s="33" t="s">
        <v>948</v>
      </c>
      <c r="AA18" s="34">
        <v>2</v>
      </c>
      <c r="AB18" s="33" t="s">
        <v>1061</v>
      </c>
      <c r="AC18" s="34">
        <v>2</v>
      </c>
      <c r="AD18" s="33" t="s">
        <v>948</v>
      </c>
      <c r="AE18" s="34">
        <v>2</v>
      </c>
      <c r="AF18" s="33" t="s">
        <v>948</v>
      </c>
      <c r="AG18" s="34">
        <v>2</v>
      </c>
    </row>
    <row r="19" spans="1:33">
      <c r="A19" t="s">
        <v>26</v>
      </c>
      <c r="B19" t="str">
        <f>VLOOKUP(A19,Справочник!$A$2:$B$659,2,FALSE)</f>
        <v>Райффайзен Банк</v>
      </c>
      <c r="C19" t="str">
        <f>IFERROR(VLOOKUP(B19,НКР!C:D,2,FALSE),"-")</f>
        <v>-</v>
      </c>
      <c r="D19" t="str">
        <f>IFERROR(VLOOKUP(B19,'Эксперт РА'!$E$2:$F$150,2,FALSE),"-")</f>
        <v>ruAAA</v>
      </c>
      <c r="E19" t="str">
        <f>IFERROR(VLOOKUP(B19,НРА!$E$2:$F$31,2,FALSE),"-")</f>
        <v>-</v>
      </c>
      <c r="F19" t="str">
        <f>IFERROR(VLOOKUP(Sum!B19,АКРА!$J$1:$K$119,2,FALSE),"-")</f>
        <v>AAA</v>
      </c>
      <c r="G19">
        <f t="shared" si="0"/>
        <v>1</v>
      </c>
      <c r="H19">
        <f t="shared" si="1"/>
        <v>10</v>
      </c>
      <c r="I19">
        <f t="shared" si="2"/>
        <v>1</v>
      </c>
      <c r="J19">
        <f t="shared" si="3"/>
        <v>10</v>
      </c>
      <c r="K19">
        <f t="shared" si="4"/>
        <v>10</v>
      </c>
      <c r="L19" s="28">
        <f>VLOOKUP(B19,актив!B:D,2,FALSE)</f>
        <v>2002704556</v>
      </c>
      <c r="M19">
        <f>VLOOKUP(B19,актив!B:D,3,FALSE)</f>
        <v>0.61</v>
      </c>
      <c r="N19">
        <v>1</v>
      </c>
      <c r="O19">
        <f>IFERROR(VLOOKUP(B19,Санкции!B:C,2,FALSE),0)</f>
        <v>0</v>
      </c>
      <c r="Q19" s="35">
        <f t="shared" si="5"/>
        <v>0.2043038463072496</v>
      </c>
      <c r="R19" s="35">
        <f t="shared" si="6"/>
        <v>3.9485525643092587E-2</v>
      </c>
      <c r="S19" s="35">
        <f t="shared" si="7"/>
        <v>0.9</v>
      </c>
      <c r="T19">
        <f t="shared" si="8"/>
        <v>1</v>
      </c>
      <c r="U19">
        <f t="shared" si="9"/>
        <v>1</v>
      </c>
      <c r="V19">
        <f t="shared" si="10"/>
        <v>1</v>
      </c>
      <c r="X19" s="42">
        <f t="shared" si="11"/>
        <v>88.394855256430944</v>
      </c>
      <c r="Z19" s="33" t="s">
        <v>957</v>
      </c>
      <c r="AA19" s="34">
        <v>2</v>
      </c>
      <c r="AB19" s="33" t="s">
        <v>1071</v>
      </c>
      <c r="AC19" s="34">
        <v>2</v>
      </c>
      <c r="AD19" s="33" t="s">
        <v>957</v>
      </c>
      <c r="AE19" s="34">
        <v>2</v>
      </c>
      <c r="AF19" s="33" t="s">
        <v>957</v>
      </c>
      <c r="AG19" s="34">
        <v>2</v>
      </c>
    </row>
    <row r="20" spans="1:33">
      <c r="A20" t="s">
        <v>27</v>
      </c>
      <c r="B20" t="str">
        <f>VLOOKUP(A20,Справочник!$A$2:$B$659,2,FALSE)</f>
        <v>МКБ</v>
      </c>
      <c r="C20" t="str">
        <f>IFERROR(VLOOKUP(B20,НКР!C:D,2,FALSE),"-")</f>
        <v>отозван</v>
      </c>
      <c r="D20" t="str">
        <f>IFERROR(VLOOKUP(B20,'Эксперт РА'!$E$2:$F$150,2,FALSE),"-")</f>
        <v>ruA+</v>
      </c>
      <c r="E20" t="str">
        <f>IFERROR(VLOOKUP(B20,НРА!$E$2:$F$31,2,FALSE),"-")</f>
        <v>AA-</v>
      </c>
      <c r="F20" t="str">
        <f>IFERROR(VLOOKUP(Sum!B20,АКРА!$J$1:$K$119,2,FALSE),"-")</f>
        <v>A+</v>
      </c>
      <c r="G20">
        <f t="shared" si="0"/>
        <v>0</v>
      </c>
      <c r="H20">
        <f t="shared" si="1"/>
        <v>8</v>
      </c>
      <c r="I20">
        <f t="shared" si="2"/>
        <v>8</v>
      </c>
      <c r="J20">
        <f t="shared" si="3"/>
        <v>8</v>
      </c>
      <c r="K20">
        <f t="shared" si="4"/>
        <v>8</v>
      </c>
      <c r="L20" s="28">
        <f>VLOOKUP(B20,актив!B:D,2,FALSE)</f>
        <v>4971033526</v>
      </c>
      <c r="M20">
        <f>VLOOKUP(B20,актив!B:D,3,FALSE)</f>
        <v>0.94</v>
      </c>
      <c r="O20">
        <f>IFERROR(VLOOKUP(B20,Санкции!B:C,2,FALSE),0)</f>
        <v>1</v>
      </c>
      <c r="Q20" s="35">
        <f t="shared" si="5"/>
        <v>0.80752176175678092</v>
      </c>
      <c r="R20" s="35">
        <f t="shared" si="6"/>
        <v>9.8038543691500363E-2</v>
      </c>
      <c r="S20" s="35">
        <f t="shared" si="7"/>
        <v>0.9</v>
      </c>
      <c r="T20">
        <f t="shared" si="8"/>
        <v>0.8</v>
      </c>
      <c r="U20">
        <f t="shared" si="9"/>
        <v>0</v>
      </c>
      <c r="V20">
        <f t="shared" si="10"/>
        <v>0</v>
      </c>
      <c r="X20" s="42">
        <f t="shared" si="11"/>
        <v>50.980385436915007</v>
      </c>
      <c r="Z20" s="33" t="s">
        <v>1073</v>
      </c>
      <c r="AA20" s="34">
        <v>1</v>
      </c>
      <c r="AB20" s="33" t="s">
        <v>1073</v>
      </c>
      <c r="AC20" s="34">
        <v>1</v>
      </c>
      <c r="AD20" s="33" t="s">
        <v>1073</v>
      </c>
      <c r="AE20" s="34">
        <v>1</v>
      </c>
      <c r="AF20" s="33" t="s">
        <v>1073</v>
      </c>
      <c r="AG20" s="34">
        <v>1</v>
      </c>
    </row>
    <row r="21" spans="1:33" ht="15" thickBot="1">
      <c r="A21" t="s">
        <v>28</v>
      </c>
      <c r="B21" t="str">
        <f>VLOOKUP(A21,Справочник!$A$2:$B$659,2,FALSE)</f>
        <v>Хоум Банк</v>
      </c>
      <c r="C21" t="str">
        <f>IFERROR(VLOOKUP(B21,НКР!C:D,2,FALSE),"-")</f>
        <v>-</v>
      </c>
      <c r="D21" t="str">
        <f>IFERROR(VLOOKUP(B21,'Эксперт РА'!$E$2:$F$150,2,FALSE),"-")</f>
        <v>-</v>
      </c>
      <c r="E21" t="str">
        <f>IFERROR(VLOOKUP(B21,НРА!$E$2:$F$31,2,FALSE),"-")</f>
        <v>-</v>
      </c>
      <c r="F21" t="str">
        <f>IFERROR(VLOOKUP(Sum!B21,АКРА!$J$1:$K$119,2,FALSE),"-")</f>
        <v>-</v>
      </c>
      <c r="G21">
        <f t="shared" si="0"/>
        <v>1</v>
      </c>
      <c r="H21">
        <f t="shared" si="1"/>
        <v>1</v>
      </c>
      <c r="I21">
        <f t="shared" si="2"/>
        <v>1</v>
      </c>
      <c r="J21">
        <f t="shared" si="3"/>
        <v>1</v>
      </c>
      <c r="K21">
        <f t="shared" si="4"/>
        <v>1</v>
      </c>
      <c r="L21" s="28">
        <f>VLOOKUP(B21,актив!B:D,2,FALSE)</f>
        <v>288290804</v>
      </c>
      <c r="M21">
        <f>VLOOKUP(B21,актив!B:D,3,FALSE)</f>
        <v>0.97</v>
      </c>
      <c r="O21">
        <f>IFERROR(VLOOKUP(B21,Санкции!B:C,2,FALSE),0)</f>
        <v>1</v>
      </c>
      <c r="Q21" s="35">
        <f t="shared" si="5"/>
        <v>-0.14409590997025279</v>
      </c>
      <c r="R21" s="35">
        <f t="shared" si="6"/>
        <v>5.6671381335388583E-3</v>
      </c>
      <c r="S21" s="35">
        <f t="shared" si="7"/>
        <v>0.9</v>
      </c>
      <c r="T21">
        <f t="shared" si="8"/>
        <v>0.1</v>
      </c>
      <c r="U21">
        <f t="shared" si="9"/>
        <v>0</v>
      </c>
      <c r="V21">
        <f t="shared" si="10"/>
        <v>0</v>
      </c>
      <c r="X21" s="42">
        <f t="shared" si="11"/>
        <v>22.056671381335391</v>
      </c>
      <c r="Z21" s="14" t="s">
        <v>903</v>
      </c>
      <c r="AA21" s="16">
        <v>0</v>
      </c>
      <c r="AB21" s="14" t="s">
        <v>1074</v>
      </c>
      <c r="AC21" s="16">
        <v>0</v>
      </c>
      <c r="AD21" s="14"/>
      <c r="AE21" s="16"/>
      <c r="AF21" s="14" t="s">
        <v>903</v>
      </c>
      <c r="AG21" s="16">
        <v>0</v>
      </c>
    </row>
    <row r="22" spans="1:33">
      <c r="A22" t="s">
        <v>29</v>
      </c>
      <c r="B22" t="str">
        <f>VLOOKUP(A22,Справочник!$A$2:$B$659,2,FALSE)</f>
        <v>АК Барс</v>
      </c>
      <c r="C22" t="str">
        <f>IFERROR(VLOOKUP(B22,НКР!C:D,2,FALSE),"-")</f>
        <v>A</v>
      </c>
      <c r="D22" t="str">
        <f>IFERROR(VLOOKUP(B22,'Эксперт РА'!$E$2:$F$150,2,FALSE),"-")</f>
        <v>ruA-</v>
      </c>
      <c r="E22" t="str">
        <f>IFERROR(VLOOKUP(B22,НРА!$E$2:$F$31,2,FALSE),"-")</f>
        <v>-</v>
      </c>
      <c r="F22" t="str">
        <f>IFERROR(VLOOKUP(Sum!B22,АКРА!$J$1:$K$119,2,FALSE),"-")</f>
        <v>A</v>
      </c>
      <c r="G22">
        <f t="shared" si="0"/>
        <v>7</v>
      </c>
      <c r="H22">
        <f t="shared" si="1"/>
        <v>7</v>
      </c>
      <c r="I22">
        <f t="shared" si="2"/>
        <v>1</v>
      </c>
      <c r="J22">
        <f t="shared" si="3"/>
        <v>7</v>
      </c>
      <c r="K22">
        <f t="shared" si="4"/>
        <v>7</v>
      </c>
      <c r="L22" s="28">
        <f>VLOOKUP(B22,актив!B:D,2,FALSE)</f>
        <v>879308756</v>
      </c>
      <c r="M22">
        <f>VLOOKUP(B22,актив!B:D,3,FALSE)</f>
        <v>0.6</v>
      </c>
      <c r="O22">
        <f>IFERROR(VLOOKUP(B22,Санкции!B:C,2,FALSE),0)</f>
        <v>1</v>
      </c>
      <c r="Q22" s="35">
        <f t="shared" si="5"/>
        <v>-2.3990416070534818E-2</v>
      </c>
      <c r="R22" s="35">
        <f t="shared" si="6"/>
        <v>1.7325510625314591E-2</v>
      </c>
      <c r="S22" s="35">
        <f t="shared" si="7"/>
        <v>0.9</v>
      </c>
      <c r="T22">
        <f t="shared" si="8"/>
        <v>0.7</v>
      </c>
      <c r="U22">
        <f t="shared" si="9"/>
        <v>0</v>
      </c>
      <c r="V22">
        <f t="shared" si="10"/>
        <v>0</v>
      </c>
      <c r="X22" s="42">
        <f t="shared" si="11"/>
        <v>46.173255106253144</v>
      </c>
    </row>
    <row r="23" spans="1:33">
      <c r="A23" t="s">
        <v>30</v>
      </c>
      <c r="B23" t="str">
        <f>VLOOKUP(A23,Справочник!$A$2:$B$659,2,FALSE)</f>
        <v>Банк Санкт-Петербург</v>
      </c>
      <c r="C23" t="str">
        <f>IFERROR(VLOOKUP(B23,НКР!C:D,2,FALSE),"-")</f>
        <v>-</v>
      </c>
      <c r="D23" t="str">
        <f>IFERROR(VLOOKUP(B23,'Эксперт РА'!$E$2:$F$150,2,FALSE),"-")</f>
        <v>ruA+</v>
      </c>
      <c r="E23" t="str">
        <f>IFERROR(VLOOKUP(B23,НРА!$E$2:$F$31,2,FALSE),"-")</f>
        <v>-</v>
      </c>
      <c r="F23" t="str">
        <f>IFERROR(VLOOKUP(Sum!B23,АКРА!$J$1:$K$119,2,FALSE),"-")</f>
        <v>A+</v>
      </c>
      <c r="G23">
        <f t="shared" si="0"/>
        <v>1</v>
      </c>
      <c r="H23">
        <f t="shared" si="1"/>
        <v>8</v>
      </c>
      <c r="I23">
        <f t="shared" si="2"/>
        <v>1</v>
      </c>
      <c r="J23">
        <f t="shared" si="3"/>
        <v>8</v>
      </c>
      <c r="K23">
        <f t="shared" si="4"/>
        <v>8</v>
      </c>
      <c r="L23" s="28">
        <f>VLOOKUP(B23,актив!B:D,2,FALSE)</f>
        <v>1042804601</v>
      </c>
      <c r="M23">
        <f>VLOOKUP(B23,актив!B:D,3,FALSE)</f>
        <v>0.38</v>
      </c>
      <c r="O23">
        <f>IFERROR(VLOOKUP(B23,Санкции!B:C,2,FALSE),0)</f>
        <v>1</v>
      </c>
      <c r="Q23" s="35">
        <f t="shared" si="5"/>
        <v>9.2348846971087618E-3</v>
      </c>
      <c r="R23" s="35">
        <f t="shared" si="6"/>
        <v>2.0550616487864819E-2</v>
      </c>
      <c r="S23" s="35">
        <f t="shared" si="7"/>
        <v>1</v>
      </c>
      <c r="T23">
        <f t="shared" si="8"/>
        <v>0.8</v>
      </c>
      <c r="U23">
        <f t="shared" si="9"/>
        <v>0</v>
      </c>
      <c r="V23">
        <f t="shared" si="10"/>
        <v>0</v>
      </c>
      <c r="X23" s="42">
        <f t="shared" si="11"/>
        <v>52.205506164878656</v>
      </c>
    </row>
    <row r="24" spans="1:33">
      <c r="A24" t="s">
        <v>31</v>
      </c>
      <c r="B24" t="str">
        <f>VLOOKUP(A24,Справочник!$A$2:$B$659,2,FALSE)</f>
        <v>ОТП Банк</v>
      </c>
      <c r="C24" t="str">
        <f>IFERROR(VLOOKUP(B24,НКР!C:D,2,FALSE),"-")</f>
        <v>-</v>
      </c>
      <c r="D24" t="str">
        <f>IFERROR(VLOOKUP(B24,'Эксперт РА'!$E$2:$F$150,2,FALSE),"-")</f>
        <v>ruA</v>
      </c>
      <c r="E24" t="str">
        <f>IFERROR(VLOOKUP(B24,НРА!$E$2:$F$31,2,FALSE),"-")</f>
        <v>-</v>
      </c>
      <c r="F24" t="str">
        <f>IFERROR(VLOOKUP(Sum!B24,АКРА!$J$1:$K$119,2,FALSE),"-")</f>
        <v>A+</v>
      </c>
      <c r="G24">
        <f t="shared" si="0"/>
        <v>1</v>
      </c>
      <c r="H24">
        <f t="shared" si="1"/>
        <v>7</v>
      </c>
      <c r="I24">
        <f t="shared" si="2"/>
        <v>1</v>
      </c>
      <c r="J24">
        <f t="shared" si="3"/>
        <v>8</v>
      </c>
      <c r="K24">
        <f t="shared" si="4"/>
        <v>8</v>
      </c>
      <c r="L24" s="28">
        <f>VLOOKUP(B24,актив!B:D,2,FALSE)</f>
        <v>350887619</v>
      </c>
      <c r="M24">
        <f>VLOOKUP(B24,актив!B:D,3,FALSE)</f>
        <v>0.7</v>
      </c>
      <c r="O24">
        <f>IFERROR(VLOOKUP(B24,Санкции!B:C,2,FALSE),0)</f>
        <v>0</v>
      </c>
      <c r="Q24" s="35">
        <f t="shared" si="5"/>
        <v>-0.13137510960085172</v>
      </c>
      <c r="R24" s="35">
        <f t="shared" si="6"/>
        <v>6.9019178616320813E-3</v>
      </c>
      <c r="S24" s="35">
        <f t="shared" si="7"/>
        <v>0.9</v>
      </c>
      <c r="T24">
        <f t="shared" si="8"/>
        <v>0.8</v>
      </c>
      <c r="U24">
        <f t="shared" si="9"/>
        <v>0</v>
      </c>
      <c r="V24">
        <f t="shared" si="10"/>
        <v>1</v>
      </c>
      <c r="X24" s="42">
        <f t="shared" si="11"/>
        <v>70.069019178616315</v>
      </c>
    </row>
    <row r="25" spans="1:33">
      <c r="A25" t="s">
        <v>32</v>
      </c>
      <c r="B25" t="str">
        <f>VLOOKUP(A25,Справочник!$A$2:$B$659,2,FALSE)</f>
        <v>РНКБ</v>
      </c>
      <c r="C25" t="str">
        <f>IFERROR(VLOOKUP(B25,НКР!C:D,2,FALSE),"-")</f>
        <v>-</v>
      </c>
      <c r="D25" t="str">
        <f>IFERROR(VLOOKUP(B25,'Эксперт РА'!$E$2:$F$150,2,FALSE),"-")</f>
        <v>ruA+</v>
      </c>
      <c r="E25" t="str">
        <f>IFERROR(VLOOKUP(B25,НРА!$E$2:$F$31,2,FALSE),"-")</f>
        <v>-</v>
      </c>
      <c r="F25" t="str">
        <f>IFERROR(VLOOKUP(Sum!B25,АКРА!$J$1:$K$119,2,FALSE),"-")</f>
        <v>A+</v>
      </c>
      <c r="G25">
        <f t="shared" si="0"/>
        <v>1</v>
      </c>
      <c r="H25">
        <f t="shared" si="1"/>
        <v>8</v>
      </c>
      <c r="I25">
        <f t="shared" si="2"/>
        <v>1</v>
      </c>
      <c r="J25">
        <f t="shared" si="3"/>
        <v>8</v>
      </c>
      <c r="K25">
        <f t="shared" si="4"/>
        <v>8</v>
      </c>
      <c r="L25" s="28">
        <f>VLOOKUP(B25,актив!B:D,2,FALSE)</f>
        <v>438857762</v>
      </c>
      <c r="M25">
        <f>VLOOKUP(B25,актив!B:D,3,FALSE)</f>
        <v>0.38</v>
      </c>
      <c r="O25">
        <f>IFERROR(VLOOKUP(B25,Санкции!B:C,2,FALSE),0)</f>
        <v>1</v>
      </c>
      <c r="Q25" s="35">
        <f t="shared" si="5"/>
        <v>-0.11349799193007779</v>
      </c>
      <c r="R25" s="35">
        <f t="shared" si="6"/>
        <v>8.6372098130494523E-3</v>
      </c>
      <c r="S25" s="35">
        <f t="shared" si="7"/>
        <v>1</v>
      </c>
      <c r="T25">
        <f t="shared" si="8"/>
        <v>0.8</v>
      </c>
      <c r="U25">
        <f t="shared" si="9"/>
        <v>0</v>
      </c>
      <c r="V25">
        <f t="shared" si="10"/>
        <v>0</v>
      </c>
      <c r="X25" s="42">
        <f t="shared" si="11"/>
        <v>52.086372098130497</v>
      </c>
    </row>
    <row r="26" spans="1:33">
      <c r="A26" t="s">
        <v>33</v>
      </c>
      <c r="B26" t="str">
        <f>VLOOKUP(A26,Справочник!$A$2:$B$659,2,FALSE)</f>
        <v>Абсолют Банк</v>
      </c>
      <c r="C26" t="str">
        <f>IFERROR(VLOOKUP(B26,НКР!C:D,2,FALSE),"-")</f>
        <v>A-</v>
      </c>
      <c r="D26" t="str">
        <f>IFERROR(VLOOKUP(B26,'Эксперт РА'!$E$2:$F$150,2,FALSE),"-")</f>
        <v>ruA-</v>
      </c>
      <c r="E26" t="str">
        <f>IFERROR(VLOOKUP(B26,НРА!$E$2:$F$31,2,FALSE),"-")</f>
        <v>-</v>
      </c>
      <c r="F26" t="str">
        <f>IFERROR(VLOOKUP(Sum!B26,АКРА!$J$1:$K$119,2,FALSE),"-")</f>
        <v>-</v>
      </c>
      <c r="G26">
        <f t="shared" si="0"/>
        <v>7</v>
      </c>
      <c r="H26">
        <f t="shared" si="1"/>
        <v>7</v>
      </c>
      <c r="I26">
        <f t="shared" si="2"/>
        <v>1</v>
      </c>
      <c r="J26">
        <f t="shared" si="3"/>
        <v>1</v>
      </c>
      <c r="K26">
        <f t="shared" si="4"/>
        <v>7</v>
      </c>
      <c r="L26" s="28">
        <f>VLOOKUP(B26,актив!B:D,2,FALSE)</f>
        <v>277266345</v>
      </c>
      <c r="M26">
        <f>VLOOKUP(B26,актив!B:D,3,FALSE)</f>
        <v>0.68</v>
      </c>
      <c r="O26">
        <f>IFERROR(VLOOKUP(B26,Санкции!B:C,2,FALSE),0)</f>
        <v>1</v>
      </c>
      <c r="Q26" s="35">
        <f t="shared" si="5"/>
        <v>-0.14633627862350851</v>
      </c>
      <c r="R26" s="35">
        <f t="shared" si="6"/>
        <v>5.4496705437518233E-3</v>
      </c>
      <c r="S26" s="35">
        <f t="shared" si="7"/>
        <v>0.9</v>
      </c>
      <c r="T26">
        <f t="shared" si="8"/>
        <v>0.7</v>
      </c>
      <c r="U26">
        <f t="shared" si="9"/>
        <v>0</v>
      </c>
      <c r="V26">
        <f t="shared" si="10"/>
        <v>0</v>
      </c>
      <c r="X26" s="42">
        <f t="shared" si="11"/>
        <v>46.054496705437522</v>
      </c>
    </row>
    <row r="27" spans="1:33">
      <c r="A27" t="s">
        <v>34</v>
      </c>
      <c r="B27" t="str">
        <f>VLOOKUP(A27,Справочник!$A$2:$B$659,2,FALSE)</f>
        <v>Ренессанс Банк</v>
      </c>
      <c r="C27" t="str">
        <f>IFERROR(VLOOKUP(B27,НКР!C:D,2,FALSE),"-")</f>
        <v>-</v>
      </c>
      <c r="D27" t="str">
        <f>IFERROR(VLOOKUP(B27,'Эксперт РА'!$E$2:$F$150,2,FALSE),"-")</f>
        <v>-</v>
      </c>
      <c r="E27" t="str">
        <f>IFERROR(VLOOKUP(B27,НРА!$E$2:$F$31,2,FALSE),"-")</f>
        <v>-</v>
      </c>
      <c r="F27" t="str">
        <f>IFERROR(VLOOKUP(Sum!B27,АКРА!$J$1:$K$119,2,FALSE),"-")</f>
        <v>BBB</v>
      </c>
      <c r="G27">
        <f t="shared" si="0"/>
        <v>1</v>
      </c>
      <c r="H27">
        <f t="shared" si="1"/>
        <v>1</v>
      </c>
      <c r="I27">
        <f t="shared" si="2"/>
        <v>1</v>
      </c>
      <c r="J27">
        <f t="shared" si="3"/>
        <v>6</v>
      </c>
      <c r="K27">
        <f t="shared" si="4"/>
        <v>6</v>
      </c>
      <c r="L27" s="28">
        <f>VLOOKUP(B27,актив!B:D,2,FALSE)</f>
        <v>133525355</v>
      </c>
      <c r="M27">
        <f>VLOOKUP(B27,актив!B:D,3,FALSE)</f>
        <v>1.25</v>
      </c>
      <c r="O27">
        <f>IFERROR(VLOOKUP(B27,Санкции!B:C,2,FALSE),0)</f>
        <v>0</v>
      </c>
      <c r="Q27" s="35">
        <f t="shared" si="5"/>
        <v>-0.17554703700937971</v>
      </c>
      <c r="R27" s="35">
        <f t="shared" si="6"/>
        <v>2.6142473589132503E-3</v>
      </c>
      <c r="S27" s="35">
        <f t="shared" si="7"/>
        <v>0.8</v>
      </c>
      <c r="T27">
        <f t="shared" si="8"/>
        <v>0.6</v>
      </c>
      <c r="U27">
        <f t="shared" si="9"/>
        <v>0</v>
      </c>
      <c r="V27">
        <f t="shared" si="10"/>
        <v>1</v>
      </c>
      <c r="X27" s="42">
        <f t="shared" si="11"/>
        <v>60.026142473589125</v>
      </c>
    </row>
    <row r="28" spans="1:33">
      <c r="A28" t="s">
        <v>35</v>
      </c>
      <c r="B28" t="str">
        <f>VLOOKUP(A28,Справочник!$A$2:$B$659,2,FALSE)</f>
        <v>Русский Стандарт</v>
      </c>
      <c r="C28" t="str">
        <f>IFERROR(VLOOKUP(B28,НКР!C:D,2,FALSE),"-")</f>
        <v>-</v>
      </c>
      <c r="D28" t="str">
        <f>IFERROR(VLOOKUP(B28,'Эксперт РА'!$E$2:$F$150,2,FALSE),"-")</f>
        <v>ruB+</v>
      </c>
      <c r="E28" t="str">
        <f>IFERROR(VLOOKUP(B28,НРА!$E$2:$F$31,2,FALSE),"-")</f>
        <v>-</v>
      </c>
      <c r="F28" t="str">
        <f>IFERROR(VLOOKUP(Sum!B28,АКРА!$J$1:$K$119,2,FALSE),"-")</f>
        <v>-</v>
      </c>
      <c r="G28">
        <f t="shared" si="0"/>
        <v>1</v>
      </c>
      <c r="H28">
        <f t="shared" si="1"/>
        <v>2</v>
      </c>
      <c r="I28">
        <f t="shared" si="2"/>
        <v>1</v>
      </c>
      <c r="J28">
        <f t="shared" si="3"/>
        <v>1</v>
      </c>
      <c r="K28">
        <f t="shared" si="4"/>
        <v>2</v>
      </c>
      <c r="L28" s="28">
        <f>VLOOKUP(B28,актив!B:D,2,FALSE)</f>
        <v>220626676</v>
      </c>
      <c r="M28">
        <f>VLOOKUP(B28,актив!B:D,3,FALSE)</f>
        <v>8.66</v>
      </c>
      <c r="O28">
        <f>IFERROR(VLOOKUP(B28,Санкции!B:C,2,FALSE),0)</f>
        <v>1</v>
      </c>
      <c r="Q28" s="35">
        <f t="shared" si="5"/>
        <v>-0.15784647961916548</v>
      </c>
      <c r="R28" s="35">
        <f t="shared" si="6"/>
        <v>4.3324009975758675E-3</v>
      </c>
      <c r="S28" s="35">
        <f t="shared" si="7"/>
        <v>0.3</v>
      </c>
      <c r="T28">
        <f t="shared" si="8"/>
        <v>0.2</v>
      </c>
      <c r="U28">
        <f t="shared" si="9"/>
        <v>0</v>
      </c>
      <c r="V28">
        <f t="shared" si="10"/>
        <v>0</v>
      </c>
      <c r="X28" s="42">
        <f t="shared" si="11"/>
        <v>14.043324009975761</v>
      </c>
    </row>
    <row r="29" spans="1:33">
      <c r="A29" t="s">
        <v>36</v>
      </c>
      <c r="B29" t="str">
        <f>VLOOKUP(A29,Справочник!$A$2:$B$659,2,FALSE)</f>
        <v>УБРиР</v>
      </c>
      <c r="C29" t="str">
        <f>IFERROR(VLOOKUP(B29,НКР!C:D,2,FALSE),"-")</f>
        <v>-</v>
      </c>
      <c r="D29" t="str">
        <f>IFERROR(VLOOKUP(B29,'Эксперт РА'!$E$2:$F$150,2,FALSE),"-")</f>
        <v>-</v>
      </c>
      <c r="E29" t="str">
        <f>IFERROR(VLOOKUP(B29,НРА!$E$2:$F$31,2,FALSE),"-")</f>
        <v>-</v>
      </c>
      <c r="F29" t="str">
        <f>IFERROR(VLOOKUP(Sum!B29,АКРА!$J$1:$K$119,2,FALSE),"-")</f>
        <v>B</v>
      </c>
      <c r="G29">
        <f t="shared" si="0"/>
        <v>1</v>
      </c>
      <c r="H29">
        <f t="shared" si="1"/>
        <v>1</v>
      </c>
      <c r="I29">
        <f t="shared" si="2"/>
        <v>1</v>
      </c>
      <c r="J29">
        <f t="shared" si="3"/>
        <v>2</v>
      </c>
      <c r="K29">
        <f t="shared" si="4"/>
        <v>2</v>
      </c>
      <c r="L29" s="28">
        <f>VLOOKUP(B29,актив!B:D,2,FALSE)</f>
        <v>364410008</v>
      </c>
      <c r="M29">
        <f>VLOOKUP(B29,актив!B:D,3,FALSE)</f>
        <v>0.43</v>
      </c>
      <c r="O29">
        <f>IFERROR(VLOOKUP(B29,Санкции!B:C,2,FALSE),0)</f>
        <v>1</v>
      </c>
      <c r="Q29" s="35">
        <f t="shared" si="5"/>
        <v>-0.12862711657618447</v>
      </c>
      <c r="R29" s="35">
        <f t="shared" si="6"/>
        <v>7.1686594172941523E-3</v>
      </c>
      <c r="S29" s="35">
        <f t="shared" si="7"/>
        <v>1</v>
      </c>
      <c r="T29">
        <f t="shared" si="8"/>
        <v>0.2</v>
      </c>
      <c r="U29">
        <f t="shared" si="9"/>
        <v>0</v>
      </c>
      <c r="V29">
        <f t="shared" si="10"/>
        <v>0</v>
      </c>
      <c r="X29" s="42">
        <f t="shared" si="11"/>
        <v>28.071686594172945</v>
      </c>
    </row>
    <row r="30" spans="1:33">
      <c r="A30" t="s">
        <v>37</v>
      </c>
      <c r="B30" t="str">
        <f>VLOOKUP(A30,Справочник!$A$2:$B$659,2,FALSE)</f>
        <v>Кредит Европа Банк</v>
      </c>
      <c r="C30" t="str">
        <f>IFERROR(VLOOKUP(B30,НКР!C:D,2,FALSE),"-")</f>
        <v>-</v>
      </c>
      <c r="D30" t="str">
        <f>IFERROR(VLOOKUP(B30,'Эксперт РА'!$E$2:$F$150,2,FALSE),"-")</f>
        <v>-</v>
      </c>
      <c r="E30" t="str">
        <f>IFERROR(VLOOKUP(B30,НРА!$E$2:$F$31,2,FALSE),"-")</f>
        <v>-</v>
      </c>
      <c r="F30" t="str">
        <f>IFERROR(VLOOKUP(Sum!B30,АКРА!$J$1:$K$119,2,FALSE),"-")</f>
        <v>BBB+</v>
      </c>
      <c r="G30">
        <f t="shared" si="0"/>
        <v>1</v>
      </c>
      <c r="H30">
        <f t="shared" si="1"/>
        <v>1</v>
      </c>
      <c r="I30">
        <f t="shared" si="2"/>
        <v>1</v>
      </c>
      <c r="J30">
        <f t="shared" si="3"/>
        <v>6</v>
      </c>
      <c r="K30">
        <f t="shared" si="4"/>
        <v>6</v>
      </c>
      <c r="L30" s="28">
        <f>VLOOKUP(B30,актив!B:D,2,FALSE)</f>
        <v>213756855</v>
      </c>
      <c r="M30">
        <f>VLOOKUP(B30,актив!B:D,3,FALSE)</f>
        <v>0.44</v>
      </c>
      <c r="O30">
        <f>IFERROR(VLOOKUP(B30,Санкции!B:C,2,FALSE),0)</f>
        <v>0</v>
      </c>
      <c r="Q30" s="35">
        <f t="shared" si="5"/>
        <v>-0.15924255099299689</v>
      </c>
      <c r="R30" s="35">
        <f t="shared" si="6"/>
        <v>4.1968874621599005E-3</v>
      </c>
      <c r="S30" s="35">
        <f t="shared" si="7"/>
        <v>1</v>
      </c>
      <c r="T30">
        <f t="shared" si="8"/>
        <v>0.6</v>
      </c>
      <c r="U30">
        <f t="shared" si="9"/>
        <v>0</v>
      </c>
      <c r="V30">
        <f t="shared" si="10"/>
        <v>1</v>
      </c>
      <c r="X30" s="42">
        <f t="shared" si="11"/>
        <v>64.041968874621588</v>
      </c>
    </row>
    <row r="31" spans="1:33">
      <c r="A31" t="s">
        <v>38</v>
      </c>
      <c r="B31" t="str">
        <f>VLOOKUP(A31,Справочник!$A$2:$B$659,2,FALSE)</f>
        <v>ЮниКредит Банк</v>
      </c>
      <c r="C31" t="str">
        <f>IFERROR(VLOOKUP(B31,НКР!C:D,2,FALSE),"-")</f>
        <v>-</v>
      </c>
      <c r="D31" t="str">
        <f>IFERROR(VLOOKUP(B31,'Эксперт РА'!$E$2:$F$150,2,FALSE),"-")</f>
        <v>ruAAA</v>
      </c>
      <c r="E31" t="str">
        <f>IFERROR(VLOOKUP(B31,НРА!$E$2:$F$31,2,FALSE),"-")</f>
        <v>-</v>
      </c>
      <c r="F31" t="str">
        <f>IFERROR(VLOOKUP(Sum!B31,АКРА!$J$1:$K$119,2,FALSE),"-")</f>
        <v>AAA</v>
      </c>
      <c r="G31">
        <f t="shared" si="0"/>
        <v>1</v>
      </c>
      <c r="H31">
        <f t="shared" si="1"/>
        <v>10</v>
      </c>
      <c r="I31">
        <f t="shared" si="2"/>
        <v>1</v>
      </c>
      <c r="J31">
        <f t="shared" si="3"/>
        <v>10</v>
      </c>
      <c r="K31">
        <f t="shared" si="4"/>
        <v>10</v>
      </c>
      <c r="L31" s="28">
        <f>VLOOKUP(B31,актив!B:D,2,FALSE)</f>
        <v>1236119183</v>
      </c>
      <c r="M31">
        <f>VLOOKUP(B31,актив!B:D,3,FALSE)</f>
        <v>3.05</v>
      </c>
      <c r="N31">
        <v>1</v>
      </c>
      <c r="O31">
        <f>IFERROR(VLOOKUP(B31,Санкции!B:C,2,FALSE),0)</f>
        <v>0</v>
      </c>
      <c r="Q31" s="35">
        <f t="shared" si="5"/>
        <v>4.8519889950430627E-2</v>
      </c>
      <c r="R31" s="35">
        <f t="shared" si="6"/>
        <v>2.43639243534234E-2</v>
      </c>
      <c r="S31" s="35">
        <f t="shared" si="7"/>
        <v>0.5</v>
      </c>
      <c r="T31">
        <f t="shared" si="8"/>
        <v>1</v>
      </c>
      <c r="U31">
        <f t="shared" si="9"/>
        <v>1</v>
      </c>
      <c r="V31">
        <f t="shared" si="10"/>
        <v>1</v>
      </c>
      <c r="X31" s="42">
        <f t="shared" si="11"/>
        <v>80.243639243534233</v>
      </c>
    </row>
    <row r="32" spans="1:33">
      <c r="A32" t="s">
        <v>39</v>
      </c>
      <c r="B32" t="str">
        <f>VLOOKUP(A32,Справочник!$A$2:$B$659,2,FALSE)</f>
        <v>Авто Финанс Банк</v>
      </c>
      <c r="C32" t="str">
        <f>IFERROR(VLOOKUP(B32,НКР!C:D,2,FALSE),"-")</f>
        <v>-</v>
      </c>
      <c r="D32" t="str">
        <f>IFERROR(VLOOKUP(B32,'Эксперт РА'!$E$2:$F$150,2,FALSE),"-")</f>
        <v>-</v>
      </c>
      <c r="E32" t="str">
        <f>IFERROR(VLOOKUP(B32,НРА!$E$2:$F$31,2,FALSE),"-")</f>
        <v>-</v>
      </c>
      <c r="F32" t="str">
        <f>IFERROR(VLOOKUP(Sum!B32,АКРА!$J$1:$K$119,2,FALSE),"-")</f>
        <v>AA</v>
      </c>
      <c r="G32">
        <f t="shared" si="0"/>
        <v>1</v>
      </c>
      <c r="H32">
        <f t="shared" si="1"/>
        <v>1</v>
      </c>
      <c r="I32">
        <f t="shared" si="2"/>
        <v>1</v>
      </c>
      <c r="J32">
        <f t="shared" si="3"/>
        <v>9</v>
      </c>
      <c r="K32">
        <f t="shared" si="4"/>
        <v>9</v>
      </c>
      <c r="L32" s="28">
        <f>VLOOKUP(B32,актив!B:D,2,FALSE)</f>
        <v>94080858</v>
      </c>
      <c r="M32">
        <f>VLOOKUP(B32,актив!B:D,3,FALSE)</f>
        <v>0.74</v>
      </c>
      <c r="O32">
        <f>IFERROR(VLOOKUP(B32,Санкции!B:C,2,FALSE),0)</f>
        <v>0</v>
      </c>
      <c r="Q32" s="35">
        <f t="shared" si="5"/>
        <v>-0.18356286931663754</v>
      </c>
      <c r="R32" s="35">
        <f t="shared" si="6"/>
        <v>1.8361683898725067E-3</v>
      </c>
      <c r="S32" s="35">
        <f t="shared" si="7"/>
        <v>0.9</v>
      </c>
      <c r="T32">
        <f t="shared" si="8"/>
        <v>0.9</v>
      </c>
      <c r="U32">
        <f t="shared" si="9"/>
        <v>0</v>
      </c>
      <c r="V32">
        <f t="shared" si="10"/>
        <v>1</v>
      </c>
      <c r="X32" s="42">
        <f t="shared" si="11"/>
        <v>74.018361683898732</v>
      </c>
    </row>
    <row r="33" spans="1:24">
      <c r="A33" t="s">
        <v>40</v>
      </c>
      <c r="B33" t="str">
        <f>VLOOKUP(A33,Справочник!$A$2:$B$659,2,FALSE)</f>
        <v>Азиатско-Тихоокеанский Банк</v>
      </c>
      <c r="C33" t="str">
        <f>IFERROR(VLOOKUP(B33,НКР!C:D,2,FALSE),"-")</f>
        <v>-</v>
      </c>
      <c r="D33" t="str">
        <f>IFERROR(VLOOKUP(B33,'Эксперт РА'!$E$2:$F$150,2,FALSE),"-")</f>
        <v>ruBBB+</v>
      </c>
      <c r="E33" t="str">
        <f>IFERROR(VLOOKUP(B33,НРА!$E$2:$F$31,2,FALSE),"-")</f>
        <v>-</v>
      </c>
      <c r="F33" t="str">
        <f>IFERROR(VLOOKUP(Sum!B33,АКРА!$J$1:$K$119,2,FALSE),"-")</f>
        <v>отозван</v>
      </c>
      <c r="G33">
        <f t="shared" si="0"/>
        <v>1</v>
      </c>
      <c r="H33">
        <f t="shared" si="1"/>
        <v>6</v>
      </c>
      <c r="I33">
        <f t="shared" si="2"/>
        <v>1</v>
      </c>
      <c r="J33">
        <f t="shared" si="3"/>
        <v>0</v>
      </c>
      <c r="K33">
        <f t="shared" si="4"/>
        <v>6</v>
      </c>
      <c r="L33" s="28">
        <f>VLOOKUP(B33,актив!B:D,2,FALSE)</f>
        <v>217751648</v>
      </c>
      <c r="M33">
        <f>VLOOKUP(B33,актив!B:D,3,FALSE)</f>
        <v>1.81</v>
      </c>
      <c r="O33">
        <f>IFERROR(VLOOKUP(B33,Санкции!B:C,2,FALSE),0)</f>
        <v>0</v>
      </c>
      <c r="Q33" s="35">
        <f t="shared" si="5"/>
        <v>-0.15843073709687325</v>
      </c>
      <c r="R33" s="35">
        <f t="shared" si="6"/>
        <v>4.2756884269426728E-3</v>
      </c>
      <c r="S33" s="35">
        <f t="shared" si="7"/>
        <v>0.7</v>
      </c>
      <c r="T33">
        <f t="shared" si="8"/>
        <v>0.6</v>
      </c>
      <c r="U33">
        <f t="shared" si="9"/>
        <v>0</v>
      </c>
      <c r="V33">
        <f t="shared" si="10"/>
        <v>1</v>
      </c>
      <c r="X33" s="42">
        <f t="shared" si="11"/>
        <v>58.04275688426943</v>
      </c>
    </row>
    <row r="34" spans="1:24">
      <c r="A34" t="s">
        <v>41</v>
      </c>
      <c r="B34" t="str">
        <f>VLOOKUP(A34,Справочник!$A$2:$B$659,2,FALSE)</f>
        <v>Экспобанк</v>
      </c>
      <c r="C34" t="str">
        <f>IFERROR(VLOOKUP(B34,НКР!C:D,2,FALSE),"-")</f>
        <v>A</v>
      </c>
      <c r="D34" t="str">
        <f>IFERROR(VLOOKUP(B34,'Эксперт РА'!$E$2:$F$150,2,FALSE),"-")</f>
        <v>ruA</v>
      </c>
      <c r="E34" t="str">
        <f>IFERROR(VLOOKUP(B34,НРА!$E$2:$F$31,2,FALSE),"-")</f>
        <v>-</v>
      </c>
      <c r="F34" t="str">
        <f>IFERROR(VLOOKUP(Sum!B34,АКРА!$J$1:$K$119,2,FALSE),"-")</f>
        <v>отозван</v>
      </c>
      <c r="G34">
        <f t="shared" si="0"/>
        <v>7</v>
      </c>
      <c r="H34">
        <f t="shared" si="1"/>
        <v>7</v>
      </c>
      <c r="I34">
        <f t="shared" si="2"/>
        <v>1</v>
      </c>
      <c r="J34">
        <f t="shared" si="3"/>
        <v>0</v>
      </c>
      <c r="K34">
        <f t="shared" si="4"/>
        <v>7</v>
      </c>
      <c r="L34" s="28">
        <f>VLOOKUP(B34,актив!B:D,2,FALSE)</f>
        <v>227151697</v>
      </c>
      <c r="M34">
        <f>VLOOKUP(B34,актив!B:D,3,FALSE)</f>
        <v>1</v>
      </c>
      <c r="O34">
        <f>IFERROR(VLOOKUP(B34,Санкции!B:C,2,FALSE),0)</f>
        <v>1</v>
      </c>
      <c r="Q34" s="35">
        <f t="shared" si="5"/>
        <v>-0.1565204778162439</v>
      </c>
      <c r="R34" s="35">
        <f t="shared" si="6"/>
        <v>4.4611130359788198E-3</v>
      </c>
      <c r="S34" s="35">
        <f t="shared" si="7"/>
        <v>0.8</v>
      </c>
      <c r="T34">
        <f t="shared" si="8"/>
        <v>0.7</v>
      </c>
      <c r="U34">
        <f t="shared" si="9"/>
        <v>0</v>
      </c>
      <c r="V34">
        <f t="shared" si="10"/>
        <v>0</v>
      </c>
      <c r="X34" s="42">
        <f t="shared" si="11"/>
        <v>44.04461113035979</v>
      </c>
    </row>
    <row r="35" spans="1:24">
      <c r="A35" t="s">
        <v>42</v>
      </c>
      <c r="B35" t="str">
        <f>VLOOKUP(A35,Справочник!$A$2:$B$659,2,FALSE)</f>
        <v>Банк Центр-инвест</v>
      </c>
      <c r="C35" t="str">
        <f>IFERROR(VLOOKUP(B35,НКР!C:D,2,FALSE),"-")</f>
        <v>-</v>
      </c>
      <c r="D35" t="str">
        <f>IFERROR(VLOOKUP(B35,'Эксперт РА'!$E$2:$F$150,2,FALSE),"-")</f>
        <v>-</v>
      </c>
      <c r="E35" t="str">
        <f>IFERROR(VLOOKUP(B35,НРА!$E$2:$F$31,2,FALSE),"-")</f>
        <v>-</v>
      </c>
      <c r="F35" t="str">
        <f>IFERROR(VLOOKUP(Sum!B35,АКРА!$J$1:$K$119,2,FALSE),"-")</f>
        <v>A</v>
      </c>
      <c r="G35">
        <f t="shared" si="0"/>
        <v>1</v>
      </c>
      <c r="H35">
        <f t="shared" si="1"/>
        <v>1</v>
      </c>
      <c r="I35">
        <f t="shared" si="2"/>
        <v>1</v>
      </c>
      <c r="J35">
        <f t="shared" si="3"/>
        <v>7</v>
      </c>
      <c r="K35">
        <f t="shared" si="4"/>
        <v>7</v>
      </c>
      <c r="L35" s="28">
        <f>VLOOKUP(B35,актив!B:D,2,FALSE)</f>
        <v>129271311</v>
      </c>
      <c r="M35">
        <f>VLOOKUP(B35,актив!B:D,3,FALSE)</f>
        <v>0.27</v>
      </c>
      <c r="O35">
        <f>IFERROR(VLOOKUP(B35,Санкции!B:C,2,FALSE),0)</f>
        <v>0</v>
      </c>
      <c r="Q35" s="35">
        <f t="shared" si="5"/>
        <v>-0.17641153537861221</v>
      </c>
      <c r="R35" s="35">
        <f t="shared" si="6"/>
        <v>2.5303324297971828E-3</v>
      </c>
      <c r="S35" s="35">
        <f t="shared" si="7"/>
        <v>1</v>
      </c>
      <c r="T35">
        <f t="shared" si="8"/>
        <v>0.7</v>
      </c>
      <c r="U35">
        <f t="shared" si="9"/>
        <v>0</v>
      </c>
      <c r="V35">
        <f t="shared" si="10"/>
        <v>1</v>
      </c>
      <c r="X35" s="42">
        <f t="shared" si="11"/>
        <v>68.025303324297965</v>
      </c>
    </row>
    <row r="36" spans="1:24">
      <c r="A36" t="s">
        <v>43</v>
      </c>
      <c r="B36" t="str">
        <f>VLOOKUP(A36,Справочник!$A$2:$B$659,2,FALSE)</f>
        <v>ВБРР</v>
      </c>
      <c r="C36" t="str">
        <f>IFERROR(VLOOKUP(B36,НКР!C:D,2,FALSE),"-")</f>
        <v>-</v>
      </c>
      <c r="D36" t="str">
        <f>IFERROR(VLOOKUP(B36,'Эксперт РА'!$E$2:$F$150,2,FALSE),"-")</f>
        <v>ruAA</v>
      </c>
      <c r="E36" t="str">
        <f>IFERROR(VLOOKUP(B36,НРА!$E$2:$F$31,2,FALSE),"-")</f>
        <v>-</v>
      </c>
      <c r="F36" t="str">
        <f>IFERROR(VLOOKUP(Sum!B36,АКРА!$J$1:$K$119,2,FALSE),"-")</f>
        <v>B+</v>
      </c>
      <c r="G36">
        <f t="shared" ref="G36:G67" si="12">VLOOKUP(C36,Z$4:AA$21,2,FALSE)</f>
        <v>1</v>
      </c>
      <c r="H36">
        <f t="shared" ref="H36:H67" si="13">VLOOKUP(D36,AB$4:AC$21,2,FALSE)</f>
        <v>9</v>
      </c>
      <c r="I36">
        <f t="shared" ref="I36:I67" si="14">VLOOKUP(E36,AD$4:AE$21,2,FALSE)</f>
        <v>1</v>
      </c>
      <c r="J36">
        <f t="shared" ref="J36:J67" si="15">VLOOKUP(F36,AF$4:AG$21,2,FALSE)</f>
        <v>2</v>
      </c>
      <c r="K36">
        <f t="shared" ref="K36:K67" si="16">MAX(G36:J36)</f>
        <v>9</v>
      </c>
      <c r="L36" s="28">
        <v>1080275229</v>
      </c>
      <c r="M36">
        <v>0.43</v>
      </c>
      <c r="O36">
        <f>IFERROR(VLOOKUP(B36,Санкции!B:C,2,FALSE),0)</f>
        <v>1</v>
      </c>
      <c r="Q36" s="35">
        <f t="shared" ref="Q36:Q67" si="17">STANDARDIZE(L36,AVERAGE($L$4:$L$149),_xlfn.STDEV.S($L$4:$L$149))</f>
        <v>1.6849591268107474E-2</v>
      </c>
      <c r="R36" s="35">
        <f t="shared" ref="R36:R67" si="18">(Q36-MIN($Q$4:$Q$149))/(MAX($Q$4:$Q$149)-MIN($Q$4:$Q$149))</f>
        <v>2.1289759076083124E-2</v>
      </c>
      <c r="S36" s="35">
        <f t="shared" ref="S36:S67" si="19">IF(M36&lt;0.5,1,IF(M36&lt;1,0.9, IF(M36&lt;1.5,0.8,IF(M36&lt;2.5,0.7,IF(M36&lt;3,0.6,IF(M36&lt;5,0.5,IF(M36&lt;7,0.4,IF(M36&lt;10,0.3,IF(M36&lt;15,0.2,IF(M36&lt;25,0.1,0))))))))))</f>
        <v>1</v>
      </c>
      <c r="T36">
        <f t="shared" ref="T36:T67" si="20">K36/10</f>
        <v>0.9</v>
      </c>
      <c r="U36">
        <f t="shared" ref="U36:U67" si="21">N36</f>
        <v>0</v>
      </c>
      <c r="V36">
        <f t="shared" ref="V36:V67" si="22">1-O36</f>
        <v>0</v>
      </c>
      <c r="X36" s="42">
        <f t="shared" ref="X36:X67" si="23">SUMPRODUCT(R36:V36,$R$3:$V$3)*100</f>
        <v>56.212897590760832</v>
      </c>
    </row>
    <row r="37" spans="1:24">
      <c r="A37" t="s">
        <v>44</v>
      </c>
      <c r="B37" t="str">
        <f>VLOOKUP(A37,Справочник!$A$2:$B$659,2,FALSE)</f>
        <v>Банк Россия</v>
      </c>
      <c r="C37" t="str">
        <f>IFERROR(VLOOKUP(B37,НКР!C:D,2,FALSE),"-")</f>
        <v>-</v>
      </c>
      <c r="D37" t="str">
        <f>IFERROR(VLOOKUP(B37,'Эксперт РА'!$E$2:$F$150,2,FALSE),"-")</f>
        <v>ruAA</v>
      </c>
      <c r="E37" t="str">
        <f>IFERROR(VLOOKUP(B37,НРА!$E$2:$F$31,2,FALSE),"-")</f>
        <v>-</v>
      </c>
      <c r="F37" t="str">
        <f>IFERROR(VLOOKUP(Sum!B37,АКРА!$J$1:$K$119,2,FALSE),"-")</f>
        <v>AA-</v>
      </c>
      <c r="G37">
        <f t="shared" si="12"/>
        <v>1</v>
      </c>
      <c r="H37">
        <f t="shared" si="13"/>
        <v>9</v>
      </c>
      <c r="I37">
        <f t="shared" si="14"/>
        <v>1</v>
      </c>
      <c r="J37">
        <f t="shared" si="15"/>
        <v>8</v>
      </c>
      <c r="K37">
        <f t="shared" si="16"/>
        <v>9</v>
      </c>
      <c r="L37" s="28">
        <f>VLOOKUP(B37,актив!B:D,2,FALSE)</f>
        <v>1357140782</v>
      </c>
      <c r="M37">
        <f>VLOOKUP(B37,актив!B:D,3,FALSE)</f>
        <v>0.25</v>
      </c>
      <c r="O37">
        <f>IFERROR(VLOOKUP(B37,Санкции!B:C,2,FALSE),0)</f>
        <v>1</v>
      </c>
      <c r="Q37" s="35">
        <f t="shared" si="17"/>
        <v>7.3113658838906997E-2</v>
      </c>
      <c r="R37" s="35">
        <f t="shared" si="18"/>
        <v>2.6751186662322457E-2</v>
      </c>
      <c r="S37" s="35">
        <f t="shared" si="19"/>
        <v>1</v>
      </c>
      <c r="T37">
        <f t="shared" si="20"/>
        <v>0.9</v>
      </c>
      <c r="U37">
        <f t="shared" si="21"/>
        <v>0</v>
      </c>
      <c r="V37">
        <f t="shared" si="22"/>
        <v>0</v>
      </c>
      <c r="X37" s="42">
        <f t="shared" si="23"/>
        <v>56.267511866623231</v>
      </c>
    </row>
    <row r="38" spans="1:24">
      <c r="A38" t="s">
        <v>45</v>
      </c>
      <c r="B38" t="str">
        <f>VLOOKUP(A38,Справочник!$A$2:$B$659,2,FALSE)</f>
        <v>Локо-Банк</v>
      </c>
      <c r="C38" t="str">
        <f>IFERROR(VLOOKUP(B38,НКР!C:D,2,FALSE),"-")</f>
        <v>-</v>
      </c>
      <c r="D38" t="str">
        <f>IFERROR(VLOOKUP(B38,'Эксперт РА'!$E$2:$F$150,2,FALSE),"-")</f>
        <v>-</v>
      </c>
      <c r="E38" t="str">
        <f>IFERROR(VLOOKUP(B38,НРА!$E$2:$F$31,2,FALSE),"-")</f>
        <v>A-</v>
      </c>
      <c r="F38" t="str">
        <f>IFERROR(VLOOKUP(Sum!B38,АКРА!$J$1:$K$119,2,FALSE),"-")</f>
        <v>A-</v>
      </c>
      <c r="G38">
        <f t="shared" si="12"/>
        <v>1</v>
      </c>
      <c r="H38">
        <f t="shared" si="13"/>
        <v>1</v>
      </c>
      <c r="I38">
        <f t="shared" si="14"/>
        <v>7</v>
      </c>
      <c r="J38">
        <f t="shared" si="15"/>
        <v>7</v>
      </c>
      <c r="K38">
        <f t="shared" si="16"/>
        <v>7</v>
      </c>
      <c r="L38" s="28">
        <f>VLOOKUP(B38,актив!B:D,2,FALSE)</f>
        <v>165642521</v>
      </c>
      <c r="M38">
        <f>VLOOKUP(B38,актив!B:D,3,FALSE)</f>
        <v>0.24</v>
      </c>
      <c r="O38">
        <f>IFERROR(VLOOKUP(B38,Санкции!B:C,2,FALSE),0)</f>
        <v>1</v>
      </c>
      <c r="Q38" s="35">
        <f t="shared" si="17"/>
        <v>-0.16902025034911727</v>
      </c>
      <c r="R38" s="35">
        <f t="shared" si="18"/>
        <v>3.2477879871481677E-3</v>
      </c>
      <c r="S38" s="35">
        <f t="shared" si="19"/>
        <v>1</v>
      </c>
      <c r="T38">
        <f t="shared" si="20"/>
        <v>0.7</v>
      </c>
      <c r="U38">
        <f t="shared" si="21"/>
        <v>0</v>
      </c>
      <c r="V38">
        <f t="shared" si="22"/>
        <v>0</v>
      </c>
      <c r="X38" s="42">
        <f t="shared" si="23"/>
        <v>48.032477879871479</v>
      </c>
    </row>
    <row r="39" spans="1:24">
      <c r="A39" t="s">
        <v>46</v>
      </c>
      <c r="B39" t="str">
        <f>VLOOKUP(A39,Справочник!$A$2:$B$659,2,FALSE)</f>
        <v>Зенит</v>
      </c>
      <c r="C39" t="str">
        <f>IFERROR(VLOOKUP(B39,НКР!C:D,2,FALSE),"-")</f>
        <v>A-</v>
      </c>
      <c r="D39" t="str">
        <f>IFERROR(VLOOKUP(B39,'Эксперт РА'!$E$2:$F$150,2,FALSE),"-")</f>
        <v>ruA-</v>
      </c>
      <c r="E39" t="str">
        <f>IFERROR(VLOOKUP(B39,НРА!$E$2:$F$31,2,FALSE),"-")</f>
        <v>-</v>
      </c>
      <c r="F39" t="str">
        <f>IFERROR(VLOOKUP(Sum!B39,АКРА!$J$1:$K$119,2,FALSE),"-")</f>
        <v>-</v>
      </c>
      <c r="G39">
        <f t="shared" si="12"/>
        <v>7</v>
      </c>
      <c r="H39">
        <f t="shared" si="13"/>
        <v>7</v>
      </c>
      <c r="I39">
        <f t="shared" si="14"/>
        <v>1</v>
      </c>
      <c r="J39">
        <f t="shared" si="15"/>
        <v>1</v>
      </c>
      <c r="K39">
        <f t="shared" si="16"/>
        <v>7</v>
      </c>
      <c r="L39" s="28">
        <f>VLOOKUP(B39,актив!B:D,2,FALSE)</f>
        <v>312494077</v>
      </c>
      <c r="M39">
        <f>VLOOKUP(B39,актив!B:D,3,FALSE)</f>
        <v>0.61</v>
      </c>
      <c r="O39">
        <f>IFERROR(VLOOKUP(B39,Санкции!B:C,2,FALSE),0)</f>
        <v>1</v>
      </c>
      <c r="Q39" s="35">
        <f t="shared" si="17"/>
        <v>-0.13917736892117363</v>
      </c>
      <c r="R39" s="35">
        <f t="shared" si="18"/>
        <v>6.1445699462262283E-3</v>
      </c>
      <c r="S39" s="35">
        <f t="shared" si="19"/>
        <v>0.9</v>
      </c>
      <c r="T39">
        <f t="shared" si="20"/>
        <v>0.7</v>
      </c>
      <c r="U39">
        <f t="shared" si="21"/>
        <v>0</v>
      </c>
      <c r="V39">
        <f t="shared" si="22"/>
        <v>0</v>
      </c>
      <c r="X39" s="42">
        <f t="shared" si="23"/>
        <v>46.061445699462261</v>
      </c>
    </row>
    <row r="40" spans="1:24">
      <c r="A40" t="s">
        <v>47</v>
      </c>
      <c r="B40" t="str">
        <f>VLOOKUP(A40,Справочник!$A$2:$B$659,2,FALSE)</f>
        <v>СМП Банк</v>
      </c>
      <c r="C40" t="str">
        <f>IFERROR(VLOOKUP(B40,НКР!C:D,2,FALSE),"-")</f>
        <v>отозван</v>
      </c>
      <c r="D40" t="str">
        <f>IFERROR(VLOOKUP(B40,'Эксперт РА'!$E$2:$F$150,2,FALSE),"-")</f>
        <v>Снят</v>
      </c>
      <c r="E40" t="str">
        <f>IFERROR(VLOOKUP(B40,НРА!$E$2:$F$31,2,FALSE),"-")</f>
        <v>-</v>
      </c>
      <c r="F40" t="str">
        <f>IFERROR(VLOOKUP(Sum!B40,АКРА!$J$1:$K$119,2,FALSE),"-")</f>
        <v>-</v>
      </c>
      <c r="G40">
        <f t="shared" si="12"/>
        <v>0</v>
      </c>
      <c r="H40">
        <f t="shared" si="13"/>
        <v>0</v>
      </c>
      <c r="I40">
        <f t="shared" si="14"/>
        <v>1</v>
      </c>
      <c r="J40">
        <f t="shared" si="15"/>
        <v>1</v>
      </c>
      <c r="K40">
        <f t="shared" si="16"/>
        <v>1</v>
      </c>
      <c r="L40" s="28">
        <v>703479969</v>
      </c>
      <c r="M40">
        <v>4.2</v>
      </c>
      <c r="O40">
        <f>IFERROR(VLOOKUP(B40,Санкции!B:C,2,FALSE),0)</f>
        <v>1</v>
      </c>
      <c r="Q40" s="35">
        <f t="shared" si="17"/>
        <v>-5.9721992806842338E-2</v>
      </c>
      <c r="R40" s="35">
        <f t="shared" si="18"/>
        <v>1.3857126142768289E-2</v>
      </c>
      <c r="S40" s="35">
        <f t="shared" si="19"/>
        <v>0.5</v>
      </c>
      <c r="T40">
        <f t="shared" si="20"/>
        <v>0.1</v>
      </c>
      <c r="U40">
        <f t="shared" si="21"/>
        <v>0</v>
      </c>
      <c r="V40">
        <f t="shared" si="22"/>
        <v>0</v>
      </c>
      <c r="X40" s="42">
        <f t="shared" si="23"/>
        <v>14.138571261427685</v>
      </c>
    </row>
    <row r="41" spans="1:24">
      <c r="A41" t="s">
        <v>48</v>
      </c>
      <c r="B41" t="str">
        <f>VLOOKUP(A41,Справочник!$A$2:$B$659,2,FALSE)</f>
        <v>Инвестторгбанк</v>
      </c>
      <c r="C41" t="str">
        <f>IFERROR(VLOOKUP(B41,НКР!C:D,2,FALSE),"-")</f>
        <v>-</v>
      </c>
      <c r="D41" t="str">
        <f>IFERROR(VLOOKUP(B41,'Эксперт РА'!$E$2:$F$150,2,FALSE),"-")</f>
        <v>-</v>
      </c>
      <c r="E41" t="str">
        <f>IFERROR(VLOOKUP(B41,НРА!$E$2:$F$31,2,FALSE),"-")</f>
        <v>-</v>
      </c>
      <c r="F41" t="str">
        <f>IFERROR(VLOOKUP(Sum!B41,АКРА!$J$1:$K$119,2,FALSE),"-")</f>
        <v>-</v>
      </c>
      <c r="G41">
        <f t="shared" si="12"/>
        <v>1</v>
      </c>
      <c r="H41">
        <f t="shared" si="13"/>
        <v>1</v>
      </c>
      <c r="I41">
        <f t="shared" si="14"/>
        <v>1</v>
      </c>
      <c r="J41">
        <f t="shared" si="15"/>
        <v>1</v>
      </c>
      <c r="K41">
        <f t="shared" si="16"/>
        <v>1</v>
      </c>
      <c r="L41" s="28">
        <f>VLOOKUP(B41,актив!B:D,2,FALSE)</f>
        <v>176803622</v>
      </c>
      <c r="M41">
        <f>VLOOKUP(B41,актив!B:D,3,FALSE)</f>
        <v>38.19</v>
      </c>
      <c r="O41">
        <f>IFERROR(VLOOKUP(B41,Санкции!B:C,2,FALSE),0)</f>
        <v>1</v>
      </c>
      <c r="Q41" s="35">
        <f t="shared" si="17"/>
        <v>-0.16675211358011835</v>
      </c>
      <c r="R41" s="35">
        <f t="shared" si="18"/>
        <v>3.4679509660154005E-3</v>
      </c>
      <c r="S41" s="35">
        <f t="shared" si="19"/>
        <v>0</v>
      </c>
      <c r="T41">
        <f t="shared" si="20"/>
        <v>0.1</v>
      </c>
      <c r="U41">
        <f t="shared" si="21"/>
        <v>0</v>
      </c>
      <c r="V41">
        <f t="shared" si="22"/>
        <v>0</v>
      </c>
      <c r="X41" s="42">
        <f t="shared" si="23"/>
        <v>4.0346795096601547</v>
      </c>
    </row>
    <row r="42" spans="1:24">
      <c r="A42" t="s">
        <v>49</v>
      </c>
      <c r="B42" t="str">
        <f>VLOOKUP(A42,Справочник!$A$2:$B$659,2,FALSE)</f>
        <v>МИнБанк</v>
      </c>
      <c r="C42" t="str">
        <f>IFERROR(VLOOKUP(B42,НКР!C:D,2,FALSE),"-")</f>
        <v>-</v>
      </c>
      <c r="D42" t="str">
        <f>IFERROR(VLOOKUP(B42,'Эксперт РА'!$E$2:$F$150,2,FALSE),"-")</f>
        <v>-</v>
      </c>
      <c r="E42" t="str">
        <f>IFERROR(VLOOKUP(B42,НРА!$E$2:$F$31,2,FALSE),"-")</f>
        <v>-</v>
      </c>
      <c r="F42" t="str">
        <f>IFERROR(VLOOKUP(Sum!B42,АКРА!$J$1:$K$119,2,FALSE),"-")</f>
        <v>-</v>
      </c>
      <c r="G42">
        <f t="shared" si="12"/>
        <v>1</v>
      </c>
      <c r="H42">
        <f t="shared" si="13"/>
        <v>1</v>
      </c>
      <c r="I42">
        <f t="shared" si="14"/>
        <v>1</v>
      </c>
      <c r="J42">
        <f t="shared" si="15"/>
        <v>1</v>
      </c>
      <c r="K42">
        <f t="shared" si="16"/>
        <v>1</v>
      </c>
      <c r="L42" s="28">
        <v>320727919</v>
      </c>
      <c r="M42">
        <v>53.05</v>
      </c>
      <c r="O42">
        <f>IFERROR(VLOOKUP(B42,Санкции!B:C,2,FALSE),0)</f>
        <v>0</v>
      </c>
      <c r="Q42" s="35">
        <f t="shared" si="17"/>
        <v>-0.1375041039099236</v>
      </c>
      <c r="R42" s="35">
        <f t="shared" si="18"/>
        <v>6.3069900499634979E-3</v>
      </c>
      <c r="S42" s="35">
        <f t="shared" si="19"/>
        <v>0</v>
      </c>
      <c r="T42">
        <f t="shared" si="20"/>
        <v>0.1</v>
      </c>
      <c r="U42">
        <f t="shared" si="21"/>
        <v>0</v>
      </c>
      <c r="V42">
        <f t="shared" si="22"/>
        <v>1</v>
      </c>
      <c r="X42" s="42">
        <f t="shared" si="23"/>
        <v>24.063069900499638</v>
      </c>
    </row>
    <row r="43" spans="1:24">
      <c r="A43" t="s">
        <v>50</v>
      </c>
      <c r="B43" t="str">
        <f>VLOOKUP(A43,Справочник!$A$2:$B$659,2,FALSE)</f>
        <v>ИНГОССТРАХ банк</v>
      </c>
      <c r="C43" t="str">
        <f>IFERROR(VLOOKUP(B43,НКР!C:D,2,FALSE),"-")</f>
        <v>-</v>
      </c>
      <c r="D43" t="str">
        <f>IFERROR(VLOOKUP(B43,'Эксперт РА'!$E$2:$F$150,2,FALSE),"-")</f>
        <v>ruA-</v>
      </c>
      <c r="E43" t="str">
        <f>IFERROR(VLOOKUP(B43,НРА!$E$2:$F$31,2,FALSE),"-")</f>
        <v>A-</v>
      </c>
      <c r="F43" t="str">
        <f>IFERROR(VLOOKUP(Sum!B43,АКРА!$J$1:$K$119,2,FALSE),"-")</f>
        <v>A-</v>
      </c>
      <c r="G43">
        <f t="shared" si="12"/>
        <v>1</v>
      </c>
      <c r="H43">
        <f t="shared" si="13"/>
        <v>7</v>
      </c>
      <c r="I43">
        <f t="shared" si="14"/>
        <v>7</v>
      </c>
      <c r="J43">
        <f t="shared" si="15"/>
        <v>7</v>
      </c>
      <c r="K43">
        <f t="shared" si="16"/>
        <v>7</v>
      </c>
      <c r="L43" s="28">
        <f>VLOOKUP(B43,актив!B:D,2,FALSE)</f>
        <v>149609197</v>
      </c>
      <c r="M43">
        <f>VLOOKUP(B43,актив!B:D,3,FALSE)</f>
        <v>0.99</v>
      </c>
      <c r="O43">
        <f>IFERROR(VLOOKUP(B43,Санкции!B:C,2,FALSE),0)</f>
        <v>0</v>
      </c>
      <c r="Q43" s="35">
        <f t="shared" si="17"/>
        <v>-0.17227851059545612</v>
      </c>
      <c r="R43" s="35">
        <f t="shared" si="18"/>
        <v>2.9315159300291179E-3</v>
      </c>
      <c r="S43" s="35">
        <f t="shared" si="19"/>
        <v>0.9</v>
      </c>
      <c r="T43">
        <f t="shared" si="20"/>
        <v>0.7</v>
      </c>
      <c r="U43">
        <f t="shared" si="21"/>
        <v>0</v>
      </c>
      <c r="V43">
        <f t="shared" si="22"/>
        <v>1</v>
      </c>
      <c r="X43" s="42">
        <f t="shared" si="23"/>
        <v>66.029315159300282</v>
      </c>
    </row>
    <row r="44" spans="1:24">
      <c r="A44" t="s">
        <v>51</v>
      </c>
      <c r="B44" t="str">
        <f>VLOOKUP(A44,Справочник!$A$2:$B$659,2,FALSE)</f>
        <v>Сургутнефтегазбанк</v>
      </c>
      <c r="C44" t="str">
        <f>IFERROR(VLOOKUP(B44,НКР!C:D,2,FALSE),"-")</f>
        <v>-</v>
      </c>
      <c r="D44" t="str">
        <f>IFERROR(VLOOKUP(B44,'Эксперт РА'!$E$2:$F$150,2,FALSE),"-")</f>
        <v>-</v>
      </c>
      <c r="E44" t="str">
        <f>IFERROR(VLOOKUP(B44,НРА!$E$2:$F$31,2,FALSE),"-")</f>
        <v>-</v>
      </c>
      <c r="F44" t="str">
        <f>IFERROR(VLOOKUP(Sum!B44,АКРА!$J$1:$K$119,2,FALSE),"-")</f>
        <v>-</v>
      </c>
      <c r="G44">
        <f t="shared" si="12"/>
        <v>1</v>
      </c>
      <c r="H44">
        <f t="shared" si="13"/>
        <v>1</v>
      </c>
      <c r="I44">
        <f t="shared" si="14"/>
        <v>1</v>
      </c>
      <c r="J44">
        <f t="shared" si="15"/>
        <v>1</v>
      </c>
      <c r="K44">
        <f t="shared" si="16"/>
        <v>1</v>
      </c>
      <c r="L44" s="28">
        <f>VLOOKUP(B44,актив!B:D,2,FALSE)</f>
        <v>98343397</v>
      </c>
      <c r="M44">
        <f>VLOOKUP(B44,актив!B:D,3,FALSE)</f>
        <v>0.22</v>
      </c>
      <c r="O44">
        <f>IFERROR(VLOOKUP(B44,Санкции!B:C,2,FALSE),0)</f>
        <v>0</v>
      </c>
      <c r="Q44" s="35">
        <f t="shared" si="17"/>
        <v>-0.18269664461038393</v>
      </c>
      <c r="R44" s="35">
        <f t="shared" si="18"/>
        <v>1.9202508906739735E-3</v>
      </c>
      <c r="S44" s="35">
        <f t="shared" si="19"/>
        <v>1</v>
      </c>
      <c r="T44">
        <f t="shared" si="20"/>
        <v>0.1</v>
      </c>
      <c r="U44">
        <f t="shared" si="21"/>
        <v>0</v>
      </c>
      <c r="V44">
        <f t="shared" si="22"/>
        <v>1</v>
      </c>
      <c r="X44" s="42">
        <f t="shared" si="23"/>
        <v>44.019202508906744</v>
      </c>
    </row>
    <row r="45" spans="1:24">
      <c r="A45" t="s">
        <v>52</v>
      </c>
      <c r="B45" t="str">
        <f>VLOOKUP(A45,Справочник!$A$2:$B$659,2,FALSE)</f>
        <v>Тойота Банк</v>
      </c>
      <c r="C45" t="str">
        <f>IFERROR(VLOOKUP(B45,НКР!C:D,2,FALSE),"-")</f>
        <v>-</v>
      </c>
      <c r="D45" t="str">
        <f>IFERROR(VLOOKUP(B45,'Эксперт РА'!$E$2:$F$150,2,FALSE),"-")</f>
        <v>-</v>
      </c>
      <c r="E45" t="str">
        <f>IFERROR(VLOOKUP(B45,НРА!$E$2:$F$31,2,FALSE),"-")</f>
        <v>-</v>
      </c>
      <c r="F45" t="str">
        <f>IFERROR(VLOOKUP(Sum!B45,АКРА!$J$1:$K$119,2,FALSE),"-")</f>
        <v>AAA</v>
      </c>
      <c r="G45">
        <f t="shared" si="12"/>
        <v>1</v>
      </c>
      <c r="H45">
        <f t="shared" si="13"/>
        <v>1</v>
      </c>
      <c r="I45">
        <f t="shared" si="14"/>
        <v>1</v>
      </c>
      <c r="J45">
        <f t="shared" si="15"/>
        <v>10</v>
      </c>
      <c r="K45">
        <f t="shared" si="16"/>
        <v>10</v>
      </c>
      <c r="L45" s="28">
        <f>VLOOKUP(B45,актив!B:D,2,FALSE)</f>
        <v>63599286</v>
      </c>
      <c r="M45">
        <f>VLOOKUP(B45,актив!B:D,3,FALSE)</f>
        <v>0.5</v>
      </c>
      <c r="O45">
        <f>IFERROR(VLOOKUP(B45,Санкции!B:C,2,FALSE),0)</f>
        <v>0</v>
      </c>
      <c r="Q45" s="35">
        <f t="shared" si="17"/>
        <v>-0.18975727381401533</v>
      </c>
      <c r="R45" s="35">
        <f t="shared" si="18"/>
        <v>1.2348913570711727E-3</v>
      </c>
      <c r="S45" s="35">
        <f t="shared" si="19"/>
        <v>0.9</v>
      </c>
      <c r="T45">
        <f t="shared" si="20"/>
        <v>1</v>
      </c>
      <c r="U45">
        <f t="shared" si="21"/>
        <v>0</v>
      </c>
      <c r="V45">
        <f t="shared" si="22"/>
        <v>1</v>
      </c>
      <c r="X45" s="42">
        <f t="shared" si="23"/>
        <v>78.012348913570719</v>
      </c>
    </row>
    <row r="46" spans="1:24">
      <c r="A46" t="s">
        <v>53</v>
      </c>
      <c r="B46" t="str">
        <f>VLOOKUP(A46,Справочник!$A$2:$B$659,2,FALSE)</f>
        <v>Металлинвестбанк</v>
      </c>
      <c r="C46" t="str">
        <f>IFERROR(VLOOKUP(B46,НКР!C:D,2,FALSE),"-")</f>
        <v>A</v>
      </c>
      <c r="D46" t="str">
        <f>IFERROR(VLOOKUP(B46,'Эксперт РА'!$E$2:$F$150,2,FALSE),"-")</f>
        <v>-</v>
      </c>
      <c r="E46" t="str">
        <f>IFERROR(VLOOKUP(B46,НРА!$E$2:$F$31,2,FALSE),"-")</f>
        <v>-</v>
      </c>
      <c r="F46" t="str">
        <f>IFERROR(VLOOKUP(Sum!B46,АКРА!$J$1:$K$119,2,FALSE),"-")</f>
        <v>A-</v>
      </c>
      <c r="G46">
        <f t="shared" si="12"/>
        <v>7</v>
      </c>
      <c r="H46">
        <f t="shared" si="13"/>
        <v>1</v>
      </c>
      <c r="I46">
        <f t="shared" si="14"/>
        <v>1</v>
      </c>
      <c r="J46">
        <f t="shared" si="15"/>
        <v>7</v>
      </c>
      <c r="K46">
        <f t="shared" si="16"/>
        <v>7</v>
      </c>
      <c r="L46" s="28">
        <f>VLOOKUP(B46,актив!B:D,2,FALSE)</f>
        <v>209776921</v>
      </c>
      <c r="M46">
        <f>VLOOKUP(B46,актив!B:D,3,FALSE)</f>
        <v>0.12</v>
      </c>
      <c r="O46">
        <f>IFERROR(VLOOKUP(B46,Санкции!B:C,2,FALSE),0)</f>
        <v>1</v>
      </c>
      <c r="Q46" s="35">
        <f t="shared" si="17"/>
        <v>-0.16005134527266418</v>
      </c>
      <c r="R46" s="35">
        <f t="shared" si="18"/>
        <v>4.1183796048136611E-3</v>
      </c>
      <c r="S46" s="35">
        <f t="shared" si="19"/>
        <v>1</v>
      </c>
      <c r="T46">
        <f t="shared" si="20"/>
        <v>0.7</v>
      </c>
      <c r="U46">
        <f t="shared" si="21"/>
        <v>0</v>
      </c>
      <c r="V46">
        <f t="shared" si="22"/>
        <v>0</v>
      </c>
      <c r="X46" s="42">
        <f t="shared" si="23"/>
        <v>48.041183796048138</v>
      </c>
    </row>
    <row r="47" spans="1:24">
      <c r="A47" t="s">
        <v>54</v>
      </c>
      <c r="B47" t="str">
        <f>VLOOKUP(A47,Справочник!$A$2:$B$659,2,FALSE)</f>
        <v>Банк Левобережный</v>
      </c>
      <c r="C47" t="str">
        <f>IFERROR(VLOOKUP(B47,НКР!C:D,2,FALSE),"-")</f>
        <v>-</v>
      </c>
      <c r="D47" t="str">
        <f>IFERROR(VLOOKUP(B47,'Эксперт РА'!$E$2:$F$150,2,FALSE),"-")</f>
        <v>ruA-</v>
      </c>
      <c r="E47" t="str">
        <f>IFERROR(VLOOKUP(B47,НРА!$E$2:$F$31,2,FALSE),"-")</f>
        <v>A-</v>
      </c>
      <c r="F47" t="str">
        <f>IFERROR(VLOOKUP(Sum!B47,АКРА!$J$1:$K$119,2,FALSE),"-")</f>
        <v>-</v>
      </c>
      <c r="G47">
        <f t="shared" si="12"/>
        <v>1</v>
      </c>
      <c r="H47">
        <f t="shared" si="13"/>
        <v>7</v>
      </c>
      <c r="I47">
        <f t="shared" si="14"/>
        <v>7</v>
      </c>
      <c r="J47">
        <f t="shared" si="15"/>
        <v>1</v>
      </c>
      <c r="K47">
        <f t="shared" si="16"/>
        <v>7</v>
      </c>
      <c r="L47" s="28">
        <f>VLOOKUP(B47,актив!B:D,2,FALSE)</f>
        <v>123274736</v>
      </c>
      <c r="M47">
        <f>VLOOKUP(B47,актив!B:D,3,FALSE)</f>
        <v>0.08</v>
      </c>
      <c r="O47">
        <f>IFERROR(VLOOKUP(B47,Санкции!B:C,2,FALSE),0)</f>
        <v>0</v>
      </c>
      <c r="Q47" s="35">
        <f t="shared" si="17"/>
        <v>-0.17763014743539404</v>
      </c>
      <c r="R47" s="35">
        <f t="shared" si="18"/>
        <v>2.4120444746034446E-3</v>
      </c>
      <c r="S47" s="35">
        <f t="shared" si="19"/>
        <v>1</v>
      </c>
      <c r="T47">
        <f t="shared" si="20"/>
        <v>0.7</v>
      </c>
      <c r="U47">
        <f t="shared" si="21"/>
        <v>0</v>
      </c>
      <c r="V47">
        <f t="shared" si="22"/>
        <v>1</v>
      </c>
      <c r="X47" s="42">
        <f t="shared" si="23"/>
        <v>68.024120444746046</v>
      </c>
    </row>
    <row r="48" spans="1:24">
      <c r="A48" t="s">
        <v>55</v>
      </c>
      <c r="B48" t="str">
        <f>VLOOKUP(A48,Справочник!$A$2:$B$659,2,FALSE)</f>
        <v>Газэнергобанк</v>
      </c>
      <c r="C48" t="str">
        <f>IFERROR(VLOOKUP(B48,НКР!C:D,2,FALSE),"-")</f>
        <v>-</v>
      </c>
      <c r="D48" t="str">
        <f>IFERROR(VLOOKUP(B48,'Эксперт РА'!$E$2:$F$150,2,FALSE),"-")</f>
        <v>-</v>
      </c>
      <c r="E48" t="str">
        <f>IFERROR(VLOOKUP(B48,НРА!$E$2:$F$31,2,FALSE),"-")</f>
        <v>-</v>
      </c>
      <c r="F48" t="str">
        <f>IFERROR(VLOOKUP(Sum!B48,АКРА!$J$1:$K$119,2,FALSE),"-")</f>
        <v>-</v>
      </c>
      <c r="G48">
        <f t="shared" si="12"/>
        <v>1</v>
      </c>
      <c r="H48">
        <f t="shared" si="13"/>
        <v>1</v>
      </c>
      <c r="I48">
        <f t="shared" si="14"/>
        <v>1</v>
      </c>
      <c r="J48">
        <f t="shared" si="15"/>
        <v>1</v>
      </c>
      <c r="K48">
        <f t="shared" si="16"/>
        <v>1</v>
      </c>
      <c r="L48" s="28">
        <f>VLOOKUP(B48,актив!B:D,2,FALSE)</f>
        <v>144925461</v>
      </c>
      <c r="M48">
        <f>VLOOKUP(B48,актив!B:D,3,FALSE)</f>
        <v>1.56</v>
      </c>
      <c r="O48">
        <f>IFERROR(VLOOKUP(B48,Санкции!B:C,2,FALSE),0)</f>
        <v>0</v>
      </c>
      <c r="Q48" s="35">
        <f t="shared" si="17"/>
        <v>-0.17323033011916475</v>
      </c>
      <c r="R48" s="35">
        <f t="shared" si="18"/>
        <v>2.8391249311493761E-3</v>
      </c>
      <c r="S48" s="35">
        <f t="shared" si="19"/>
        <v>0.7</v>
      </c>
      <c r="T48">
        <f t="shared" si="20"/>
        <v>0.1</v>
      </c>
      <c r="U48">
        <f t="shared" si="21"/>
        <v>0</v>
      </c>
      <c r="V48">
        <f t="shared" si="22"/>
        <v>1</v>
      </c>
      <c r="X48" s="42">
        <f t="shared" si="23"/>
        <v>38.028391249311497</v>
      </c>
    </row>
    <row r="49" spans="1:24">
      <c r="A49" t="s">
        <v>56</v>
      </c>
      <c r="B49" t="str">
        <f>VLOOKUP(A49,Справочник!$A$2:$B$659,2,FALSE)</f>
        <v>Примсоцбанк</v>
      </c>
      <c r="C49" t="str">
        <f>IFERROR(VLOOKUP(B49,НКР!C:D,2,FALSE),"-")</f>
        <v>-</v>
      </c>
      <c r="D49" t="str">
        <f>IFERROR(VLOOKUP(B49,'Эксперт РА'!$E$2:$F$150,2,FALSE),"-")</f>
        <v>ruA-</v>
      </c>
      <c r="E49" t="str">
        <f>IFERROR(VLOOKUP(B49,НРА!$E$2:$F$31,2,FALSE),"-")</f>
        <v>A-</v>
      </c>
      <c r="F49" t="str">
        <f>IFERROR(VLOOKUP(Sum!B49,АКРА!$J$1:$K$119,2,FALSE),"-")</f>
        <v>-</v>
      </c>
      <c r="G49">
        <f t="shared" si="12"/>
        <v>1</v>
      </c>
      <c r="H49">
        <f t="shared" si="13"/>
        <v>7</v>
      </c>
      <c r="I49">
        <f t="shared" si="14"/>
        <v>7</v>
      </c>
      <c r="J49">
        <f t="shared" si="15"/>
        <v>1</v>
      </c>
      <c r="K49">
        <f t="shared" si="16"/>
        <v>7</v>
      </c>
      <c r="L49" s="28">
        <f>VLOOKUP(B49,актив!B:D,2,FALSE)</f>
        <v>141125465</v>
      </c>
      <c r="M49">
        <f>VLOOKUP(B49,актив!B:D,3,FALSE)</f>
        <v>0.27</v>
      </c>
      <c r="O49">
        <f>IFERROR(VLOOKUP(B49,Санкции!B:C,2,FALSE),0)</f>
        <v>0</v>
      </c>
      <c r="Q49" s="35">
        <f t="shared" si="17"/>
        <v>-0.17400255775599455</v>
      </c>
      <c r="R49" s="35">
        <f t="shared" si="18"/>
        <v>2.7641665162901649E-3</v>
      </c>
      <c r="S49" s="35">
        <f t="shared" si="19"/>
        <v>1</v>
      </c>
      <c r="T49">
        <f t="shared" si="20"/>
        <v>0.7</v>
      </c>
      <c r="U49">
        <f t="shared" si="21"/>
        <v>0</v>
      </c>
      <c r="V49">
        <f t="shared" si="22"/>
        <v>1</v>
      </c>
      <c r="X49" s="42">
        <f t="shared" si="23"/>
        <v>68.027641665162903</v>
      </c>
    </row>
    <row r="50" spans="1:24">
      <c r="A50" t="s">
        <v>57</v>
      </c>
      <c r="B50" t="str">
        <f>VLOOKUP(A50,Справочник!$A$2:$B$659,2,FALSE)</f>
        <v>БыстроБанк</v>
      </c>
      <c r="C50" t="str">
        <f>IFERROR(VLOOKUP(B50,НКР!C:D,2,FALSE),"-")</f>
        <v>-</v>
      </c>
      <c r="D50" t="str">
        <f>IFERROR(VLOOKUP(B50,'Эксперт РА'!$E$2:$F$150,2,FALSE),"-")</f>
        <v>ruBB</v>
      </c>
      <c r="E50" t="str">
        <f>IFERROR(VLOOKUP(B50,НРА!$E$2:$F$31,2,FALSE),"-")</f>
        <v>-</v>
      </c>
      <c r="F50" t="str">
        <f>IFERROR(VLOOKUP(Sum!B50,АКРА!$J$1:$K$119,2,FALSE),"-")</f>
        <v>-</v>
      </c>
      <c r="G50">
        <f t="shared" si="12"/>
        <v>1</v>
      </c>
      <c r="H50">
        <f t="shared" si="13"/>
        <v>4</v>
      </c>
      <c r="I50">
        <f t="shared" si="14"/>
        <v>1</v>
      </c>
      <c r="J50">
        <f t="shared" si="15"/>
        <v>1</v>
      </c>
      <c r="K50">
        <f t="shared" si="16"/>
        <v>4</v>
      </c>
      <c r="L50" s="28">
        <f>VLOOKUP(B50,актив!B:D,2,FALSE)</f>
        <v>26622715</v>
      </c>
      <c r="M50">
        <f>VLOOKUP(B50,актив!B:D,3,FALSE)</f>
        <v>3.54</v>
      </c>
      <c r="O50">
        <f>IFERROR(VLOOKUP(B50,Санкции!B:C,2,FALSE),0)</f>
        <v>1</v>
      </c>
      <c r="Q50" s="35">
        <f t="shared" si="17"/>
        <v>-0.19727157910312604</v>
      </c>
      <c r="R50" s="35">
        <f t="shared" si="18"/>
        <v>5.0549449741945219E-4</v>
      </c>
      <c r="S50" s="35">
        <f t="shared" si="19"/>
        <v>0.5</v>
      </c>
      <c r="T50">
        <f t="shared" si="20"/>
        <v>0.4</v>
      </c>
      <c r="U50">
        <f t="shared" si="21"/>
        <v>0</v>
      </c>
      <c r="V50">
        <f t="shared" si="22"/>
        <v>0</v>
      </c>
      <c r="X50" s="42">
        <f t="shared" si="23"/>
        <v>26.005054944974198</v>
      </c>
    </row>
    <row r="51" spans="1:24">
      <c r="A51" t="s">
        <v>58</v>
      </c>
      <c r="B51" t="str">
        <f>VLOOKUP(A51,Справочник!$A$2:$B$659,2,FALSE)</f>
        <v>ТКБ БАНК</v>
      </c>
      <c r="C51" t="str">
        <f>IFERROR(VLOOKUP(B51,НКР!C:D,2,FALSE),"-")</f>
        <v>BBB</v>
      </c>
      <c r="D51" t="str">
        <f>IFERROR(VLOOKUP(B51,'Эксперт РА'!$E$2:$F$150,2,FALSE),"-")</f>
        <v>ruBBB</v>
      </c>
      <c r="E51" t="str">
        <f>IFERROR(VLOOKUP(B51,НРА!$E$2:$F$31,2,FALSE),"-")</f>
        <v>-</v>
      </c>
      <c r="F51" t="str">
        <f>IFERROR(VLOOKUP(Sum!B51,АКРА!$J$1:$K$119,2,FALSE),"-")</f>
        <v>-</v>
      </c>
      <c r="G51">
        <f t="shared" si="12"/>
        <v>6</v>
      </c>
      <c r="H51">
        <f t="shared" si="13"/>
        <v>6</v>
      </c>
      <c r="I51">
        <f t="shared" si="14"/>
        <v>1</v>
      </c>
      <c r="J51">
        <f t="shared" si="15"/>
        <v>1</v>
      </c>
      <c r="K51">
        <f t="shared" si="16"/>
        <v>6</v>
      </c>
      <c r="L51" s="28">
        <f>VLOOKUP(B51,актив!B:D,2,FALSE)</f>
        <v>327615964</v>
      </c>
      <c r="M51">
        <f>VLOOKUP(B51,актив!B:D,3,FALSE)</f>
        <v>0.46</v>
      </c>
      <c r="O51">
        <f>IFERROR(VLOOKUP(B51,Санкции!B:C,2,FALSE),0)</f>
        <v>1</v>
      </c>
      <c r="Q51" s="35">
        <f t="shared" si="17"/>
        <v>-0.13610432909102185</v>
      </c>
      <c r="R51" s="35">
        <f t="shared" si="18"/>
        <v>6.4428630705348142E-3</v>
      </c>
      <c r="S51" s="35">
        <f t="shared" si="19"/>
        <v>1</v>
      </c>
      <c r="T51">
        <f t="shared" si="20"/>
        <v>0.6</v>
      </c>
      <c r="U51">
        <f t="shared" si="21"/>
        <v>0</v>
      </c>
      <c r="V51">
        <f t="shared" si="22"/>
        <v>0</v>
      </c>
      <c r="X51" s="42">
        <f t="shared" si="23"/>
        <v>44.064428630705351</v>
      </c>
    </row>
    <row r="52" spans="1:24">
      <c r="A52" t="s">
        <v>59</v>
      </c>
      <c r="B52" t="str">
        <f>VLOOKUP(A52,Справочник!$A$2:$B$659,2,FALSE)</f>
        <v>БМВ Банк</v>
      </c>
      <c r="C52" t="str">
        <f>IFERROR(VLOOKUP(B52,НКР!C:D,2,FALSE),"-")</f>
        <v>-</v>
      </c>
      <c r="D52" t="str">
        <f>IFERROR(VLOOKUP(B52,'Эксперт РА'!$E$2:$F$150,2,FALSE),"-")</f>
        <v>-</v>
      </c>
      <c r="E52" t="str">
        <f>IFERROR(VLOOKUP(B52,НРА!$E$2:$F$31,2,FALSE),"-")</f>
        <v>-</v>
      </c>
      <c r="F52" t="str">
        <f>IFERROR(VLOOKUP(Sum!B52,АКРА!$J$1:$K$119,2,FALSE),"-")</f>
        <v>-</v>
      </c>
      <c r="G52">
        <f t="shared" si="12"/>
        <v>1</v>
      </c>
      <c r="H52">
        <f t="shared" si="13"/>
        <v>1</v>
      </c>
      <c r="I52">
        <f t="shared" si="14"/>
        <v>1</v>
      </c>
      <c r="J52">
        <f t="shared" si="15"/>
        <v>1</v>
      </c>
      <c r="K52">
        <f t="shared" si="16"/>
        <v>1</v>
      </c>
      <c r="L52" s="28">
        <f>VLOOKUP(B52,актив!B:D,2,FALSE)</f>
        <v>63069527</v>
      </c>
      <c r="M52">
        <f>VLOOKUP(B52,актив!B:D,3,FALSE)</f>
        <v>1.01</v>
      </c>
      <c r="O52">
        <f>IFERROR(VLOOKUP(B52,Санкции!B:C,2,FALSE),0)</f>
        <v>0</v>
      </c>
      <c r="Q52" s="35">
        <f t="shared" si="17"/>
        <v>-0.18986493038540628</v>
      </c>
      <c r="R52" s="35">
        <f t="shared" si="18"/>
        <v>1.2244413737297691E-3</v>
      </c>
      <c r="S52" s="35">
        <f t="shared" si="19"/>
        <v>0.8</v>
      </c>
      <c r="T52">
        <f t="shared" si="20"/>
        <v>0.1</v>
      </c>
      <c r="U52">
        <f t="shared" si="21"/>
        <v>0</v>
      </c>
      <c r="V52">
        <f t="shared" si="22"/>
        <v>1</v>
      </c>
      <c r="X52" s="42">
        <f t="shared" si="23"/>
        <v>40.012244413737299</v>
      </c>
    </row>
    <row r="53" spans="1:24">
      <c r="A53" t="s">
        <v>60</v>
      </c>
      <c r="B53" t="str">
        <f>VLOOKUP(A53,Справочник!$A$2:$B$659,2,FALSE)</f>
        <v>Кубань Кредит</v>
      </c>
      <c r="C53" t="str">
        <f>IFERROR(VLOOKUP(B53,НКР!C:D,2,FALSE),"-")</f>
        <v>BBB</v>
      </c>
      <c r="D53" t="str">
        <f>IFERROR(VLOOKUP(B53,'Эксперт РА'!$E$2:$F$150,2,FALSE),"-")</f>
        <v>-</v>
      </c>
      <c r="E53" t="str">
        <f>IFERROR(VLOOKUP(B53,НРА!$E$2:$F$31,2,FALSE),"-")</f>
        <v>-</v>
      </c>
      <c r="F53" t="str">
        <f>IFERROR(VLOOKUP(Sum!B53,АКРА!$J$1:$K$119,2,FALSE),"-")</f>
        <v>BBB-</v>
      </c>
      <c r="G53">
        <f t="shared" si="12"/>
        <v>6</v>
      </c>
      <c r="H53">
        <f t="shared" si="13"/>
        <v>1</v>
      </c>
      <c r="I53">
        <f t="shared" si="14"/>
        <v>1</v>
      </c>
      <c r="J53">
        <f t="shared" si="15"/>
        <v>5</v>
      </c>
      <c r="K53">
        <f t="shared" si="16"/>
        <v>6</v>
      </c>
      <c r="L53" s="28">
        <f>VLOOKUP(B53,актив!B:D,2,FALSE)</f>
        <v>171260041</v>
      </c>
      <c r="M53">
        <f>VLOOKUP(B53,актив!B:D,3,FALSE)</f>
        <v>0.02</v>
      </c>
      <c r="O53">
        <f>IFERROR(VLOOKUP(B53,Санкции!B:C,2,FALSE),0)</f>
        <v>0</v>
      </c>
      <c r="Q53" s="35">
        <f t="shared" si="17"/>
        <v>-0.16787866909628327</v>
      </c>
      <c r="R53" s="35">
        <f t="shared" si="18"/>
        <v>3.35859873395946E-3</v>
      </c>
      <c r="S53" s="35">
        <f t="shared" si="19"/>
        <v>1</v>
      </c>
      <c r="T53">
        <f t="shared" si="20"/>
        <v>0.6</v>
      </c>
      <c r="U53">
        <f t="shared" si="21"/>
        <v>0</v>
      </c>
      <c r="V53">
        <f t="shared" si="22"/>
        <v>1</v>
      </c>
      <c r="X53" s="42">
        <f t="shared" si="23"/>
        <v>64.033585987339592</v>
      </c>
    </row>
    <row r="54" spans="1:24">
      <c r="A54" t="s">
        <v>61</v>
      </c>
      <c r="B54" t="str">
        <f>VLOOKUP(A54,Справочник!$A$2:$B$659,2,FALSE)</f>
        <v>МС Банк Рус</v>
      </c>
      <c r="C54" t="str">
        <f>IFERROR(VLOOKUP(B54,НКР!C:D,2,FALSE),"-")</f>
        <v>-</v>
      </c>
      <c r="D54" t="str">
        <f>IFERROR(VLOOKUP(B54,'Эксперт РА'!$E$2:$F$150,2,FALSE),"-")</f>
        <v>-</v>
      </c>
      <c r="E54" t="str">
        <f>IFERROR(VLOOKUP(B54,НРА!$E$2:$F$31,2,FALSE),"-")</f>
        <v>-</v>
      </c>
      <c r="F54" t="str">
        <f>IFERROR(VLOOKUP(Sum!B54,АКРА!$J$1:$K$119,2,FALSE),"-")</f>
        <v>-</v>
      </c>
      <c r="G54">
        <f t="shared" si="12"/>
        <v>1</v>
      </c>
      <c r="H54">
        <f t="shared" si="13"/>
        <v>1</v>
      </c>
      <c r="I54">
        <f t="shared" si="14"/>
        <v>1</v>
      </c>
      <c r="J54">
        <f t="shared" si="15"/>
        <v>1</v>
      </c>
      <c r="K54">
        <f t="shared" si="16"/>
        <v>1</v>
      </c>
      <c r="L54" s="28">
        <f>VLOOKUP(B54,актив!B:D,2,FALSE)</f>
        <v>40367428</v>
      </c>
      <c r="M54">
        <f>VLOOKUP(B54,актив!B:D,3,FALSE)</f>
        <v>0.56000000000000005</v>
      </c>
      <c r="O54">
        <f>IFERROR(VLOOKUP(B54,Санкции!B:C,2,FALSE),0)</f>
        <v>0</v>
      </c>
      <c r="Q54" s="35">
        <f t="shared" si="17"/>
        <v>-0.19447840583691894</v>
      </c>
      <c r="R54" s="35">
        <f t="shared" si="18"/>
        <v>7.766215983887162E-4</v>
      </c>
      <c r="S54" s="35">
        <f t="shared" si="19"/>
        <v>0.9</v>
      </c>
      <c r="T54">
        <f t="shared" si="20"/>
        <v>0.1</v>
      </c>
      <c r="U54">
        <f t="shared" si="21"/>
        <v>0</v>
      </c>
      <c r="V54">
        <f t="shared" si="22"/>
        <v>1</v>
      </c>
      <c r="X54" s="42">
        <f t="shared" si="23"/>
        <v>42.007766215983885</v>
      </c>
    </row>
    <row r="55" spans="1:24">
      <c r="A55" t="s">
        <v>62</v>
      </c>
      <c r="B55" t="str">
        <f>VLOOKUP(A55,Справочник!$A$2:$B$659,2,FALSE)</f>
        <v>Пойдём!</v>
      </c>
      <c r="C55" t="str">
        <f>IFERROR(VLOOKUP(B55,НКР!C:D,2,FALSE),"-")</f>
        <v>-</v>
      </c>
      <c r="D55" t="str">
        <f>IFERROR(VLOOKUP(B55,'Эксперт РА'!$E$2:$F$150,2,FALSE),"-")</f>
        <v>-</v>
      </c>
      <c r="E55" t="str">
        <f>IFERROR(VLOOKUP(B55,НРА!$E$2:$F$31,2,FALSE),"-")</f>
        <v>-</v>
      </c>
      <c r="F55" t="str">
        <f>IFERROR(VLOOKUP(Sum!B55,АКРА!$J$1:$K$119,2,FALSE),"-")</f>
        <v>BB+</v>
      </c>
      <c r="G55">
        <f t="shared" si="12"/>
        <v>1</v>
      </c>
      <c r="H55">
        <f t="shared" si="13"/>
        <v>1</v>
      </c>
      <c r="I55">
        <f t="shared" si="14"/>
        <v>1</v>
      </c>
      <c r="J55">
        <f t="shared" si="15"/>
        <v>5</v>
      </c>
      <c r="K55">
        <f t="shared" si="16"/>
        <v>5</v>
      </c>
      <c r="L55" s="28">
        <f>VLOOKUP(B55,актив!B:D,2,FALSE)</f>
        <v>13805209</v>
      </c>
      <c r="M55">
        <f>VLOOKUP(B55,актив!B:D,3,FALSE)</f>
        <v>3.58</v>
      </c>
      <c r="O55">
        <f>IFERROR(VLOOKUP(B55,Санкции!B:C,2,FALSE),0)</f>
        <v>0</v>
      </c>
      <c r="Q55" s="35">
        <f t="shared" si="17"/>
        <v>-0.19987632720507981</v>
      </c>
      <c r="R55" s="35">
        <f>(Q55-MIN($Q$4:$Q$149))/(MAX($Q$4:$Q$149)-MIN($Q$4:$Q$149))</f>
        <v>2.5265740700976713E-4</v>
      </c>
      <c r="S55" s="35">
        <f t="shared" si="19"/>
        <v>0.5</v>
      </c>
      <c r="T55">
        <f t="shared" si="20"/>
        <v>0.5</v>
      </c>
      <c r="U55">
        <f t="shared" si="21"/>
        <v>0</v>
      </c>
      <c r="V55">
        <f t="shared" si="22"/>
        <v>1</v>
      </c>
      <c r="X55" s="42">
        <f t="shared" si="23"/>
        <v>50.002526574070096</v>
      </c>
    </row>
    <row r="56" spans="1:24">
      <c r="A56" t="s">
        <v>63</v>
      </c>
      <c r="B56" t="str">
        <f>VLOOKUP(A56,Справочник!$A$2:$B$659,2,FALSE)</f>
        <v>Севергазбанк</v>
      </c>
      <c r="C56" t="str">
        <f>IFERROR(VLOOKUP(B56,НКР!C:D,2,FALSE),"-")</f>
        <v>-</v>
      </c>
      <c r="D56" t="str">
        <f>IFERROR(VLOOKUP(B56,'Эксперт РА'!$E$2:$F$150,2,FALSE),"-")</f>
        <v>-</v>
      </c>
      <c r="E56" t="str">
        <f>IFERROR(VLOOKUP(B56,НРА!$E$2:$F$31,2,FALSE),"-")</f>
        <v>-</v>
      </c>
      <c r="F56" t="str">
        <f>IFERROR(VLOOKUP(Sum!B56,АКРА!$J$1:$K$119,2,FALSE),"-")</f>
        <v>-</v>
      </c>
      <c r="G56">
        <f t="shared" si="12"/>
        <v>1</v>
      </c>
      <c r="H56">
        <f t="shared" si="13"/>
        <v>1</v>
      </c>
      <c r="I56">
        <f t="shared" si="14"/>
        <v>1</v>
      </c>
      <c r="J56">
        <f t="shared" si="15"/>
        <v>1</v>
      </c>
      <c r="K56">
        <f t="shared" si="16"/>
        <v>1</v>
      </c>
      <c r="L56" s="28">
        <f>VLOOKUP(B56,актив!B:D,2,FALSE)</f>
        <v>65663174</v>
      </c>
      <c r="M56">
        <f>VLOOKUP(B56,актив!B:D,3,FALSE)</f>
        <v>0.23</v>
      </c>
      <c r="O56">
        <f>IFERROR(VLOOKUP(B56,Санкции!B:C,2,FALSE),0)</f>
        <v>0</v>
      </c>
      <c r="Q56" s="35">
        <f t="shared" si="17"/>
        <v>-0.18933785459543684</v>
      </c>
      <c r="R56" s="35">
        <f t="shared" si="18"/>
        <v>1.2756034454330944E-3</v>
      </c>
      <c r="S56" s="35">
        <f t="shared" si="19"/>
        <v>1</v>
      </c>
      <c r="T56">
        <f t="shared" si="20"/>
        <v>0.1</v>
      </c>
      <c r="U56">
        <f t="shared" si="21"/>
        <v>0</v>
      </c>
      <c r="V56">
        <f t="shared" si="22"/>
        <v>1</v>
      </c>
      <c r="X56" s="42">
        <f t="shared" si="23"/>
        <v>44.012756034454334</v>
      </c>
    </row>
    <row r="57" spans="1:24">
      <c r="A57" t="s">
        <v>64</v>
      </c>
      <c r="B57" t="str">
        <f>VLOOKUP(A57,Справочник!$A$2:$B$659,2,FALSE)</f>
        <v>Кредит Урал Банк</v>
      </c>
      <c r="C57" t="str">
        <f>IFERROR(VLOOKUP(B57,НКР!C:D,2,FALSE),"-")</f>
        <v>-</v>
      </c>
      <c r="D57" t="str">
        <f>IFERROR(VLOOKUP(B57,'Эксперт РА'!$E$2:$F$150,2,FALSE),"-")</f>
        <v>-</v>
      </c>
      <c r="E57" t="str">
        <f>IFERROR(VLOOKUP(B57,НРА!$E$2:$F$31,2,FALSE),"-")</f>
        <v>-</v>
      </c>
      <c r="F57" t="str">
        <f>IFERROR(VLOOKUP(Sum!B57,АКРА!$J$1:$K$119,2,FALSE),"-")</f>
        <v>-</v>
      </c>
      <c r="G57">
        <f t="shared" si="12"/>
        <v>1</v>
      </c>
      <c r="H57">
        <f t="shared" si="13"/>
        <v>1</v>
      </c>
      <c r="I57">
        <f t="shared" si="14"/>
        <v>1</v>
      </c>
      <c r="J57">
        <f t="shared" si="15"/>
        <v>1</v>
      </c>
      <c r="K57">
        <f t="shared" si="16"/>
        <v>1</v>
      </c>
      <c r="L57" s="28">
        <f>VLOOKUP(B57,актив!B:D,2,FALSE)</f>
        <v>41287653</v>
      </c>
      <c r="M57">
        <f>VLOOKUP(B57,актив!B:D,3,FALSE)</f>
        <v>0.05</v>
      </c>
      <c r="O57">
        <f>IFERROR(VLOOKUP(B57,Санкции!B:C,2,FALSE),0)</f>
        <v>0</v>
      </c>
      <c r="Q57" s="35">
        <f t="shared" si="17"/>
        <v>-0.19429139954083291</v>
      </c>
      <c r="R57" s="35">
        <f t="shared" si="18"/>
        <v>7.9477388257896849E-4</v>
      </c>
      <c r="S57" s="35">
        <f t="shared" si="19"/>
        <v>1</v>
      </c>
      <c r="T57">
        <f t="shared" si="20"/>
        <v>0.1</v>
      </c>
      <c r="U57">
        <f t="shared" si="21"/>
        <v>0</v>
      </c>
      <c r="V57">
        <f t="shared" si="22"/>
        <v>1</v>
      </c>
      <c r="X57" s="42">
        <f t="shared" si="23"/>
        <v>44.007947738825791</v>
      </c>
    </row>
    <row r="58" spans="1:24">
      <c r="A58" t="s">
        <v>65</v>
      </c>
      <c r="B58" t="str">
        <f>VLOOKUP(A58,Справочник!$A$2:$B$659,2,FALSE)</f>
        <v>Мособлбанк</v>
      </c>
      <c r="C58" t="str">
        <f>IFERROR(VLOOKUP(B58,НКР!C:D,2,FALSE),"-")</f>
        <v>-</v>
      </c>
      <c r="D58" t="str">
        <f>IFERROR(VLOOKUP(B58,'Эксперт РА'!$E$2:$F$150,2,FALSE),"-")</f>
        <v>-</v>
      </c>
      <c r="E58" t="str">
        <f>IFERROR(VLOOKUP(B58,НРА!$E$2:$F$31,2,FALSE),"-")</f>
        <v>-</v>
      </c>
      <c r="F58" t="str">
        <f>IFERROR(VLOOKUP(Sum!B58,АКРА!$J$1:$K$119,2,FALSE),"-")</f>
        <v>-</v>
      </c>
      <c r="G58">
        <f t="shared" si="12"/>
        <v>1</v>
      </c>
      <c r="H58">
        <f t="shared" si="13"/>
        <v>1</v>
      </c>
      <c r="I58">
        <f t="shared" si="14"/>
        <v>1</v>
      </c>
      <c r="J58">
        <f t="shared" si="15"/>
        <v>1</v>
      </c>
      <c r="K58">
        <f t="shared" si="16"/>
        <v>1</v>
      </c>
      <c r="L58" s="28">
        <v>506257145</v>
      </c>
      <c r="M58">
        <v>23.26</v>
      </c>
      <c r="O58">
        <f>IFERROR(VLOOKUP(B58,Санкции!B:C,2,FALSE),0)</f>
        <v>0</v>
      </c>
      <c r="Q58" s="35">
        <f t="shared" si="17"/>
        <v>-9.9801223234037811E-2</v>
      </c>
      <c r="R58" s="35">
        <f t="shared" si="18"/>
        <v>9.9667246104779006E-3</v>
      </c>
      <c r="S58" s="35">
        <f t="shared" si="19"/>
        <v>0.1</v>
      </c>
      <c r="T58">
        <f t="shared" si="20"/>
        <v>0.1</v>
      </c>
      <c r="U58">
        <f t="shared" si="21"/>
        <v>0</v>
      </c>
      <c r="V58">
        <f t="shared" si="22"/>
        <v>1</v>
      </c>
      <c r="X58" s="42">
        <f t="shared" si="23"/>
        <v>26.099667246104779</v>
      </c>
    </row>
    <row r="59" spans="1:24">
      <c r="A59" t="s">
        <v>66</v>
      </c>
      <c r="B59" t="str">
        <f>VLOOKUP(A59,Справочник!$A$2:$B$659,2,FALSE)</f>
        <v>Челиндбанк</v>
      </c>
      <c r="C59" t="str">
        <f>IFERROR(VLOOKUP(B59,НКР!C:D,2,FALSE),"-")</f>
        <v>-</v>
      </c>
      <c r="D59" t="str">
        <f>IFERROR(VLOOKUP(B59,'Эксперт РА'!$E$2:$F$150,2,FALSE),"-")</f>
        <v>ruA</v>
      </c>
      <c r="E59" t="str">
        <f>IFERROR(VLOOKUP(B59,НРА!$E$2:$F$31,2,FALSE),"-")</f>
        <v>A</v>
      </c>
      <c r="F59" t="str">
        <f>IFERROR(VLOOKUP(Sum!B59,АКРА!$J$1:$K$119,2,FALSE),"-")</f>
        <v>-</v>
      </c>
      <c r="G59">
        <f t="shared" si="12"/>
        <v>1</v>
      </c>
      <c r="H59">
        <f t="shared" si="13"/>
        <v>7</v>
      </c>
      <c r="I59">
        <f t="shared" si="14"/>
        <v>7</v>
      </c>
      <c r="J59">
        <f t="shared" si="15"/>
        <v>1</v>
      </c>
      <c r="K59">
        <f t="shared" si="16"/>
        <v>7</v>
      </c>
      <c r="L59" s="28">
        <f>VLOOKUP(B59,актив!B:D,2,FALSE)</f>
        <v>68223230</v>
      </c>
      <c r="M59">
        <f>VLOOKUP(B59,актив!B:D,3,FALSE)</f>
        <v>7.0000000000000007E-2</v>
      </c>
      <c r="O59">
        <f>IFERROR(VLOOKUP(B59,Санкции!B:C,2,FALSE),0)</f>
        <v>1</v>
      </c>
      <c r="Q59" s="35">
        <f t="shared" si="17"/>
        <v>-0.18881760510174475</v>
      </c>
      <c r="R59" s="35">
        <f t="shared" si="18"/>
        <v>1.3261029037774752E-3</v>
      </c>
      <c r="S59" s="35">
        <f t="shared" si="19"/>
        <v>1</v>
      </c>
      <c r="T59">
        <f t="shared" si="20"/>
        <v>0.7</v>
      </c>
      <c r="U59">
        <f t="shared" si="21"/>
        <v>0</v>
      </c>
      <c r="V59">
        <f t="shared" si="22"/>
        <v>0</v>
      </c>
      <c r="X59" s="42">
        <f t="shared" si="23"/>
        <v>48.013261029037771</v>
      </c>
    </row>
    <row r="60" spans="1:24">
      <c r="A60" t="s">
        <v>68</v>
      </c>
      <c r="B60" t="str">
        <f>VLOOKUP(A60,Справочник!$A$2:$B$659,2,FALSE)</f>
        <v>Новикомбанк</v>
      </c>
      <c r="C60" t="str">
        <f>IFERROR(VLOOKUP(B60,НКР!C:D,2,FALSE),"-")</f>
        <v>AA-</v>
      </c>
      <c r="D60" t="str">
        <f>IFERROR(VLOOKUP(B60,'Эксперт РА'!$E$2:$F$150,2,FALSE),"-")</f>
        <v>ruA+</v>
      </c>
      <c r="E60" t="str">
        <f>IFERROR(VLOOKUP(B60,НРА!$E$2:$F$31,2,FALSE),"-")</f>
        <v>AA</v>
      </c>
      <c r="F60" t="str">
        <f>IFERROR(VLOOKUP(Sum!B60,АКРА!$J$1:$K$119,2,FALSE),"-")</f>
        <v>AA-</v>
      </c>
      <c r="G60">
        <f t="shared" si="12"/>
        <v>8</v>
      </c>
      <c r="H60">
        <f t="shared" si="13"/>
        <v>8</v>
      </c>
      <c r="I60">
        <f t="shared" si="14"/>
        <v>9</v>
      </c>
      <c r="J60">
        <f t="shared" si="15"/>
        <v>8</v>
      </c>
      <c r="K60">
        <f t="shared" si="16"/>
        <v>9</v>
      </c>
      <c r="L60" s="28">
        <f>VLOOKUP(B60,актив!B:D,2,FALSE)</f>
        <v>773343011</v>
      </c>
      <c r="M60">
        <f>VLOOKUP(B60,актив!B:D,3,FALSE)</f>
        <v>0.01</v>
      </c>
      <c r="O60">
        <f>IFERROR(VLOOKUP(B60,Санкции!B:C,2,FALSE),0)</f>
        <v>1</v>
      </c>
      <c r="Q60" s="35">
        <f t="shared" si="17"/>
        <v>-4.552456422391709E-2</v>
      </c>
      <c r="R60" s="35">
        <f t="shared" si="18"/>
        <v>1.5235238879087629E-2</v>
      </c>
      <c r="S60" s="35">
        <f t="shared" si="19"/>
        <v>1</v>
      </c>
      <c r="T60">
        <f t="shared" si="20"/>
        <v>0.9</v>
      </c>
      <c r="U60">
        <f t="shared" si="21"/>
        <v>0</v>
      </c>
      <c r="V60">
        <f t="shared" si="22"/>
        <v>0</v>
      </c>
      <c r="X60" s="42">
        <f t="shared" si="23"/>
        <v>56.152352388790881</v>
      </c>
    </row>
    <row r="61" spans="1:24">
      <c r="A61" t="s">
        <v>69</v>
      </c>
      <c r="B61" t="str">
        <f>VLOOKUP(A61,Справочник!$A$2:$B$659,2,FALSE)</f>
        <v>БЖФ Банк</v>
      </c>
      <c r="C61" t="str">
        <f>IFERROR(VLOOKUP(B61,НКР!C:D,2,FALSE),"-")</f>
        <v>-</v>
      </c>
      <c r="D61" t="str">
        <f>IFERROR(VLOOKUP(B61,'Эксперт РА'!$E$2:$F$150,2,FALSE),"-")</f>
        <v>ruB+</v>
      </c>
      <c r="E61" t="str">
        <f>IFERROR(VLOOKUP(B61,НРА!$E$2:$F$31,2,FALSE),"-")</f>
        <v>-</v>
      </c>
      <c r="F61" t="str">
        <f>IFERROR(VLOOKUP(Sum!B61,АКРА!$J$1:$K$119,2,FALSE),"-")</f>
        <v>-</v>
      </c>
      <c r="G61">
        <f t="shared" si="12"/>
        <v>1</v>
      </c>
      <c r="H61">
        <f t="shared" si="13"/>
        <v>2</v>
      </c>
      <c r="I61">
        <f t="shared" si="14"/>
        <v>1</v>
      </c>
      <c r="J61">
        <f t="shared" si="15"/>
        <v>1</v>
      </c>
      <c r="K61">
        <f t="shared" si="16"/>
        <v>2</v>
      </c>
      <c r="L61" s="28">
        <f>VLOOKUP(B61,актив!B:D,2,FALSE)</f>
        <v>15324720</v>
      </c>
      <c r="M61">
        <f>VLOOKUP(B61,актив!B:D,3,FALSE)</f>
        <v>6.52</v>
      </c>
      <c r="O61">
        <f>IFERROR(VLOOKUP(B61,Санкции!B:C,2,FALSE),0)</f>
        <v>0</v>
      </c>
      <c r="Q61" s="35">
        <f t="shared" si="17"/>
        <v>-0.19956753519880746</v>
      </c>
      <c r="R61" s="35">
        <f t="shared" si="18"/>
        <v>2.8263115854033064E-4</v>
      </c>
      <c r="S61" s="35">
        <f t="shared" si="19"/>
        <v>0.4</v>
      </c>
      <c r="T61">
        <f t="shared" si="20"/>
        <v>0.2</v>
      </c>
      <c r="U61">
        <f t="shared" si="21"/>
        <v>0</v>
      </c>
      <c r="V61">
        <f t="shared" si="22"/>
        <v>1</v>
      </c>
      <c r="X61" s="42">
        <f t="shared" si="23"/>
        <v>36.002826311585409</v>
      </c>
    </row>
    <row r="62" spans="1:24">
      <c r="A62" t="s">
        <v>70</v>
      </c>
      <c r="B62" t="str">
        <f>VLOOKUP(A62,Справочник!$A$2:$B$659,2,FALSE)</f>
        <v>МБ Банк</v>
      </c>
      <c r="C62" t="str">
        <f>IFERROR(VLOOKUP(B62,НКР!C:D,2,FALSE),"-")</f>
        <v>-</v>
      </c>
      <c r="D62" t="str">
        <f>IFERROR(VLOOKUP(B62,'Эксперт РА'!$E$2:$F$150,2,FALSE),"-")</f>
        <v>ruBBB-</v>
      </c>
      <c r="E62" t="str">
        <f>IFERROR(VLOOKUP(B62,НРА!$E$2:$F$31,2,FALSE),"-")</f>
        <v>-</v>
      </c>
      <c r="F62" t="str">
        <f>IFERROR(VLOOKUP(Sum!B62,АКРА!$J$1:$K$119,2,FALSE),"-")</f>
        <v>BBB+</v>
      </c>
      <c r="G62">
        <f t="shared" si="12"/>
        <v>1</v>
      </c>
      <c r="H62">
        <f t="shared" si="13"/>
        <v>5</v>
      </c>
      <c r="I62">
        <f t="shared" si="14"/>
        <v>1</v>
      </c>
      <c r="J62">
        <f t="shared" si="15"/>
        <v>6</v>
      </c>
      <c r="K62">
        <f t="shared" si="16"/>
        <v>6</v>
      </c>
      <c r="L62" s="28">
        <f>VLOOKUP(B62,актив!B:D,2,FALSE)</f>
        <v>16363415</v>
      </c>
      <c r="M62">
        <f>VLOOKUP(B62,актив!B:D,3,FALSE)</f>
        <v>1.4</v>
      </c>
      <c r="O62">
        <f>IFERROR(VLOOKUP(B62,Санкции!B:C,2,FALSE),0)</f>
        <v>0</v>
      </c>
      <c r="Q62" s="35">
        <f t="shared" si="17"/>
        <v>-0.19935645366471191</v>
      </c>
      <c r="R62" s="35">
        <f t="shared" si="18"/>
        <v>3.031203724032373E-4</v>
      </c>
      <c r="S62" s="35">
        <f t="shared" si="19"/>
        <v>0.8</v>
      </c>
      <c r="T62">
        <f t="shared" si="20"/>
        <v>0.6</v>
      </c>
      <c r="U62">
        <f t="shared" si="21"/>
        <v>0</v>
      </c>
      <c r="V62">
        <f t="shared" si="22"/>
        <v>1</v>
      </c>
      <c r="X62" s="42">
        <f t="shared" si="23"/>
        <v>60.003031203724035</v>
      </c>
    </row>
    <row r="63" spans="1:24">
      <c r="A63" t="s">
        <v>71</v>
      </c>
      <c r="B63" t="str">
        <f>VLOOKUP(A63,Справочник!$A$2:$B$659,2,FALSE)</f>
        <v>Фольксваген Банк</v>
      </c>
      <c r="C63" t="str">
        <f>IFERROR(VLOOKUP(B63,НКР!C:D,2,FALSE),"-")</f>
        <v>-</v>
      </c>
      <c r="D63" t="str">
        <f>IFERROR(VLOOKUP(B63,'Эксперт РА'!$E$2:$F$150,2,FALSE),"-")</f>
        <v>-</v>
      </c>
      <c r="E63" t="str">
        <f>IFERROR(VLOOKUP(B63,НРА!$E$2:$F$31,2,FALSE),"-")</f>
        <v>-</v>
      </c>
      <c r="F63" t="str">
        <f>IFERROR(VLOOKUP(Sum!B63,АКРА!$J$1:$K$119,2,FALSE),"-")</f>
        <v>отозван</v>
      </c>
      <c r="G63">
        <f t="shared" si="12"/>
        <v>1</v>
      </c>
      <c r="H63">
        <f t="shared" si="13"/>
        <v>1</v>
      </c>
      <c r="I63">
        <f t="shared" si="14"/>
        <v>1</v>
      </c>
      <c r="J63">
        <f t="shared" si="15"/>
        <v>0</v>
      </c>
      <c r="K63">
        <f t="shared" si="16"/>
        <v>1</v>
      </c>
      <c r="L63" s="28">
        <f>VLOOKUP(B63,актив!B:D,2,FALSE)</f>
        <v>30474955</v>
      </c>
      <c r="M63">
        <f>VLOOKUP(B63,актив!B:D,3,FALSE)</f>
        <v>0.81</v>
      </c>
      <c r="O63">
        <f>IFERROR(VLOOKUP(B63,Санкции!B:C,2,FALSE),0)</f>
        <v>0</v>
      </c>
      <c r="Q63" s="35">
        <f t="shared" si="17"/>
        <v>-0.19648873454442092</v>
      </c>
      <c r="R63" s="35">
        <f t="shared" si="18"/>
        <v>5.8148347321238599E-4</v>
      </c>
      <c r="S63" s="35">
        <f t="shared" si="19"/>
        <v>0.9</v>
      </c>
      <c r="T63">
        <f t="shared" si="20"/>
        <v>0.1</v>
      </c>
      <c r="U63">
        <f t="shared" si="21"/>
        <v>0</v>
      </c>
      <c r="V63">
        <f t="shared" si="22"/>
        <v>1</v>
      </c>
      <c r="X63" s="42">
        <f t="shared" si="23"/>
        <v>42.005814834732128</v>
      </c>
    </row>
    <row r="64" spans="1:24">
      <c r="A64" t="s">
        <v>72</v>
      </c>
      <c r="B64" t="str">
        <f>VLOOKUP(A64,Справочник!$A$2:$B$659,2,FALSE)</f>
        <v>Генбанк</v>
      </c>
      <c r="C64" t="str">
        <f>IFERROR(VLOOKUP(B64,НКР!C:D,2,FALSE),"-")</f>
        <v>-</v>
      </c>
      <c r="D64" t="str">
        <f>IFERROR(VLOOKUP(B64,'Эксперт РА'!$E$2:$F$150,2,FALSE),"-")</f>
        <v>ruBB+</v>
      </c>
      <c r="E64" t="str">
        <f>IFERROR(VLOOKUP(B64,НРА!$E$2:$F$31,2,FALSE),"-")</f>
        <v>-</v>
      </c>
      <c r="F64" t="str">
        <f>IFERROR(VLOOKUP(Sum!B64,АКРА!$J$1:$K$119,2,FALSE),"-")</f>
        <v>-</v>
      </c>
      <c r="G64">
        <f t="shared" si="12"/>
        <v>1</v>
      </c>
      <c r="H64">
        <f t="shared" si="13"/>
        <v>5</v>
      </c>
      <c r="I64">
        <f t="shared" si="14"/>
        <v>1</v>
      </c>
      <c r="J64">
        <f t="shared" si="15"/>
        <v>1</v>
      </c>
      <c r="K64">
        <f t="shared" si="16"/>
        <v>5</v>
      </c>
      <c r="L64" s="28">
        <f>VLOOKUP(B64,актив!B:D,2,FALSE)</f>
        <v>59594833</v>
      </c>
      <c r="M64">
        <f>VLOOKUP(B64,актив!B:D,3,FALSE)</f>
        <v>0.14000000000000001</v>
      </c>
      <c r="O64">
        <f>IFERROR(VLOOKUP(B64,Санкции!B:C,2,FALSE),0)</f>
        <v>1</v>
      </c>
      <c r="Q64" s="35">
        <f t="shared" si="17"/>
        <v>-0.19057105079614531</v>
      </c>
      <c r="R64" s="35">
        <f t="shared" si="18"/>
        <v>1.1558998399068886E-3</v>
      </c>
      <c r="S64" s="35">
        <f t="shared" si="19"/>
        <v>1</v>
      </c>
      <c r="T64">
        <f t="shared" si="20"/>
        <v>0.5</v>
      </c>
      <c r="U64">
        <f t="shared" si="21"/>
        <v>0</v>
      </c>
      <c r="V64">
        <f t="shared" si="22"/>
        <v>0</v>
      </c>
      <c r="X64" s="42">
        <f t="shared" si="23"/>
        <v>40.011558998399074</v>
      </c>
    </row>
    <row r="65" spans="1:24">
      <c r="A65" t="s">
        <v>73</v>
      </c>
      <c r="B65" t="str">
        <f>VLOOKUP(A65,Справочник!$A$2:$B$659,2,FALSE)</f>
        <v>Норвик Банк</v>
      </c>
      <c r="C65" t="str">
        <f>IFERROR(VLOOKUP(B65,НКР!C:D,2,FALSE),"-")</f>
        <v>-</v>
      </c>
      <c r="D65" t="str">
        <f>IFERROR(VLOOKUP(B65,'Эксперт РА'!$E$2:$F$150,2,FALSE),"-")</f>
        <v>ruBB-</v>
      </c>
      <c r="E65" t="str">
        <f>IFERROR(VLOOKUP(B65,НРА!$E$2:$F$31,2,FALSE),"-")</f>
        <v>-</v>
      </c>
      <c r="F65" t="str">
        <f>IFERROR(VLOOKUP(Sum!B65,АКРА!$J$1:$K$119,2,FALSE),"-")</f>
        <v>-</v>
      </c>
      <c r="G65">
        <f t="shared" si="12"/>
        <v>1</v>
      </c>
      <c r="H65">
        <f t="shared" si="13"/>
        <v>3</v>
      </c>
      <c r="I65">
        <f t="shared" si="14"/>
        <v>1</v>
      </c>
      <c r="J65">
        <f t="shared" si="15"/>
        <v>1</v>
      </c>
      <c r="K65">
        <f t="shared" si="16"/>
        <v>3</v>
      </c>
      <c r="L65" s="28">
        <f>VLOOKUP(B65,актив!B:D,2,FALSE)</f>
        <v>20295427</v>
      </c>
      <c r="M65">
        <f>VLOOKUP(B65,актив!B:D,3,FALSE)</f>
        <v>2.21</v>
      </c>
      <c r="O65">
        <f>IFERROR(VLOOKUP(B65,Санкции!B:C,2,FALSE),0)</f>
        <v>0</v>
      </c>
      <c r="Q65" s="35">
        <f t="shared" si="17"/>
        <v>-0.19855739799866742</v>
      </c>
      <c r="R65" s="35">
        <f t="shared" si="18"/>
        <v>3.8068292423944845E-4</v>
      </c>
      <c r="S65" s="35">
        <f t="shared" si="19"/>
        <v>0.7</v>
      </c>
      <c r="T65">
        <f t="shared" si="20"/>
        <v>0.3</v>
      </c>
      <c r="U65">
        <f t="shared" si="21"/>
        <v>0</v>
      </c>
      <c r="V65">
        <f t="shared" si="22"/>
        <v>1</v>
      </c>
      <c r="X65" s="42">
        <f t="shared" si="23"/>
        <v>46.003806829242393</v>
      </c>
    </row>
    <row r="66" spans="1:24">
      <c r="A66" t="s">
        <v>74</v>
      </c>
      <c r="B66" t="str">
        <f>VLOOKUP(A66,Справочник!$A$2:$B$659,2,FALSE)</f>
        <v>Хлынов</v>
      </c>
      <c r="C66" t="str">
        <f>IFERROR(VLOOKUP(B66,НКР!C:D,2,FALSE),"-")</f>
        <v>-</v>
      </c>
      <c r="D66" t="str">
        <f>IFERROR(VLOOKUP(B66,'Эксперт РА'!$E$2:$F$150,2,FALSE),"-")</f>
        <v>ruBBB+</v>
      </c>
      <c r="E66" t="str">
        <f>IFERROR(VLOOKUP(B66,НРА!$E$2:$F$31,2,FALSE),"-")</f>
        <v>BBB</v>
      </c>
      <c r="F66" t="str">
        <f>IFERROR(VLOOKUP(Sum!B66,АКРА!$J$1:$K$119,2,FALSE),"-")</f>
        <v>-</v>
      </c>
      <c r="G66">
        <f t="shared" si="12"/>
        <v>1</v>
      </c>
      <c r="H66">
        <f t="shared" si="13"/>
        <v>6</v>
      </c>
      <c r="I66">
        <f t="shared" si="14"/>
        <v>6</v>
      </c>
      <c r="J66">
        <f t="shared" si="15"/>
        <v>1</v>
      </c>
      <c r="K66">
        <f t="shared" si="16"/>
        <v>6</v>
      </c>
      <c r="L66" s="28">
        <f>VLOOKUP(B66,актив!B:D,2,FALSE)</f>
        <v>34782243</v>
      </c>
      <c r="M66">
        <f>VLOOKUP(B66,актив!B:D,3,FALSE)</f>
        <v>0.2</v>
      </c>
      <c r="O66">
        <f>IFERROR(VLOOKUP(B66,Санкции!B:C,2,FALSE),0)</f>
        <v>0</v>
      </c>
      <c r="Q66" s="35">
        <f t="shared" si="17"/>
        <v>-0.19561341603530003</v>
      </c>
      <c r="R66" s="35">
        <f t="shared" si="18"/>
        <v>6.6644868918158803E-4</v>
      </c>
      <c r="S66" s="35">
        <f t="shared" si="19"/>
        <v>1</v>
      </c>
      <c r="T66">
        <f t="shared" si="20"/>
        <v>0.6</v>
      </c>
      <c r="U66">
        <f t="shared" si="21"/>
        <v>0</v>
      </c>
      <c r="V66">
        <f t="shared" si="22"/>
        <v>1</v>
      </c>
      <c r="X66" s="42">
        <f t="shared" si="23"/>
        <v>64.006664486891822</v>
      </c>
    </row>
    <row r="67" spans="1:24">
      <c r="A67" t="s">
        <v>75</v>
      </c>
      <c r="B67" t="str">
        <f>VLOOKUP(A67,Справочник!$A$2:$B$659,2,FALSE)</f>
        <v>Москоммерцбанк</v>
      </c>
      <c r="C67" t="str">
        <f>IFERROR(VLOOKUP(B67,НКР!C:D,2,FALSE),"-")</f>
        <v>-</v>
      </c>
      <c r="D67" t="str">
        <f>IFERROR(VLOOKUP(B67,'Эксперт РА'!$E$2:$F$150,2,FALSE),"-")</f>
        <v>ruB+</v>
      </c>
      <c r="E67" t="str">
        <f>IFERROR(VLOOKUP(B67,НРА!$E$2:$F$31,2,FALSE),"-")</f>
        <v>-</v>
      </c>
      <c r="F67" t="str">
        <f>IFERROR(VLOOKUP(Sum!B67,АКРА!$J$1:$K$119,2,FALSE),"-")</f>
        <v>-</v>
      </c>
      <c r="G67">
        <f t="shared" si="12"/>
        <v>1</v>
      </c>
      <c r="H67">
        <f t="shared" si="13"/>
        <v>2</v>
      </c>
      <c r="I67">
        <f t="shared" si="14"/>
        <v>1</v>
      </c>
      <c r="J67">
        <f t="shared" si="15"/>
        <v>1</v>
      </c>
      <c r="K67">
        <f t="shared" si="16"/>
        <v>2</v>
      </c>
      <c r="L67" s="28">
        <f>VLOOKUP(B67,актив!B:D,2,FALSE)</f>
        <v>62174509</v>
      </c>
      <c r="M67">
        <f>VLOOKUP(B67,актив!B:D,3,FALSE)</f>
        <v>4.08</v>
      </c>
      <c r="O67">
        <f>IFERROR(VLOOKUP(B67,Санкции!B:C,2,FALSE),0)</f>
        <v>0</v>
      </c>
      <c r="Q67" s="35">
        <f t="shared" si="17"/>
        <v>-0.1900468141650366</v>
      </c>
      <c r="R67" s="35">
        <f t="shared" si="18"/>
        <v>1.2067863207901185E-3</v>
      </c>
      <c r="S67" s="35">
        <f t="shared" si="19"/>
        <v>0.5</v>
      </c>
      <c r="T67">
        <f t="shared" si="20"/>
        <v>0.2</v>
      </c>
      <c r="U67">
        <f t="shared" si="21"/>
        <v>0</v>
      </c>
      <c r="V67">
        <f t="shared" si="22"/>
        <v>1</v>
      </c>
      <c r="X67" s="42">
        <f>SUMPRODUCT(R67:V67,$R$3:$V$3)*100</f>
        <v>38.012067863207903</v>
      </c>
    </row>
    <row r="68" spans="1:24">
      <c r="A68" t="s">
        <v>76</v>
      </c>
      <c r="B68" t="str">
        <f>VLOOKUP(A68,Справочник!$A$2:$B$659,2,FALSE)</f>
        <v>Алмазэргиэнбанк</v>
      </c>
      <c r="C68" t="str">
        <f>IFERROR(VLOOKUP(B68,НКР!C:D,2,FALSE),"-")</f>
        <v>-</v>
      </c>
      <c r="D68" t="str">
        <f>IFERROR(VLOOKUP(B68,'Эксперт РА'!$E$2:$F$150,2,FALSE),"-")</f>
        <v>ruBBB-</v>
      </c>
      <c r="E68" t="str">
        <f>IFERROR(VLOOKUP(B68,НРА!$E$2:$F$31,2,FALSE),"-")</f>
        <v>BBB-</v>
      </c>
      <c r="F68" t="str">
        <f>IFERROR(VLOOKUP(Sum!B68,АКРА!$J$1:$K$119,2,FALSE),"-")</f>
        <v>-</v>
      </c>
      <c r="G68">
        <f t="shared" ref="G68:G99" si="24">VLOOKUP(C68,Z$4:AA$21,2,FALSE)</f>
        <v>1</v>
      </c>
      <c r="H68">
        <f t="shared" ref="H68:H99" si="25">VLOOKUP(D68,AB$4:AC$21,2,FALSE)</f>
        <v>5</v>
      </c>
      <c r="I68">
        <f t="shared" ref="I68:I99" si="26">VLOOKUP(E68,AD$4:AE$21,2,FALSE)</f>
        <v>5</v>
      </c>
      <c r="J68">
        <f t="shared" ref="J68:J99" si="27">VLOOKUP(F68,AF$4:AG$21,2,FALSE)</f>
        <v>1</v>
      </c>
      <c r="K68">
        <f t="shared" ref="K68:K99" si="28">MAX(G68:J68)</f>
        <v>5</v>
      </c>
      <c r="L68" s="28">
        <f>VLOOKUP(B68,актив!B:D,2,FALSE)</f>
        <v>35161203</v>
      </c>
      <c r="M68">
        <f>VLOOKUP(B68,актив!B:D,3,FALSE)</f>
        <v>0.64</v>
      </c>
      <c r="O68">
        <f>IFERROR(VLOOKUP(B68,Санкции!B:C,2,FALSE),0)</f>
        <v>0</v>
      </c>
      <c r="Q68" s="35">
        <f t="shared" ref="Q68:Q99" si="29">STANDARDIZE(L68,AVERAGE($L$4:$L$149),_xlfn.STDEV.S($L$4:$L$149))</f>
        <v>-0.19553640453706345</v>
      </c>
      <c r="R68" s="35">
        <f t="shared" ref="R68:R99" si="30">(Q68-MIN($Q$4:$Q$149))/(MAX($Q$4:$Q$149)-MIN($Q$4:$Q$149))</f>
        <v>6.7392402360168886E-4</v>
      </c>
      <c r="S68" s="35">
        <f t="shared" ref="S68:S99" si="31">IF(M68&lt;0.5,1,IF(M68&lt;1,0.9, IF(M68&lt;1.5,0.8,IF(M68&lt;2.5,0.7,IF(M68&lt;3,0.6,IF(M68&lt;5,0.5,IF(M68&lt;7,0.4,IF(M68&lt;10,0.3,IF(M68&lt;15,0.2,IF(M68&lt;25,0.1,0))))))))))</f>
        <v>0.9</v>
      </c>
      <c r="T68">
        <f t="shared" ref="T68:T99" si="32">K68/10</f>
        <v>0.5</v>
      </c>
      <c r="U68">
        <f t="shared" ref="U68:U99" si="33">N68</f>
        <v>0</v>
      </c>
      <c r="V68">
        <f t="shared" ref="V68:V99" si="34">1-O68</f>
        <v>1</v>
      </c>
      <c r="X68" s="42">
        <f>SUMPRODUCT(R68:V68,$R$3:$V$3)*100</f>
        <v>58.00673924023603</v>
      </c>
    </row>
    <row r="69" spans="1:24">
      <c r="A69" t="s">
        <v>77</v>
      </c>
      <c r="B69" t="str">
        <f>VLOOKUP(A69,Справочник!$A$2:$B$659,2,FALSE)</f>
        <v>Русский Народный Банк</v>
      </c>
      <c r="C69" t="str">
        <f>IFERROR(VLOOKUP(B69,НКР!C:D,2,FALSE),"-")</f>
        <v>-</v>
      </c>
      <c r="D69" t="str">
        <f>IFERROR(VLOOKUP(B69,'Эксперт РА'!$E$2:$F$150,2,FALSE),"-")</f>
        <v>ruBB+</v>
      </c>
      <c r="E69" t="str">
        <f>IFERROR(VLOOKUP(B69,НРА!$E$2:$F$31,2,FALSE),"-")</f>
        <v>BBB</v>
      </c>
      <c r="F69" t="str">
        <f>IFERROR(VLOOKUP(Sum!B69,АКРА!$J$1:$K$119,2,FALSE),"-")</f>
        <v>-</v>
      </c>
      <c r="G69">
        <f t="shared" si="24"/>
        <v>1</v>
      </c>
      <c r="H69">
        <f t="shared" si="25"/>
        <v>5</v>
      </c>
      <c r="I69">
        <f t="shared" si="26"/>
        <v>6</v>
      </c>
      <c r="J69">
        <f t="shared" si="27"/>
        <v>1</v>
      </c>
      <c r="K69">
        <f t="shared" si="28"/>
        <v>6</v>
      </c>
      <c r="L69" s="28">
        <f>VLOOKUP(B69,актив!B:D,2,FALSE)</f>
        <v>17088878</v>
      </c>
      <c r="M69">
        <f>VLOOKUP(B69,актив!B:D,3,FALSE)</f>
        <v>20.079999999999998</v>
      </c>
      <c r="O69">
        <f>IFERROR(VLOOKUP(B69,Санкции!B:C,2,FALSE),0)</f>
        <v>0</v>
      </c>
      <c r="Q69" s="35">
        <f t="shared" si="29"/>
        <v>-0.19920902651528927</v>
      </c>
      <c r="R69" s="35">
        <f t="shared" si="30"/>
        <v>3.174307970771075E-4</v>
      </c>
      <c r="S69" s="35">
        <f t="shared" si="31"/>
        <v>0.1</v>
      </c>
      <c r="T69">
        <f t="shared" si="32"/>
        <v>0.6</v>
      </c>
      <c r="U69">
        <f t="shared" si="33"/>
        <v>0</v>
      </c>
      <c r="V69">
        <f t="shared" si="34"/>
        <v>1</v>
      </c>
      <c r="X69" s="42">
        <f t="shared" ref="X68:X99" si="35">SUMPRODUCT(R69:V69,$R$3:$V$3)*100</f>
        <v>46.003174307970774</v>
      </c>
    </row>
    <row r="70" spans="1:24">
      <c r="A70" t="s">
        <v>78</v>
      </c>
      <c r="B70" t="str">
        <f>VLOOKUP(A70,Справочник!$A$2:$B$659,2,FALSE)</f>
        <v>Банк Синара</v>
      </c>
      <c r="C70" t="str">
        <f>IFERROR(VLOOKUP(B70,НКР!C:D,2,FALSE),"-")</f>
        <v>отозван</v>
      </c>
      <c r="D70" t="str">
        <f>IFERROR(VLOOKUP(B70,'Эксперт РА'!$E$2:$F$150,2,FALSE),"-")</f>
        <v>ruB+</v>
      </c>
      <c r="E70" t="str">
        <f>IFERROR(VLOOKUP(B70,НРА!$E$2:$F$31,2,FALSE),"-")</f>
        <v>-</v>
      </c>
      <c r="F70" t="str">
        <f>IFERROR(VLOOKUP(Sum!B70,АКРА!$J$1:$K$119,2,FALSE),"-")</f>
        <v>-</v>
      </c>
      <c r="G70">
        <f t="shared" si="24"/>
        <v>0</v>
      </c>
      <c r="H70">
        <f t="shared" si="25"/>
        <v>2</v>
      </c>
      <c r="I70">
        <f t="shared" si="26"/>
        <v>1</v>
      </c>
      <c r="J70">
        <f t="shared" si="27"/>
        <v>1</v>
      </c>
      <c r="K70">
        <f t="shared" si="28"/>
        <v>2</v>
      </c>
      <c r="L70" s="28">
        <f>VLOOKUP(B70,актив!B:D,2,FALSE)</f>
        <v>178256035</v>
      </c>
      <c r="M70">
        <f>VLOOKUP(B70,актив!B:D,3,FALSE)</f>
        <v>3.16</v>
      </c>
      <c r="O70">
        <f>IFERROR(VLOOKUP(B70,Санкции!B:C,2,FALSE),0)</f>
        <v>0</v>
      </c>
      <c r="Q70" s="35">
        <f t="shared" si="29"/>
        <v>-0.16645695709608763</v>
      </c>
      <c r="R70" s="35">
        <f t="shared" si="30"/>
        <v>3.4966011478053038E-3</v>
      </c>
      <c r="S70" s="35">
        <f t="shared" si="31"/>
        <v>0.5</v>
      </c>
      <c r="T70">
        <f t="shared" si="32"/>
        <v>0.2</v>
      </c>
      <c r="U70">
        <f t="shared" si="33"/>
        <v>0</v>
      </c>
      <c r="V70">
        <f t="shared" si="34"/>
        <v>1</v>
      </c>
      <c r="X70" s="42">
        <f t="shared" si="35"/>
        <v>38.034966011478055</v>
      </c>
    </row>
    <row r="71" spans="1:24">
      <c r="A71" t="s">
        <v>79</v>
      </c>
      <c r="B71" t="str">
        <f>VLOOKUP(A71,Справочник!$A$2:$B$659,2,FALSE)</f>
        <v>Дальневосточный банк</v>
      </c>
      <c r="C71" t="str">
        <f>IFERROR(VLOOKUP(B71,НКР!C:D,2,FALSE),"-")</f>
        <v>-</v>
      </c>
      <c r="D71" t="str">
        <f>IFERROR(VLOOKUP(B71,'Эксперт РА'!$E$2:$F$150,2,FALSE),"-")</f>
        <v>ruBBB-</v>
      </c>
      <c r="E71" t="str">
        <f>IFERROR(VLOOKUP(B71,НРА!$E$2:$F$31,2,FALSE),"-")</f>
        <v>BBB</v>
      </c>
      <c r="F71" t="str">
        <f>IFERROR(VLOOKUP(Sum!B71,АКРА!$J$1:$K$119,2,FALSE),"-")</f>
        <v>-</v>
      </c>
      <c r="G71">
        <f t="shared" si="24"/>
        <v>1</v>
      </c>
      <c r="H71">
        <f t="shared" si="25"/>
        <v>5</v>
      </c>
      <c r="I71">
        <f t="shared" si="26"/>
        <v>6</v>
      </c>
      <c r="J71">
        <f t="shared" si="27"/>
        <v>1</v>
      </c>
      <c r="K71">
        <f t="shared" si="28"/>
        <v>6</v>
      </c>
      <c r="L71" s="28">
        <f>VLOOKUP(B71,актив!B:D,2,FALSE)</f>
        <v>51096656</v>
      </c>
      <c r="M71">
        <f>VLOOKUP(B71,актив!B:D,3,FALSE)</f>
        <v>0.79</v>
      </c>
      <c r="O71">
        <f>IFERROR(VLOOKUP(B71,Санкции!B:C,2,FALSE),0)</f>
        <v>1</v>
      </c>
      <c r="Q71" s="35">
        <f t="shared" si="29"/>
        <v>-0.19229803344088267</v>
      </c>
      <c r="R71" s="35">
        <f t="shared" si="30"/>
        <v>9.8826548526203878E-4</v>
      </c>
      <c r="S71" s="35">
        <f t="shared" si="31"/>
        <v>0.9</v>
      </c>
      <c r="T71">
        <f t="shared" si="32"/>
        <v>0.6</v>
      </c>
      <c r="U71">
        <f t="shared" si="33"/>
        <v>0</v>
      </c>
      <c r="V71">
        <f t="shared" si="34"/>
        <v>0</v>
      </c>
      <c r="X71" s="42">
        <f t="shared" si="35"/>
        <v>42.009882654852618</v>
      </c>
    </row>
    <row r="72" spans="1:24">
      <c r="A72" t="s">
        <v>80</v>
      </c>
      <c r="B72" t="str">
        <f>VLOOKUP(A72,Справочник!$A$2:$B$659,2,FALSE)</f>
        <v>Банк Солидарность</v>
      </c>
      <c r="C72" t="str">
        <f>IFERROR(VLOOKUP(B72,НКР!C:D,2,FALSE),"-")</f>
        <v>-</v>
      </c>
      <c r="D72" t="str">
        <f>IFERROR(VLOOKUP(B72,'Эксперт РА'!$E$2:$F$150,2,FALSE),"-")</f>
        <v>-</v>
      </c>
      <c r="E72" t="str">
        <f>IFERROR(VLOOKUP(B72,НРА!$E$2:$F$31,2,FALSE),"-")</f>
        <v>-</v>
      </c>
      <c r="F72" t="str">
        <f>IFERROR(VLOOKUP(Sum!B72,АКРА!$J$1:$K$119,2,FALSE),"-")</f>
        <v>BB-</v>
      </c>
      <c r="G72">
        <f t="shared" si="24"/>
        <v>1</v>
      </c>
      <c r="H72">
        <f t="shared" si="25"/>
        <v>1</v>
      </c>
      <c r="I72">
        <f t="shared" si="26"/>
        <v>1</v>
      </c>
      <c r="J72">
        <f t="shared" si="27"/>
        <v>3</v>
      </c>
      <c r="K72">
        <f t="shared" si="28"/>
        <v>3</v>
      </c>
      <c r="L72" s="28">
        <f>VLOOKUP(B72,актив!B:D,2,FALSE)</f>
        <v>89712496</v>
      </c>
      <c r="M72">
        <f>VLOOKUP(B72,актив!B:D,3,FALSE)</f>
        <v>7.68</v>
      </c>
      <c r="O72">
        <f>IFERROR(VLOOKUP(B72,Санкции!B:C,2,FALSE),0)</f>
        <v>1</v>
      </c>
      <c r="Q72" s="35">
        <f t="shared" si="29"/>
        <v>-0.18445059916268924</v>
      </c>
      <c r="R72" s="35">
        <f t="shared" si="30"/>
        <v>1.7499984331011801E-3</v>
      </c>
      <c r="S72" s="35">
        <f t="shared" si="31"/>
        <v>0.3</v>
      </c>
      <c r="T72">
        <f t="shared" si="32"/>
        <v>0.3</v>
      </c>
      <c r="U72">
        <f t="shared" si="33"/>
        <v>0</v>
      </c>
      <c r="V72">
        <f t="shared" si="34"/>
        <v>0</v>
      </c>
      <c r="X72" s="42">
        <f t="shared" si="35"/>
        <v>18.01749998433101</v>
      </c>
    </row>
    <row r="73" spans="1:24">
      <c r="A73" t="s">
        <v>81</v>
      </c>
      <c r="B73" t="str">
        <f>VLOOKUP(A73,Справочник!$A$2:$B$659,2,FALSE)</f>
        <v>ББР Банк</v>
      </c>
      <c r="C73" t="str">
        <f>IFERROR(VLOOKUP(B73,НКР!C:D,2,FALSE),"-")</f>
        <v>B+</v>
      </c>
      <c r="D73" t="str">
        <f>IFERROR(VLOOKUP(B73,'Эксперт РА'!$E$2:$F$150,2,FALSE),"-")</f>
        <v>-</v>
      </c>
      <c r="E73" t="str">
        <f>IFERROR(VLOOKUP(B73,НРА!$E$2:$F$31,2,FALSE),"-")</f>
        <v>-</v>
      </c>
      <c r="F73" t="str">
        <f>IFERROR(VLOOKUP(Sum!B73,АКРА!$J$1:$K$119,2,FALSE),"-")</f>
        <v>BB-</v>
      </c>
      <c r="G73">
        <f t="shared" si="24"/>
        <v>2</v>
      </c>
      <c r="H73">
        <f t="shared" si="25"/>
        <v>1</v>
      </c>
      <c r="I73">
        <f t="shared" si="26"/>
        <v>1</v>
      </c>
      <c r="J73">
        <f t="shared" si="27"/>
        <v>3</v>
      </c>
      <c r="K73">
        <f t="shared" si="28"/>
        <v>3</v>
      </c>
      <c r="L73" s="28">
        <f>VLOOKUP(B73,актив!B:D,2,FALSE)</f>
        <v>222043598</v>
      </c>
      <c r="M73">
        <f>VLOOKUP(B73,актив!B:D,3,FALSE)</f>
        <v>7.0000000000000007E-2</v>
      </c>
      <c r="O73">
        <f>IFERROR(VLOOKUP(B73,Санкции!B:C,2,FALSE),0)</f>
        <v>0</v>
      </c>
      <c r="Q73" s="35">
        <f t="shared" si="29"/>
        <v>-0.15755853554563695</v>
      </c>
      <c r="R73" s="35">
        <f t="shared" si="30"/>
        <v>4.3603510867599457E-3</v>
      </c>
      <c r="S73" s="35">
        <f t="shared" si="31"/>
        <v>1</v>
      </c>
      <c r="T73">
        <f t="shared" si="32"/>
        <v>0.3</v>
      </c>
      <c r="U73">
        <f t="shared" si="33"/>
        <v>0</v>
      </c>
      <c r="V73">
        <f t="shared" si="34"/>
        <v>1</v>
      </c>
      <c r="X73" s="42">
        <f t="shared" si="35"/>
        <v>52.043603510867612</v>
      </c>
    </row>
    <row r="74" spans="1:24">
      <c r="A74" t="s">
        <v>82</v>
      </c>
      <c r="B74" t="str">
        <f>VLOOKUP(A74,Справочник!$A$2:$B$659,2,FALSE)</f>
        <v>Челябинвестбанк</v>
      </c>
      <c r="C74" t="str">
        <f>IFERROR(VLOOKUP(B74,НКР!C:D,2,FALSE),"-")</f>
        <v>-</v>
      </c>
      <c r="D74" t="str">
        <f>IFERROR(VLOOKUP(B74,'Эксперт РА'!$E$2:$F$150,2,FALSE),"-")</f>
        <v>Снят</v>
      </c>
      <c r="E74" t="str">
        <f>IFERROR(VLOOKUP(B74,НРА!$E$2:$F$31,2,FALSE),"-")</f>
        <v>A-</v>
      </c>
      <c r="F74" t="str">
        <f>IFERROR(VLOOKUP(Sum!B74,АКРА!$J$1:$K$119,2,FALSE),"-")</f>
        <v>BBB+</v>
      </c>
      <c r="G74">
        <f t="shared" si="24"/>
        <v>1</v>
      </c>
      <c r="H74">
        <f t="shared" si="25"/>
        <v>0</v>
      </c>
      <c r="I74">
        <f t="shared" si="26"/>
        <v>7</v>
      </c>
      <c r="J74">
        <f t="shared" si="27"/>
        <v>6</v>
      </c>
      <c r="K74">
        <f t="shared" si="28"/>
        <v>7</v>
      </c>
      <c r="L74" s="28">
        <f>VLOOKUP(B74,актив!B:D,2,FALSE)</f>
        <v>78347079</v>
      </c>
      <c r="M74">
        <f>VLOOKUP(B74,актив!B:D,3,FALSE)</f>
        <v>0.04</v>
      </c>
      <c r="O74">
        <f>IFERROR(VLOOKUP(B74,Санкции!B:C,2,FALSE),0)</f>
        <v>0</v>
      </c>
      <c r="Q74" s="35">
        <f t="shared" si="29"/>
        <v>-0.18676025662324849</v>
      </c>
      <c r="R74" s="35">
        <f t="shared" si="30"/>
        <v>1.5258051332835124E-3</v>
      </c>
      <c r="S74" s="35">
        <f t="shared" si="31"/>
        <v>1</v>
      </c>
      <c r="T74">
        <f t="shared" si="32"/>
        <v>0.7</v>
      </c>
      <c r="U74">
        <f t="shared" si="33"/>
        <v>0</v>
      </c>
      <c r="V74">
        <f t="shared" si="34"/>
        <v>1</v>
      </c>
      <c r="X74" s="42">
        <f t="shared" si="35"/>
        <v>68.015258051332836</v>
      </c>
    </row>
    <row r="75" spans="1:24">
      <c r="A75" t="s">
        <v>83</v>
      </c>
      <c r="B75" t="str">
        <f>VLOOKUP(A75,Справочник!$A$2:$B$659,2,FALSE)</f>
        <v>Банк Оренбург</v>
      </c>
      <c r="C75" t="str">
        <f>IFERROR(VLOOKUP(B75,НКР!C:D,2,FALSE),"-")</f>
        <v>-</v>
      </c>
      <c r="D75" t="str">
        <f>IFERROR(VLOOKUP(B75,'Эксперт РА'!$E$2:$F$150,2,FALSE),"-")</f>
        <v>ruBB+</v>
      </c>
      <c r="E75" t="str">
        <f>IFERROR(VLOOKUP(B75,НРА!$E$2:$F$31,2,FALSE),"-")</f>
        <v>-</v>
      </c>
      <c r="F75" t="str">
        <f>IFERROR(VLOOKUP(Sum!B75,АКРА!$J$1:$K$119,2,FALSE),"-")</f>
        <v>-</v>
      </c>
      <c r="G75">
        <f t="shared" si="24"/>
        <v>1</v>
      </c>
      <c r="H75">
        <f t="shared" si="25"/>
        <v>5</v>
      </c>
      <c r="I75">
        <f t="shared" si="26"/>
        <v>1</v>
      </c>
      <c r="J75">
        <f t="shared" si="27"/>
        <v>1</v>
      </c>
      <c r="K75">
        <f t="shared" si="28"/>
        <v>5</v>
      </c>
      <c r="L75" s="28">
        <f>VLOOKUP(B75,актив!B:D,2,FALSE)</f>
        <v>18194931</v>
      </c>
      <c r="M75">
        <f>VLOOKUP(B75,актив!B:D,3,FALSE)</f>
        <v>0.11</v>
      </c>
      <c r="O75">
        <f>IFERROR(VLOOKUP(B75,Санкции!B:C,2,FALSE),0)</f>
        <v>0</v>
      </c>
      <c r="Q75" s="35">
        <f t="shared" si="29"/>
        <v>-0.19898425662226871</v>
      </c>
      <c r="R75" s="35">
        <f t="shared" si="30"/>
        <v>3.3924870941972034E-4</v>
      </c>
      <c r="S75" s="35">
        <f t="shared" si="31"/>
        <v>1</v>
      </c>
      <c r="T75">
        <f t="shared" si="32"/>
        <v>0.5</v>
      </c>
      <c r="U75">
        <f t="shared" si="33"/>
        <v>0</v>
      </c>
      <c r="V75">
        <f t="shared" si="34"/>
        <v>1</v>
      </c>
      <c r="X75" s="42">
        <f t="shared" si="35"/>
        <v>60.00339248709421</v>
      </c>
    </row>
    <row r="76" spans="1:24">
      <c r="A76" t="s">
        <v>84</v>
      </c>
      <c r="B76" t="str">
        <f>VLOOKUP(A76,Справочник!$A$2:$B$659,2,FALSE)</f>
        <v>ВУЗ-банк</v>
      </c>
      <c r="C76" t="str">
        <f>IFERROR(VLOOKUP(B76,НКР!C:D,2,FALSE),"-")</f>
        <v>-</v>
      </c>
      <c r="D76" t="str">
        <f>IFERROR(VLOOKUP(B76,'Эксперт РА'!$E$2:$F$150,2,FALSE),"-")</f>
        <v>-</v>
      </c>
      <c r="E76" t="str">
        <f>IFERROR(VLOOKUP(B76,НРА!$E$2:$F$31,2,FALSE),"-")</f>
        <v>-</v>
      </c>
      <c r="F76" t="str">
        <f>IFERROR(VLOOKUP(Sum!B76,АКРА!$J$1:$K$119,2,FALSE),"-")</f>
        <v>-</v>
      </c>
      <c r="G76">
        <f t="shared" si="24"/>
        <v>1</v>
      </c>
      <c r="H76">
        <f t="shared" si="25"/>
        <v>1</v>
      </c>
      <c r="I76">
        <f t="shared" si="26"/>
        <v>1</v>
      </c>
      <c r="J76">
        <f t="shared" si="27"/>
        <v>1</v>
      </c>
      <c r="K76">
        <f t="shared" si="28"/>
        <v>1</v>
      </c>
      <c r="L76" s="28">
        <f>VLOOKUP(B76,актив!B:D,2,FALSE)</f>
        <v>71137857</v>
      </c>
      <c r="M76">
        <f>VLOOKUP(B76,актив!B:D,3,FALSE)</f>
        <v>5.21</v>
      </c>
      <c r="O76">
        <f>IFERROR(VLOOKUP(B76,Санкции!B:C,2,FALSE),0)</f>
        <v>0</v>
      </c>
      <c r="Q76" s="35">
        <f t="shared" si="29"/>
        <v>-0.18822530039393706</v>
      </c>
      <c r="R76" s="35">
        <f t="shared" si="30"/>
        <v>1.3835966010934365E-3</v>
      </c>
      <c r="S76" s="35">
        <f t="shared" si="31"/>
        <v>0.4</v>
      </c>
      <c r="T76">
        <f t="shared" si="32"/>
        <v>0.1</v>
      </c>
      <c r="U76">
        <f t="shared" si="33"/>
        <v>0</v>
      </c>
      <c r="V76">
        <f t="shared" si="34"/>
        <v>1</v>
      </c>
      <c r="X76" s="42">
        <f t="shared" si="35"/>
        <v>32.013835966010937</v>
      </c>
    </row>
    <row r="77" spans="1:24">
      <c r="A77" t="s">
        <v>85</v>
      </c>
      <c r="B77" t="str">
        <f>VLOOKUP(A77,Справочник!$A$2:$B$659,2,FALSE)</f>
        <v>Фора-Банк</v>
      </c>
      <c r="C77" t="str">
        <f>IFERROR(VLOOKUP(B77,НКР!C:D,2,FALSE),"-")</f>
        <v>-</v>
      </c>
      <c r="D77" t="str">
        <f>IFERROR(VLOOKUP(B77,'Эксперт РА'!$E$2:$F$150,2,FALSE),"-")</f>
        <v>Снят</v>
      </c>
      <c r="E77" t="str">
        <f>IFERROR(VLOOKUP(B77,НРА!$E$2:$F$31,2,FALSE),"-")</f>
        <v>BB-</v>
      </c>
      <c r="F77" t="str">
        <f>IFERROR(VLOOKUP(Sum!B77,АКРА!$J$1:$K$119,2,FALSE),"-")</f>
        <v>B+</v>
      </c>
      <c r="G77">
        <f t="shared" si="24"/>
        <v>1</v>
      </c>
      <c r="H77">
        <f t="shared" si="25"/>
        <v>0</v>
      </c>
      <c r="I77">
        <f t="shared" si="26"/>
        <v>3</v>
      </c>
      <c r="J77">
        <f t="shared" si="27"/>
        <v>2</v>
      </c>
      <c r="K77">
        <f t="shared" si="28"/>
        <v>3</v>
      </c>
      <c r="L77" s="28">
        <f>VLOOKUP(B77,актив!B:D,2,FALSE)</f>
        <v>75756118</v>
      </c>
      <c r="M77">
        <f>VLOOKUP(B77,актив!B:D,3,FALSE)</f>
        <v>0.55000000000000004</v>
      </c>
      <c r="O77">
        <f>IFERROR(VLOOKUP(B77,Санкции!B:C,2,FALSE),0)</f>
        <v>0</v>
      </c>
      <c r="Q77" s="35">
        <f t="shared" si="29"/>
        <v>-0.18728678656963479</v>
      </c>
      <c r="R77" s="35">
        <f t="shared" si="30"/>
        <v>1.4746960453997265E-3</v>
      </c>
      <c r="S77" s="35">
        <f t="shared" si="31"/>
        <v>0.9</v>
      </c>
      <c r="T77">
        <f t="shared" si="32"/>
        <v>0.3</v>
      </c>
      <c r="U77">
        <f t="shared" si="33"/>
        <v>0</v>
      </c>
      <c r="V77">
        <f t="shared" si="34"/>
        <v>1</v>
      </c>
      <c r="X77" s="42">
        <f t="shared" si="35"/>
        <v>50.014746960454005</v>
      </c>
    </row>
    <row r="78" spans="1:24">
      <c r="A78" t="s">
        <v>86</v>
      </c>
      <c r="B78" t="str">
        <f>VLOOKUP(A78,Справочник!$A$2:$B$659,2,FALSE)</f>
        <v>Развитие-Столица</v>
      </c>
      <c r="C78" t="str">
        <f>IFERROR(VLOOKUP(B78,НКР!C:D,2,FALSE),"-")</f>
        <v>-</v>
      </c>
      <c r="D78" t="str">
        <f>IFERROR(VLOOKUP(B78,'Эксперт РА'!$E$2:$F$150,2,FALSE),"-")</f>
        <v>-</v>
      </c>
      <c r="E78" t="str">
        <f>IFERROR(VLOOKUP(B78,НРА!$E$2:$F$31,2,FALSE),"-")</f>
        <v>-</v>
      </c>
      <c r="F78" t="str">
        <f>IFERROR(VLOOKUP(Sum!B78,АКРА!$J$1:$K$119,2,FALSE),"-")</f>
        <v>-</v>
      </c>
      <c r="G78">
        <f t="shared" si="24"/>
        <v>1</v>
      </c>
      <c r="H78">
        <f t="shared" si="25"/>
        <v>1</v>
      </c>
      <c r="I78">
        <f t="shared" si="26"/>
        <v>1</v>
      </c>
      <c r="J78">
        <f t="shared" si="27"/>
        <v>1</v>
      </c>
      <c r="K78">
        <f t="shared" si="28"/>
        <v>1</v>
      </c>
      <c r="L78" s="28">
        <f>VLOOKUP(B78,актив!B:D,2,FALSE)</f>
        <v>15169900</v>
      </c>
      <c r="M78">
        <f>VLOOKUP(B78,актив!B:D,3,FALSE)</f>
        <v>1.34</v>
      </c>
      <c r="O78">
        <f>IFERROR(VLOOKUP(B78,Санкции!B:C,2,FALSE),0)</f>
        <v>0</v>
      </c>
      <c r="Q78" s="35">
        <f t="shared" si="29"/>
        <v>-0.19959899741159243</v>
      </c>
      <c r="R78" s="35">
        <f t="shared" si="30"/>
        <v>2.7957719169707448E-4</v>
      </c>
      <c r="S78" s="35">
        <f t="shared" si="31"/>
        <v>0.8</v>
      </c>
      <c r="T78">
        <f t="shared" si="32"/>
        <v>0.1</v>
      </c>
      <c r="U78">
        <f t="shared" si="33"/>
        <v>0</v>
      </c>
      <c r="V78">
        <f t="shared" si="34"/>
        <v>1</v>
      </c>
      <c r="X78" s="42">
        <f t="shared" si="35"/>
        <v>40.002795771916979</v>
      </c>
    </row>
    <row r="79" spans="1:24">
      <c r="A79" t="s">
        <v>87</v>
      </c>
      <c r="B79" t="str">
        <f>VLOOKUP(A79,Справочник!$A$2:$B$659,2,FALSE)</f>
        <v>Урал ФД</v>
      </c>
      <c r="C79" t="str">
        <f>IFERROR(VLOOKUP(B79,НКР!C:D,2,FALSE),"-")</f>
        <v>BBB-</v>
      </c>
      <c r="D79" t="str">
        <f>IFERROR(VLOOKUP(B79,'Эксперт РА'!$E$2:$F$150,2,FALSE),"-")</f>
        <v>ruBBB-</v>
      </c>
      <c r="E79" t="str">
        <f>IFERROR(VLOOKUP(B79,НРА!$E$2:$F$31,2,FALSE),"-")</f>
        <v>-</v>
      </c>
      <c r="F79" t="str">
        <f>IFERROR(VLOOKUP(Sum!B79,АКРА!$J$1:$K$119,2,FALSE),"-")</f>
        <v>-</v>
      </c>
      <c r="G79">
        <f t="shared" si="24"/>
        <v>5</v>
      </c>
      <c r="H79">
        <f t="shared" si="25"/>
        <v>5</v>
      </c>
      <c r="I79">
        <f t="shared" si="26"/>
        <v>1</v>
      </c>
      <c r="J79">
        <f t="shared" si="27"/>
        <v>1</v>
      </c>
      <c r="K79">
        <f t="shared" si="28"/>
        <v>5</v>
      </c>
      <c r="L79" s="28">
        <f>VLOOKUP(B79,актив!B:D,2,FALSE)</f>
        <v>27382360</v>
      </c>
      <c r="M79">
        <f>VLOOKUP(B79,актив!B:D,3,FALSE)</f>
        <v>6.77</v>
      </c>
      <c r="O79">
        <f>IFERROR(VLOOKUP(B79,Санкции!B:C,2,FALSE),0)</f>
        <v>0</v>
      </c>
      <c r="Q79" s="35">
        <f t="shared" si="29"/>
        <v>-0.19711720555558032</v>
      </c>
      <c r="R79" s="35">
        <f t="shared" si="30"/>
        <v>5.2047919347063785E-4</v>
      </c>
      <c r="S79" s="35">
        <f t="shared" si="31"/>
        <v>0.4</v>
      </c>
      <c r="T79">
        <f t="shared" si="32"/>
        <v>0.5</v>
      </c>
      <c r="U79">
        <f t="shared" si="33"/>
        <v>0</v>
      </c>
      <c r="V79">
        <f t="shared" si="34"/>
        <v>1</v>
      </c>
      <c r="X79" s="42">
        <f t="shared" si="35"/>
        <v>48.005204791934716</v>
      </c>
    </row>
    <row r="80" spans="1:24">
      <c r="A80" t="s">
        <v>88</v>
      </c>
      <c r="B80" t="str">
        <f>VLOOKUP(A80,Справочник!$A$2:$B$659,2,FALSE)</f>
        <v>Банк Аверс</v>
      </c>
      <c r="C80" t="str">
        <f>IFERROR(VLOOKUP(B80,НКР!C:D,2,FALSE),"-")</f>
        <v>-</v>
      </c>
      <c r="D80" t="str">
        <f>IFERROR(VLOOKUP(B80,'Эксперт РА'!$E$2:$F$150,2,FALSE),"-")</f>
        <v>-</v>
      </c>
      <c r="E80" t="str">
        <f>IFERROR(VLOOKUP(B80,НРА!$E$2:$F$31,2,FALSE),"-")</f>
        <v>-</v>
      </c>
      <c r="F80" t="str">
        <f>IFERROR(VLOOKUP(Sum!B80,АКРА!$J$1:$K$119,2,FALSE),"-")</f>
        <v>A</v>
      </c>
      <c r="G80">
        <f t="shared" si="24"/>
        <v>1</v>
      </c>
      <c r="H80">
        <f t="shared" si="25"/>
        <v>1</v>
      </c>
      <c r="I80">
        <f t="shared" si="26"/>
        <v>1</v>
      </c>
      <c r="J80">
        <f t="shared" si="27"/>
        <v>7</v>
      </c>
      <c r="K80">
        <f t="shared" si="28"/>
        <v>7</v>
      </c>
      <c r="L80" s="28">
        <f>VLOOKUP(B80,актив!B:D,2,FALSE)</f>
        <v>186609358</v>
      </c>
      <c r="M80">
        <f>VLOOKUP(B80,актив!B:D,3,FALSE)</f>
        <v>0.01</v>
      </c>
      <c r="O80">
        <f>IFERROR(VLOOKUP(B80,Санкции!B:C,2,FALSE),0)</f>
        <v>0</v>
      </c>
      <c r="Q80" s="35">
        <f t="shared" si="29"/>
        <v>-0.16475941139341685</v>
      </c>
      <c r="R80" s="35">
        <f t="shared" si="30"/>
        <v>3.6613781241197534E-3</v>
      </c>
      <c r="S80" s="35">
        <f t="shared" si="31"/>
        <v>1</v>
      </c>
      <c r="T80">
        <f t="shared" si="32"/>
        <v>0.7</v>
      </c>
      <c r="U80">
        <f t="shared" si="33"/>
        <v>0</v>
      </c>
      <c r="V80">
        <f t="shared" si="34"/>
        <v>1</v>
      </c>
      <c r="X80" s="42">
        <f t="shared" si="35"/>
        <v>68.036613781241201</v>
      </c>
    </row>
    <row r="81" spans="1:24">
      <c r="A81" t="s">
        <v>89</v>
      </c>
      <c r="B81" t="str">
        <f>VLOOKUP(A81,Справочник!$A$2:$B$659,2,FALSE)</f>
        <v>Банк Финсервис</v>
      </c>
      <c r="C81" t="str">
        <f>IFERROR(VLOOKUP(B81,НКР!C:D,2,FALSE),"-")</f>
        <v>BBB-</v>
      </c>
      <c r="D81" t="str">
        <f>IFERROR(VLOOKUP(B81,'Эксперт РА'!$E$2:$F$150,2,FALSE),"-")</f>
        <v>ruBBB-</v>
      </c>
      <c r="E81" t="str">
        <f>IFERROR(VLOOKUP(B81,НРА!$E$2:$F$31,2,FALSE),"-")</f>
        <v>-</v>
      </c>
      <c r="F81" t="str">
        <f>IFERROR(VLOOKUP(Sum!B81,АКРА!$J$1:$K$119,2,FALSE),"-")</f>
        <v>-</v>
      </c>
      <c r="G81">
        <f t="shared" si="24"/>
        <v>5</v>
      </c>
      <c r="H81">
        <f t="shared" si="25"/>
        <v>5</v>
      </c>
      <c r="I81">
        <f t="shared" si="26"/>
        <v>1</v>
      </c>
      <c r="J81">
        <f t="shared" si="27"/>
        <v>1</v>
      </c>
      <c r="K81">
        <f t="shared" si="28"/>
        <v>5</v>
      </c>
      <c r="L81" s="28">
        <f>VLOOKUP(B81,актив!B:D,2,FALSE)</f>
        <v>103744229</v>
      </c>
      <c r="M81">
        <f>VLOOKUP(B81,актив!B:D,3,FALSE)</f>
        <v>0.46</v>
      </c>
      <c r="O81">
        <f>IFERROR(VLOOKUP(B81,Санкции!B:C,2,FALSE),0)</f>
        <v>0</v>
      </c>
      <c r="Q81" s="35">
        <f t="shared" si="29"/>
        <v>-0.18159909826236809</v>
      </c>
      <c r="R81" s="35">
        <f t="shared" si="30"/>
        <v>2.0267872674598723E-3</v>
      </c>
      <c r="S81" s="35">
        <f t="shared" si="31"/>
        <v>1</v>
      </c>
      <c r="T81">
        <f t="shared" si="32"/>
        <v>0.5</v>
      </c>
      <c r="U81">
        <f t="shared" si="33"/>
        <v>0</v>
      </c>
      <c r="V81">
        <f t="shared" si="34"/>
        <v>1</v>
      </c>
      <c r="X81" s="42">
        <f t="shared" si="35"/>
        <v>60.020267872674602</v>
      </c>
    </row>
    <row r="82" spans="1:24">
      <c r="A82" t="s">
        <v>90</v>
      </c>
      <c r="B82" t="str">
        <f>VLOOKUP(A82,Справочник!$A$2:$B$659,2,FALSE)</f>
        <v>Балтинвестбанк</v>
      </c>
      <c r="C82" t="str">
        <f>IFERROR(VLOOKUP(B82,НКР!C:D,2,FALSE),"-")</f>
        <v>-</v>
      </c>
      <c r="D82" t="str">
        <f>IFERROR(VLOOKUP(B82,'Эксперт РА'!$E$2:$F$150,2,FALSE),"-")</f>
        <v>-</v>
      </c>
      <c r="E82" t="str">
        <f>IFERROR(VLOOKUP(B82,НРА!$E$2:$F$31,2,FALSE),"-")</f>
        <v>-</v>
      </c>
      <c r="F82" t="str">
        <f>IFERROR(VLOOKUP(Sum!B82,АКРА!$J$1:$K$119,2,FALSE),"-")</f>
        <v>-</v>
      </c>
      <c r="G82">
        <f t="shared" si="24"/>
        <v>1</v>
      </c>
      <c r="H82">
        <f t="shared" si="25"/>
        <v>1</v>
      </c>
      <c r="I82">
        <f t="shared" si="26"/>
        <v>1</v>
      </c>
      <c r="J82">
        <f t="shared" si="27"/>
        <v>1</v>
      </c>
      <c r="K82">
        <f t="shared" si="28"/>
        <v>1</v>
      </c>
      <c r="L82" s="28">
        <v>10912835</v>
      </c>
      <c r="M82">
        <v>803.09</v>
      </c>
      <c r="O82">
        <f>IFERROR(VLOOKUP(B82,Санкции!B:C,2,FALSE),0)</f>
        <v>0</v>
      </c>
      <c r="Q82" s="35">
        <f t="shared" si="29"/>
        <v>-0.20046410970244244</v>
      </c>
      <c r="R82" s="35">
        <f t="shared" si="30"/>
        <v>1.9560267057846517E-4</v>
      </c>
      <c r="S82" s="35">
        <f t="shared" si="31"/>
        <v>0</v>
      </c>
      <c r="T82">
        <f t="shared" si="32"/>
        <v>0.1</v>
      </c>
      <c r="U82">
        <f t="shared" si="33"/>
        <v>0</v>
      </c>
      <c r="V82">
        <f t="shared" si="34"/>
        <v>1</v>
      </c>
      <c r="X82" s="42">
        <f t="shared" si="35"/>
        <v>24.001956026705788</v>
      </c>
    </row>
    <row r="83" spans="1:24">
      <c r="A83" t="s">
        <v>91</v>
      </c>
      <c r="B83" t="str">
        <f>VLOOKUP(A83,Справочник!$A$2:$B$659,2,FALSE)</f>
        <v>Реалист Банк</v>
      </c>
      <c r="C83" t="str">
        <f>IFERROR(VLOOKUP(B83,НКР!C:D,2,FALSE),"-")</f>
        <v>-</v>
      </c>
      <c r="D83" t="str">
        <f>IFERROR(VLOOKUP(B83,'Эксперт РА'!$E$2:$F$150,2,FALSE),"-")</f>
        <v>-</v>
      </c>
      <c r="E83" t="str">
        <f>IFERROR(VLOOKUP(B83,НРА!$E$2:$F$31,2,FALSE),"-")</f>
        <v>BB-</v>
      </c>
      <c r="F83" t="str">
        <f>IFERROR(VLOOKUP(Sum!B83,АКРА!$J$1:$K$119,2,FALSE),"-")</f>
        <v>B+</v>
      </c>
      <c r="G83">
        <f t="shared" si="24"/>
        <v>1</v>
      </c>
      <c r="H83">
        <f t="shared" si="25"/>
        <v>1</v>
      </c>
      <c r="I83">
        <f t="shared" si="26"/>
        <v>3</v>
      </c>
      <c r="J83">
        <f t="shared" si="27"/>
        <v>2</v>
      </c>
      <c r="K83">
        <f t="shared" si="28"/>
        <v>3</v>
      </c>
      <c r="L83" s="28">
        <f>VLOOKUP(B83,актив!B:D,2,FALSE)</f>
        <v>31501721</v>
      </c>
      <c r="M83">
        <f>VLOOKUP(B83,актив!B:D,3,FALSE)</f>
        <v>0.7</v>
      </c>
      <c r="O83">
        <f>IFERROR(VLOOKUP(B83,Санкции!B:C,2,FALSE),0)</f>
        <v>0</v>
      </c>
      <c r="Q83" s="35">
        <f t="shared" si="29"/>
        <v>-0.19628007719800339</v>
      </c>
      <c r="R83" s="35">
        <f t="shared" si="30"/>
        <v>6.0173737658263647E-4</v>
      </c>
      <c r="S83" s="35">
        <f t="shared" si="31"/>
        <v>0.9</v>
      </c>
      <c r="T83">
        <f t="shared" si="32"/>
        <v>0.3</v>
      </c>
      <c r="U83">
        <f t="shared" si="33"/>
        <v>0</v>
      </c>
      <c r="V83">
        <f t="shared" si="34"/>
        <v>1</v>
      </c>
      <c r="X83" s="42">
        <f t="shared" si="35"/>
        <v>50.006017373765822</v>
      </c>
    </row>
    <row r="84" spans="1:24">
      <c r="A84" t="s">
        <v>92</v>
      </c>
      <c r="B84" t="str">
        <f>VLOOKUP(A84,Справочник!$A$2:$B$659,2,FALSE)</f>
        <v>Банк Держава</v>
      </c>
      <c r="C84" t="str">
        <f>IFERROR(VLOOKUP(B84,НКР!C:D,2,FALSE),"-")</f>
        <v>BBB</v>
      </c>
      <c r="D84" t="str">
        <f>IFERROR(VLOOKUP(B84,'Эксперт РА'!$E$2:$F$150,2,FALSE),"-")</f>
        <v>-</v>
      </c>
      <c r="E84" t="str">
        <f>IFERROR(VLOOKUP(B84,НРА!$E$2:$F$31,2,FALSE),"-")</f>
        <v>-</v>
      </c>
      <c r="F84" t="str">
        <f>IFERROR(VLOOKUP(Sum!B84,АКРА!$J$1:$K$119,2,FALSE),"-")</f>
        <v>-</v>
      </c>
      <c r="G84">
        <f t="shared" si="24"/>
        <v>6</v>
      </c>
      <c r="H84">
        <f t="shared" si="25"/>
        <v>1</v>
      </c>
      <c r="I84">
        <f t="shared" si="26"/>
        <v>1</v>
      </c>
      <c r="J84">
        <f t="shared" si="27"/>
        <v>1</v>
      </c>
      <c r="K84">
        <f t="shared" si="28"/>
        <v>6</v>
      </c>
      <c r="L84" s="28">
        <f>VLOOKUP(B84,актив!B:D,2,FALSE)</f>
        <v>48589186</v>
      </c>
      <c r="M84">
        <f>VLOOKUP(B84,актив!B:D,3,FALSE)</f>
        <v>9.7899999999999991</v>
      </c>
      <c r="O84">
        <f>IFERROR(VLOOKUP(B84,Санкции!B:C,2,FALSE),0)</f>
        <v>0</v>
      </c>
      <c r="Q84" s="35">
        <f t="shared" si="29"/>
        <v>-0.19280759651213897</v>
      </c>
      <c r="R84" s="35">
        <f t="shared" si="30"/>
        <v>9.3880333411581942E-4</v>
      </c>
      <c r="S84" s="35">
        <f t="shared" si="31"/>
        <v>0.3</v>
      </c>
      <c r="T84">
        <f t="shared" si="32"/>
        <v>0.6</v>
      </c>
      <c r="U84">
        <f t="shared" si="33"/>
        <v>0</v>
      </c>
      <c r="V84">
        <f t="shared" si="34"/>
        <v>1</v>
      </c>
      <c r="X84" s="42">
        <f t="shared" si="35"/>
        <v>50.00938803334116</v>
      </c>
    </row>
    <row r="85" spans="1:24">
      <c r="A85" t="s">
        <v>93</v>
      </c>
      <c r="B85" t="str">
        <f>VLOOKUP(A85,Справочник!$A$2:$B$659,2,FALSE)</f>
        <v>Татсоцбанк</v>
      </c>
      <c r="C85" t="str">
        <f>IFERROR(VLOOKUP(B85,НКР!C:D,2,FALSE),"-")</f>
        <v>-</v>
      </c>
      <c r="D85" t="str">
        <f>IFERROR(VLOOKUP(B85,'Эксперт РА'!$E$2:$F$150,2,FALSE),"-")</f>
        <v>ruBBB-</v>
      </c>
      <c r="E85" t="str">
        <f>IFERROR(VLOOKUP(B85,НРА!$E$2:$F$31,2,FALSE),"-")</f>
        <v>-</v>
      </c>
      <c r="F85" t="str">
        <f>IFERROR(VLOOKUP(Sum!B85,АКРА!$J$1:$K$119,2,FALSE),"-")</f>
        <v>отозван</v>
      </c>
      <c r="G85">
        <f t="shared" si="24"/>
        <v>1</v>
      </c>
      <c r="H85">
        <f t="shared" si="25"/>
        <v>5</v>
      </c>
      <c r="I85">
        <f t="shared" si="26"/>
        <v>1</v>
      </c>
      <c r="J85">
        <f t="shared" si="27"/>
        <v>0</v>
      </c>
      <c r="K85">
        <f t="shared" si="28"/>
        <v>5</v>
      </c>
      <c r="L85" s="28">
        <f>VLOOKUP(B85,актив!B:D,2,FALSE)</f>
        <v>25785468</v>
      </c>
      <c r="M85">
        <f>VLOOKUP(B85,актив!B:D,3,FALSE)</f>
        <v>0.12</v>
      </c>
      <c r="O85">
        <f>IFERROR(VLOOKUP(B85,Санкции!B:C,2,FALSE),0)</f>
        <v>0</v>
      </c>
      <c r="Q85" s="35">
        <f t="shared" si="29"/>
        <v>-0.19744172277492278</v>
      </c>
      <c r="R85" s="35">
        <f t="shared" si="30"/>
        <v>4.8897903057010847E-4</v>
      </c>
      <c r="S85" s="35">
        <f t="shared" si="31"/>
        <v>1</v>
      </c>
      <c r="T85">
        <f t="shared" si="32"/>
        <v>0.5</v>
      </c>
      <c r="U85">
        <f t="shared" si="33"/>
        <v>0</v>
      </c>
      <c r="V85">
        <f t="shared" si="34"/>
        <v>1</v>
      </c>
      <c r="X85" s="42">
        <f t="shared" si="35"/>
        <v>60.004889790305704</v>
      </c>
    </row>
    <row r="86" spans="1:24">
      <c r="A86" t="s">
        <v>94</v>
      </c>
      <c r="B86" t="str">
        <f>VLOOKUP(A86,Справочник!$A$2:$B$659,2,FALSE)</f>
        <v>Форштадт</v>
      </c>
      <c r="C86" t="str">
        <f>IFERROR(VLOOKUP(B86,НКР!C:D,2,FALSE),"-")</f>
        <v>-</v>
      </c>
      <c r="D86" t="str">
        <f>IFERROR(VLOOKUP(B86,'Эксперт РА'!$E$2:$F$150,2,FALSE),"-")</f>
        <v>ruBB+</v>
      </c>
      <c r="E86" t="str">
        <f>IFERROR(VLOOKUP(B86,НРА!$E$2:$F$31,2,FALSE),"-")</f>
        <v>-</v>
      </c>
      <c r="F86" t="str">
        <f>IFERROR(VLOOKUP(Sum!B86,АКРА!$J$1:$K$119,2,FALSE),"-")</f>
        <v>-</v>
      </c>
      <c r="G86">
        <f t="shared" si="24"/>
        <v>1</v>
      </c>
      <c r="H86">
        <f t="shared" si="25"/>
        <v>5</v>
      </c>
      <c r="I86">
        <f t="shared" si="26"/>
        <v>1</v>
      </c>
      <c r="J86">
        <f t="shared" si="27"/>
        <v>1</v>
      </c>
      <c r="K86">
        <f t="shared" si="28"/>
        <v>5</v>
      </c>
      <c r="L86" s="28">
        <f>VLOOKUP(B86,актив!B:D,2,FALSE)</f>
        <v>13115802</v>
      </c>
      <c r="M86">
        <f>VLOOKUP(B86,актив!B:D,3,FALSE)</f>
        <v>7.0000000000000007E-2</v>
      </c>
      <c r="O86">
        <f>IFERROR(VLOOKUP(B86,Санкции!B:C,2,FALSE),0)</f>
        <v>0</v>
      </c>
      <c r="Q86" s="35">
        <f t="shared" si="29"/>
        <v>-0.20001642712582288</v>
      </c>
      <c r="R86" s="35">
        <f t="shared" si="30"/>
        <v>2.3905822008618878E-4</v>
      </c>
      <c r="S86" s="35">
        <f t="shared" si="31"/>
        <v>1</v>
      </c>
      <c r="T86">
        <f t="shared" si="32"/>
        <v>0.5</v>
      </c>
      <c r="U86">
        <f t="shared" si="33"/>
        <v>0</v>
      </c>
      <c r="V86">
        <f t="shared" si="34"/>
        <v>1</v>
      </c>
      <c r="X86" s="42">
        <f t="shared" si="35"/>
        <v>60.002390582200874</v>
      </c>
    </row>
    <row r="87" spans="1:24">
      <c r="A87" t="s">
        <v>95</v>
      </c>
      <c r="B87" t="str">
        <f>VLOOKUP(A87,Справочник!$A$2:$B$659,2,FALSE)</f>
        <v>БМ-Банк</v>
      </c>
      <c r="C87" t="str">
        <f>IFERROR(VLOOKUP(B87,НКР!C:D,2,FALSE),"-")</f>
        <v>-</v>
      </c>
      <c r="D87" t="str">
        <f>IFERROR(VLOOKUP(B87,'Эксперт РА'!$E$2:$F$150,2,FALSE),"-")</f>
        <v>Снят</v>
      </c>
      <c r="E87" t="str">
        <f>IFERROR(VLOOKUP(B87,НРА!$E$2:$F$31,2,FALSE),"-")</f>
        <v>-</v>
      </c>
      <c r="F87" t="str">
        <f>IFERROR(VLOOKUP(Sum!B87,АКРА!$J$1:$K$119,2,FALSE),"-")</f>
        <v>-</v>
      </c>
      <c r="G87">
        <f t="shared" si="24"/>
        <v>1</v>
      </c>
      <c r="H87">
        <f t="shared" si="25"/>
        <v>0</v>
      </c>
      <c r="I87">
        <f t="shared" si="26"/>
        <v>1</v>
      </c>
      <c r="J87">
        <f t="shared" si="27"/>
        <v>1</v>
      </c>
      <c r="K87">
        <f t="shared" si="28"/>
        <v>1</v>
      </c>
      <c r="L87" s="28">
        <f>VLOOKUP(B87,актив!B:D,2,FALSE)</f>
        <v>540332996</v>
      </c>
      <c r="M87">
        <v>510.89</v>
      </c>
      <c r="O87">
        <f>IFERROR(VLOOKUP(B87,Санкции!B:C,2,FALSE),0)</f>
        <v>0</v>
      </c>
      <c r="Q87" s="35">
        <f t="shared" si="29"/>
        <v>-9.287639649982686E-2</v>
      </c>
      <c r="R87" s="35">
        <f t="shared" si="30"/>
        <v>1.0638902101174916E-2</v>
      </c>
      <c r="S87" s="35">
        <f t="shared" si="31"/>
        <v>0</v>
      </c>
      <c r="T87">
        <f t="shared" si="32"/>
        <v>0.1</v>
      </c>
      <c r="U87">
        <f t="shared" si="33"/>
        <v>0</v>
      </c>
      <c r="V87">
        <f t="shared" si="34"/>
        <v>1</v>
      </c>
      <c r="X87" s="42">
        <f t="shared" si="35"/>
        <v>24.106389021011751</v>
      </c>
    </row>
    <row r="88" spans="1:24">
      <c r="A88" t="s">
        <v>97</v>
      </c>
      <c r="B88" t="str">
        <f>VLOOKUP(A88,Справочник!$A$2:$B$659,2,FALSE)</f>
        <v>Ситибанк</v>
      </c>
      <c r="C88" t="str">
        <f>IFERROR(VLOOKUP(B88,НКР!C:D,2,FALSE),"-")</f>
        <v>-</v>
      </c>
      <c r="D88" t="str">
        <f>IFERROR(VLOOKUP(B88,'Эксперт РА'!$E$2:$F$150,2,FALSE),"-")</f>
        <v>-</v>
      </c>
      <c r="E88" t="str">
        <f>IFERROR(VLOOKUP(B88,НРА!$E$2:$F$31,2,FALSE),"-")</f>
        <v>-</v>
      </c>
      <c r="F88" t="str">
        <f>IFERROR(VLOOKUP(Sum!B88,АКРА!$J$1:$K$119,2,FALSE),"-")</f>
        <v>AAA</v>
      </c>
      <c r="G88">
        <f t="shared" si="24"/>
        <v>1</v>
      </c>
      <c r="H88">
        <f t="shared" si="25"/>
        <v>1</v>
      </c>
      <c r="I88">
        <f t="shared" si="26"/>
        <v>1</v>
      </c>
      <c r="J88">
        <f t="shared" si="27"/>
        <v>10</v>
      </c>
      <c r="K88">
        <f t="shared" si="28"/>
        <v>10</v>
      </c>
      <c r="L88" s="28">
        <f>VLOOKUP(B88,актив!B:D,2,FALSE)</f>
        <v>567224364</v>
      </c>
      <c r="M88">
        <f>VLOOKUP(B88,актив!B:D,3,FALSE)</f>
        <v>0.35</v>
      </c>
      <c r="O88">
        <f>IFERROR(VLOOKUP(B88,Санкции!B:C,2,FALSE),0)</f>
        <v>0</v>
      </c>
      <c r="Q88" s="35">
        <f t="shared" si="29"/>
        <v>-8.7411586125878918E-2</v>
      </c>
      <c r="R88" s="35">
        <f t="shared" si="30"/>
        <v>1.1169359059202171E-2</v>
      </c>
      <c r="S88" s="35">
        <f t="shared" si="31"/>
        <v>1</v>
      </c>
      <c r="T88">
        <f t="shared" si="32"/>
        <v>1</v>
      </c>
      <c r="U88">
        <f t="shared" si="33"/>
        <v>0</v>
      </c>
      <c r="V88">
        <f t="shared" si="34"/>
        <v>1</v>
      </c>
      <c r="X88" s="42">
        <f t="shared" si="35"/>
        <v>80.111693590592026</v>
      </c>
    </row>
    <row r="89" spans="1:24">
      <c r="A89" t="s">
        <v>98</v>
      </c>
      <c r="B89" t="str">
        <f>VLOOKUP(A89,Справочник!$A$2:$B$659,2,FALSE)</f>
        <v>Нико-Банк</v>
      </c>
      <c r="C89" t="str">
        <f>IFERROR(VLOOKUP(B89,НКР!C:D,2,FALSE),"-")</f>
        <v>-</v>
      </c>
      <c r="D89" t="str">
        <f>IFERROR(VLOOKUP(B89,'Эксперт РА'!$E$2:$F$150,2,FALSE),"-")</f>
        <v>ruBB</v>
      </c>
      <c r="E89" t="str">
        <f>IFERROR(VLOOKUP(B89,НРА!$E$2:$F$31,2,FALSE),"-")</f>
        <v>-</v>
      </c>
      <c r="F89" t="str">
        <f>IFERROR(VLOOKUP(Sum!B89,АКРА!$J$1:$K$119,2,FALSE),"-")</f>
        <v>-</v>
      </c>
      <c r="G89">
        <f t="shared" si="24"/>
        <v>1</v>
      </c>
      <c r="H89">
        <f t="shared" si="25"/>
        <v>4</v>
      </c>
      <c r="I89">
        <f t="shared" si="26"/>
        <v>1</v>
      </c>
      <c r="J89">
        <f t="shared" si="27"/>
        <v>1</v>
      </c>
      <c r="K89">
        <f t="shared" si="28"/>
        <v>4</v>
      </c>
      <c r="L89" s="28">
        <f>VLOOKUP(B89,актив!B:D,2,FALSE)</f>
        <v>14423348</v>
      </c>
      <c r="M89">
        <f>VLOOKUP(B89,актив!B:D,3,FALSE)</f>
        <v>0.08</v>
      </c>
      <c r="O89">
        <f>IFERROR(VLOOKUP(B89,Санкции!B:C,2,FALSE),0)</f>
        <v>0</v>
      </c>
      <c r="Q89" s="35">
        <f t="shared" si="29"/>
        <v>-0.19975071022569291</v>
      </c>
      <c r="R89" s="35">
        <f t="shared" si="30"/>
        <v>2.648507671087395E-4</v>
      </c>
      <c r="S89" s="35">
        <f t="shared" si="31"/>
        <v>1</v>
      </c>
      <c r="T89">
        <f t="shared" si="32"/>
        <v>0.4</v>
      </c>
      <c r="U89">
        <f t="shared" si="33"/>
        <v>0</v>
      </c>
      <c r="V89">
        <f t="shared" si="34"/>
        <v>1</v>
      </c>
      <c r="X89" s="42">
        <f t="shared" si="35"/>
        <v>56.002648507671097</v>
      </c>
    </row>
    <row r="90" spans="1:24">
      <c r="A90" t="s">
        <v>99</v>
      </c>
      <c r="B90" t="str">
        <f>VLOOKUP(A90,Справочник!$A$2:$B$659,2,FALSE)</f>
        <v>Кошелев-Банк</v>
      </c>
      <c r="C90" t="str">
        <f>IFERROR(VLOOKUP(B90,НКР!C:D,2,FALSE),"-")</f>
        <v>-</v>
      </c>
      <c r="D90" t="str">
        <f>IFERROR(VLOOKUP(B90,'Эксперт РА'!$E$2:$F$150,2,FALSE),"-")</f>
        <v>-</v>
      </c>
      <c r="E90" t="str">
        <f>IFERROR(VLOOKUP(B90,НРА!$E$2:$F$31,2,FALSE),"-")</f>
        <v>-</v>
      </c>
      <c r="F90" t="str">
        <f>IFERROR(VLOOKUP(Sum!B90,АКРА!$J$1:$K$119,2,FALSE),"-")</f>
        <v>BB</v>
      </c>
      <c r="G90">
        <f t="shared" si="24"/>
        <v>1</v>
      </c>
      <c r="H90">
        <f t="shared" si="25"/>
        <v>1</v>
      </c>
      <c r="I90">
        <f t="shared" si="26"/>
        <v>1</v>
      </c>
      <c r="J90">
        <f t="shared" si="27"/>
        <v>4</v>
      </c>
      <c r="K90">
        <f t="shared" si="28"/>
        <v>4</v>
      </c>
      <c r="L90" s="28">
        <f>VLOOKUP(B90,актив!B:D,2,FALSE)</f>
        <v>19558103</v>
      </c>
      <c r="M90">
        <f>VLOOKUP(B90,актив!B:D,3,FALSE)</f>
        <v>0.68</v>
      </c>
      <c r="O90">
        <f>IFERROR(VLOOKUP(B90,Санкции!B:C,2,FALSE),0)</f>
        <v>0</v>
      </c>
      <c r="Q90" s="35">
        <f t="shared" si="29"/>
        <v>-0.19870723551694319</v>
      </c>
      <c r="R90" s="35">
        <f t="shared" si="30"/>
        <v>3.6613853043544216E-4</v>
      </c>
      <c r="S90" s="35">
        <f t="shared" si="31"/>
        <v>0.9</v>
      </c>
      <c r="T90">
        <f t="shared" si="32"/>
        <v>0.4</v>
      </c>
      <c r="U90">
        <f t="shared" si="33"/>
        <v>0</v>
      </c>
      <c r="V90">
        <f t="shared" si="34"/>
        <v>1</v>
      </c>
      <c r="X90" s="42">
        <f t="shared" si="35"/>
        <v>54.003661385304369</v>
      </c>
    </row>
    <row r="91" spans="1:24">
      <c r="A91" t="s">
        <v>100</v>
      </c>
      <c r="B91" t="str">
        <f>VLOOKUP(A91,Справочник!$A$2:$B$659,2,FALSE)</f>
        <v>Авангард</v>
      </c>
      <c r="C91" t="str">
        <f>IFERROR(VLOOKUP(B91,НКР!C:D,2,FALSE),"-")</f>
        <v>-</v>
      </c>
      <c r="D91" t="str">
        <f>IFERROR(VLOOKUP(B91,'Эксперт РА'!$E$2:$F$150,2,FALSE),"-")</f>
        <v>-</v>
      </c>
      <c r="E91" t="str">
        <f>IFERROR(VLOOKUP(B91,НРА!$E$2:$F$31,2,FALSE),"-")</f>
        <v>-</v>
      </c>
      <c r="F91" t="str">
        <f>IFERROR(VLOOKUP(Sum!B91,АКРА!$J$1:$K$119,2,FALSE),"-")</f>
        <v>BB+</v>
      </c>
      <c r="G91">
        <f t="shared" si="24"/>
        <v>1</v>
      </c>
      <c r="H91">
        <f t="shared" si="25"/>
        <v>1</v>
      </c>
      <c r="I91">
        <f t="shared" si="26"/>
        <v>1</v>
      </c>
      <c r="J91">
        <f t="shared" si="27"/>
        <v>5</v>
      </c>
      <c r="K91">
        <f t="shared" si="28"/>
        <v>5</v>
      </c>
      <c r="L91" s="28">
        <f>VLOOKUP(B91,актив!B:D,2,FALSE)</f>
        <v>139770180</v>
      </c>
      <c r="M91">
        <f>VLOOKUP(B91,актив!B:D,3,FALSE)</f>
        <v>0.04</v>
      </c>
      <c r="O91">
        <f>IFERROR(VLOOKUP(B91,Санкции!B:C,2,FALSE),0)</f>
        <v>1</v>
      </c>
      <c r="Q91" s="35">
        <f t="shared" si="29"/>
        <v>-0.17427797608085091</v>
      </c>
      <c r="R91" s="35">
        <f t="shared" si="30"/>
        <v>2.7374322736008396E-3</v>
      </c>
      <c r="S91" s="35">
        <f t="shared" si="31"/>
        <v>1</v>
      </c>
      <c r="T91">
        <f t="shared" si="32"/>
        <v>0.5</v>
      </c>
      <c r="U91">
        <f t="shared" si="33"/>
        <v>0</v>
      </c>
      <c r="V91">
        <f t="shared" si="34"/>
        <v>0</v>
      </c>
      <c r="X91" s="42">
        <f t="shared" si="35"/>
        <v>40.027374322736009</v>
      </c>
    </row>
    <row r="92" spans="1:24">
      <c r="A92" t="s">
        <v>101</v>
      </c>
      <c r="B92" t="str">
        <f>VLOOKUP(A92,Справочник!$A$2:$B$659,2,FALSE)</f>
        <v>Энергобанк</v>
      </c>
      <c r="C92" t="str">
        <f>IFERROR(VLOOKUP(B92,НКР!C:D,2,FALSE),"-")</f>
        <v>-</v>
      </c>
      <c r="D92" t="str">
        <f>IFERROR(VLOOKUP(B92,'Эксперт РА'!$E$2:$F$150,2,FALSE),"-")</f>
        <v>-</v>
      </c>
      <c r="E92" t="str">
        <f>IFERROR(VLOOKUP(B92,НРА!$E$2:$F$31,2,FALSE),"-")</f>
        <v>-</v>
      </c>
      <c r="F92" t="str">
        <f>IFERROR(VLOOKUP(Sum!B92,АКРА!$J$1:$K$119,2,FALSE),"-")</f>
        <v>BB-</v>
      </c>
      <c r="G92">
        <f t="shared" si="24"/>
        <v>1</v>
      </c>
      <c r="H92">
        <f t="shared" si="25"/>
        <v>1</v>
      </c>
      <c r="I92">
        <f t="shared" si="26"/>
        <v>1</v>
      </c>
      <c r="J92">
        <f t="shared" si="27"/>
        <v>3</v>
      </c>
      <c r="K92">
        <f t="shared" si="28"/>
        <v>3</v>
      </c>
      <c r="L92" s="28">
        <f>VLOOKUP(B92,актив!B:D,2,FALSE)</f>
        <v>21383118</v>
      </c>
      <c r="M92">
        <f>VLOOKUP(B92,актив!B:D,3,FALSE)</f>
        <v>0.47</v>
      </c>
      <c r="O92">
        <f>IFERROR(VLOOKUP(B92,Санкции!B:C,2,FALSE),0)</f>
        <v>0</v>
      </c>
      <c r="Q92" s="35">
        <f t="shared" si="29"/>
        <v>-0.19833635959480303</v>
      </c>
      <c r="R92" s="35">
        <f t="shared" si="30"/>
        <v>4.0213862924983108E-4</v>
      </c>
      <c r="S92" s="35">
        <f t="shared" si="31"/>
        <v>1</v>
      </c>
      <c r="T92">
        <f t="shared" si="32"/>
        <v>0.3</v>
      </c>
      <c r="U92">
        <f t="shared" si="33"/>
        <v>0</v>
      </c>
      <c r="V92">
        <f t="shared" si="34"/>
        <v>1</v>
      </c>
      <c r="X92" s="42">
        <f t="shared" si="35"/>
        <v>52.0040213862925</v>
      </c>
    </row>
    <row r="93" spans="1:24">
      <c r="A93" t="s">
        <v>102</v>
      </c>
      <c r="B93" t="str">
        <f>VLOOKUP(A93,Справочник!$A$2:$B$659,2,FALSE)</f>
        <v>Банк Оранжевый</v>
      </c>
      <c r="C93" t="str">
        <f>IFERROR(VLOOKUP(B93,НКР!C:D,2,FALSE),"-")</f>
        <v>-</v>
      </c>
      <c r="D93" t="str">
        <f>IFERROR(VLOOKUP(B93,'Эксперт РА'!$E$2:$F$150,2,FALSE),"-")</f>
        <v>-</v>
      </c>
      <c r="E93" t="str">
        <f>IFERROR(VLOOKUP(B93,НРА!$E$2:$F$31,2,FALSE),"-")</f>
        <v>-</v>
      </c>
      <c r="F93" t="str">
        <f>IFERROR(VLOOKUP(Sum!B93,АКРА!$J$1:$K$119,2,FALSE),"-")</f>
        <v>-</v>
      </c>
      <c r="G93">
        <f t="shared" si="24"/>
        <v>1</v>
      </c>
      <c r="H93">
        <f t="shared" si="25"/>
        <v>1</v>
      </c>
      <c r="I93">
        <f t="shared" si="26"/>
        <v>1</v>
      </c>
      <c r="J93">
        <f t="shared" si="27"/>
        <v>1</v>
      </c>
      <c r="K93">
        <f t="shared" si="28"/>
        <v>1</v>
      </c>
      <c r="L93" s="28">
        <f>VLOOKUP(B93,актив!B:D,2,FALSE)</f>
        <v>4583766</v>
      </c>
      <c r="M93">
        <f>VLOOKUP(B93,актив!B:D,3,FALSE)</f>
        <v>0.28000000000000003</v>
      </c>
      <c r="O93">
        <f>IFERROR(VLOOKUP(B93,Санкции!B:C,2,FALSE),0)</f>
        <v>0</v>
      </c>
      <c r="Q93" s="35">
        <f t="shared" si="29"/>
        <v>-0.2017502905292651</v>
      </c>
      <c r="R93" s="35">
        <f t="shared" si="30"/>
        <v>7.0755965535991488E-5</v>
      </c>
      <c r="S93" s="35">
        <f t="shared" si="31"/>
        <v>1</v>
      </c>
      <c r="T93">
        <f t="shared" si="32"/>
        <v>0.1</v>
      </c>
      <c r="U93">
        <f t="shared" si="33"/>
        <v>0</v>
      </c>
      <c r="V93">
        <f t="shared" si="34"/>
        <v>1</v>
      </c>
      <c r="X93" s="42">
        <f t="shared" si="35"/>
        <v>44.000707559655361</v>
      </c>
    </row>
    <row r="94" spans="1:24">
      <c r="A94" t="s">
        <v>103</v>
      </c>
      <c r="B94" t="str">
        <f>VLOOKUP(A94,Справочник!$A$2:$B$659,2,FALSE)</f>
        <v>РостФинанс</v>
      </c>
      <c r="C94" t="str">
        <f>IFERROR(VLOOKUP(B94,НКР!C:D,2,FALSE),"-")</f>
        <v>-</v>
      </c>
      <c r="D94" t="str">
        <f>IFERROR(VLOOKUP(B94,'Эксперт РА'!$E$2:$F$150,2,FALSE),"-")</f>
        <v>ruB</v>
      </c>
      <c r="E94" t="str">
        <f>IFERROR(VLOOKUP(B94,НРА!$E$2:$F$31,2,FALSE),"-")</f>
        <v>-</v>
      </c>
      <c r="F94" t="str">
        <f>IFERROR(VLOOKUP(Sum!B94,АКРА!$J$1:$K$119,2,FALSE),"-")</f>
        <v>-</v>
      </c>
      <c r="G94">
        <f t="shared" si="24"/>
        <v>1</v>
      </c>
      <c r="H94">
        <f t="shared" si="25"/>
        <v>2</v>
      </c>
      <c r="I94">
        <f t="shared" si="26"/>
        <v>1</v>
      </c>
      <c r="J94">
        <f t="shared" si="27"/>
        <v>1</v>
      </c>
      <c r="K94">
        <f t="shared" si="28"/>
        <v>2</v>
      </c>
      <c r="L94" s="28">
        <f>VLOOKUP(B94,актив!B:D,2,FALSE)</f>
        <v>12003152</v>
      </c>
      <c r="M94">
        <f>VLOOKUP(B94,актив!B:D,3,FALSE)</f>
        <v>2.79</v>
      </c>
      <c r="O94">
        <f>IFERROR(VLOOKUP(B94,Санкции!B:C,2,FALSE),0)</f>
        <v>1</v>
      </c>
      <c r="Q94" s="35">
        <f t="shared" si="29"/>
        <v>-0.2002425376480757</v>
      </c>
      <c r="R94" s="35">
        <f t="shared" si="30"/>
        <v>2.1711017585322151E-4</v>
      </c>
      <c r="S94" s="35">
        <f t="shared" si="31"/>
        <v>0.6</v>
      </c>
      <c r="T94">
        <f t="shared" si="32"/>
        <v>0.2</v>
      </c>
      <c r="U94">
        <f t="shared" si="33"/>
        <v>0</v>
      </c>
      <c r="V94">
        <f t="shared" si="34"/>
        <v>0</v>
      </c>
      <c r="X94" s="42">
        <f t="shared" si="35"/>
        <v>20.002171101758531</v>
      </c>
    </row>
    <row r="95" spans="1:24">
      <c r="A95" t="s">
        <v>104</v>
      </c>
      <c r="B95" t="str">
        <f>VLOOKUP(A95,Справочник!$A$2:$B$659,2,FALSE)</f>
        <v>Банк ПТБ</v>
      </c>
      <c r="C95" t="str">
        <f>IFERROR(VLOOKUP(B95,НКР!C:D,2,FALSE),"-")</f>
        <v>-</v>
      </c>
      <c r="D95" t="str">
        <f>IFERROR(VLOOKUP(B95,'Эксперт РА'!$E$2:$F$150,2,FALSE),"-")</f>
        <v>-</v>
      </c>
      <c r="E95" t="str">
        <f>IFERROR(VLOOKUP(B95,НРА!$E$2:$F$31,2,FALSE),"-")</f>
        <v>B-</v>
      </c>
      <c r="F95" t="str">
        <f>IFERROR(VLOOKUP(Sum!B95,АКРА!$J$1:$K$119,2,FALSE),"-")</f>
        <v>-</v>
      </c>
      <c r="G95">
        <f t="shared" si="24"/>
        <v>1</v>
      </c>
      <c r="H95">
        <f t="shared" si="25"/>
        <v>1</v>
      </c>
      <c r="I95">
        <f t="shared" si="26"/>
        <v>2</v>
      </c>
      <c r="J95">
        <f t="shared" si="27"/>
        <v>1</v>
      </c>
      <c r="K95">
        <f t="shared" si="28"/>
        <v>2</v>
      </c>
      <c r="L95" s="28">
        <f>VLOOKUP(B95,актив!B:D,2,FALSE)</f>
        <v>13412383</v>
      </c>
      <c r="M95">
        <f>VLOOKUP(B95,актив!B:D,3,FALSE)</f>
        <v>0.3</v>
      </c>
      <c r="O95">
        <f>IFERROR(VLOOKUP(B95,Санкции!B:C,2,FALSE),0)</f>
        <v>0</v>
      </c>
      <c r="Q95" s="35">
        <f t="shared" si="29"/>
        <v>-0.19995615652428575</v>
      </c>
      <c r="R95" s="35">
        <f t="shared" si="30"/>
        <v>2.4490855299110897E-4</v>
      </c>
      <c r="S95" s="35">
        <f t="shared" si="31"/>
        <v>1</v>
      </c>
      <c r="T95">
        <f t="shared" si="32"/>
        <v>0.2</v>
      </c>
      <c r="U95">
        <f t="shared" si="33"/>
        <v>0</v>
      </c>
      <c r="V95">
        <f t="shared" si="34"/>
        <v>1</v>
      </c>
      <c r="X95" s="42">
        <f t="shared" si="35"/>
        <v>48.002449085529911</v>
      </c>
    </row>
    <row r="96" spans="1:24">
      <c r="A96" t="s">
        <v>105</v>
      </c>
      <c r="B96" t="str">
        <f>VLOOKUP(A96,Справочник!$A$2:$B$659,2,FALSE)</f>
        <v>Пересвет</v>
      </c>
      <c r="C96" t="str">
        <f>IFERROR(VLOOKUP(B96,НКР!C:D,2,FALSE),"-")</f>
        <v>-</v>
      </c>
      <c r="D96" t="str">
        <f>IFERROR(VLOOKUP(B96,'Эксперт РА'!$E$2:$F$150,2,FALSE),"-")</f>
        <v>ruBBB-</v>
      </c>
      <c r="E96" t="str">
        <f>IFERROR(VLOOKUP(B96,НРА!$E$2:$F$31,2,FALSE),"-")</f>
        <v>-</v>
      </c>
      <c r="F96" t="str">
        <f>IFERROR(VLOOKUP(Sum!B96,АКРА!$J$1:$K$119,2,FALSE),"-")</f>
        <v>-</v>
      </c>
      <c r="G96">
        <f t="shared" si="24"/>
        <v>1</v>
      </c>
      <c r="H96">
        <f t="shared" si="25"/>
        <v>5</v>
      </c>
      <c r="I96">
        <f t="shared" si="26"/>
        <v>1</v>
      </c>
      <c r="J96">
        <f t="shared" si="27"/>
        <v>1</v>
      </c>
      <c r="K96">
        <f t="shared" si="28"/>
        <v>5</v>
      </c>
      <c r="L96" s="28">
        <v>389615087</v>
      </c>
      <c r="M96">
        <v>53.48</v>
      </c>
      <c r="O96">
        <f>IFERROR(VLOOKUP(B96,Санкции!B:C,2,FALSE),0)</f>
        <v>0</v>
      </c>
      <c r="Q96" s="35">
        <f t="shared" si="29"/>
        <v>-0.12350499050229424</v>
      </c>
      <c r="R96" s="35">
        <f t="shared" si="30"/>
        <v>7.665852774403268E-3</v>
      </c>
      <c r="S96" s="35">
        <f t="shared" si="31"/>
        <v>0</v>
      </c>
      <c r="T96">
        <f t="shared" si="32"/>
        <v>0.5</v>
      </c>
      <c r="U96">
        <f t="shared" si="33"/>
        <v>0</v>
      </c>
      <c r="V96">
        <f t="shared" si="34"/>
        <v>1</v>
      </c>
      <c r="X96" s="42">
        <f t="shared" si="35"/>
        <v>40.076658527744037</v>
      </c>
    </row>
    <row r="97" spans="1:24">
      <c r="A97" t="s">
        <v>106</v>
      </c>
      <c r="B97" t="str">
        <f>VLOOKUP(A97,Справочник!$A$2:$B$659,2,FALSE)</f>
        <v>Энерготрансбанк</v>
      </c>
      <c r="C97" t="str">
        <f>IFERROR(VLOOKUP(B97,НКР!C:D,2,FALSE),"-")</f>
        <v>-</v>
      </c>
      <c r="D97" t="str">
        <f>IFERROR(VLOOKUP(B97,'Эксперт РА'!$E$2:$F$150,2,FALSE),"-")</f>
        <v>ruBBB-</v>
      </c>
      <c r="E97" t="str">
        <f>IFERROR(VLOOKUP(B97,НРА!$E$2:$F$31,2,FALSE),"-")</f>
        <v>BBB-</v>
      </c>
      <c r="F97" t="str">
        <f>IFERROR(VLOOKUP(Sum!B97,АКРА!$J$1:$K$119,2,FALSE),"-")</f>
        <v>-</v>
      </c>
      <c r="G97">
        <f t="shared" si="24"/>
        <v>1</v>
      </c>
      <c r="H97">
        <f t="shared" si="25"/>
        <v>5</v>
      </c>
      <c r="I97">
        <f t="shared" si="26"/>
        <v>5</v>
      </c>
      <c r="J97">
        <f t="shared" si="27"/>
        <v>1</v>
      </c>
      <c r="K97">
        <f t="shared" si="28"/>
        <v>5</v>
      </c>
      <c r="L97" s="28">
        <f>VLOOKUP(B97,актив!B:D,2,FALSE)</f>
        <v>30631661</v>
      </c>
      <c r="M97">
        <f>VLOOKUP(B97,актив!B:D,3,FALSE)</f>
        <v>0.22</v>
      </c>
      <c r="O97">
        <f>IFERROR(VLOOKUP(B97,Санкции!B:C,2,FALSE),0)</f>
        <v>0</v>
      </c>
      <c r="Q97" s="35">
        <f t="shared" si="29"/>
        <v>-0.19645688906246328</v>
      </c>
      <c r="R97" s="35">
        <f t="shared" si="30"/>
        <v>5.8457464313965268E-4</v>
      </c>
      <c r="S97" s="35">
        <f t="shared" si="31"/>
        <v>1</v>
      </c>
      <c r="T97">
        <f t="shared" si="32"/>
        <v>0.5</v>
      </c>
      <c r="U97">
        <f t="shared" si="33"/>
        <v>0</v>
      </c>
      <c r="V97">
        <f t="shared" si="34"/>
        <v>1</v>
      </c>
      <c r="X97" s="42">
        <f t="shared" si="35"/>
        <v>60.005845746431397</v>
      </c>
    </row>
    <row r="98" spans="1:24">
      <c r="A98" t="s">
        <v>107</v>
      </c>
      <c r="B98" t="str">
        <f>VLOOKUP(A98,Справочник!$A$2:$B$659,2,FALSE)</f>
        <v>Автоторгбанк</v>
      </c>
      <c r="C98" t="str">
        <f>IFERROR(VLOOKUP(B98,НКР!C:D,2,FALSE),"-")</f>
        <v>-</v>
      </c>
      <c r="D98" t="str">
        <f>IFERROR(VLOOKUP(B98,'Эксперт РА'!$E$2:$F$150,2,FALSE),"-")</f>
        <v>-</v>
      </c>
      <c r="E98" t="str">
        <f>IFERROR(VLOOKUP(B98,НРА!$E$2:$F$31,2,FALSE),"-")</f>
        <v>-</v>
      </c>
      <c r="F98" t="str">
        <f>IFERROR(VLOOKUP(Sum!B98,АКРА!$J$1:$K$119,2,FALSE),"-")</f>
        <v>-</v>
      </c>
      <c r="G98">
        <f t="shared" si="24"/>
        <v>1</v>
      </c>
      <c r="H98">
        <f t="shared" si="25"/>
        <v>1</v>
      </c>
      <c r="I98">
        <f t="shared" si="26"/>
        <v>1</v>
      </c>
      <c r="J98">
        <f t="shared" si="27"/>
        <v>1</v>
      </c>
      <c r="K98">
        <f t="shared" si="28"/>
        <v>1</v>
      </c>
      <c r="L98" s="28">
        <f>VLOOKUP(B98,актив!B:D,2,FALSE)</f>
        <v>13637957</v>
      </c>
      <c r="M98">
        <f>VLOOKUP(B98,актив!B:D,3,FALSE)</f>
        <v>0.02</v>
      </c>
      <c r="O98">
        <f>IFERROR(VLOOKUP(B98,Санкции!B:C,2,FALSE),0)</f>
        <v>0</v>
      </c>
      <c r="Q98" s="35">
        <f t="shared" si="29"/>
        <v>-0.19991031582420338</v>
      </c>
      <c r="R98" s="35">
        <f t="shared" si="30"/>
        <v>2.4935820753638975E-4</v>
      </c>
      <c r="S98" s="35">
        <f t="shared" si="31"/>
        <v>1</v>
      </c>
      <c r="T98">
        <f t="shared" si="32"/>
        <v>0.1</v>
      </c>
      <c r="U98">
        <f t="shared" si="33"/>
        <v>0</v>
      </c>
      <c r="V98">
        <f t="shared" si="34"/>
        <v>1</v>
      </c>
      <c r="X98" s="42">
        <f t="shared" si="35"/>
        <v>44.002493582075367</v>
      </c>
    </row>
    <row r="99" spans="1:24">
      <c r="A99" t="s">
        <v>108</v>
      </c>
      <c r="B99" t="str">
        <f>VLOOKUP(A99,Справочник!$A$2:$B$659,2,FALSE)</f>
        <v>Банк Акцепт</v>
      </c>
      <c r="C99" t="str">
        <f>IFERROR(VLOOKUP(B99,НКР!C:D,2,FALSE),"-")</f>
        <v>-</v>
      </c>
      <c r="D99" t="str">
        <f>IFERROR(VLOOKUP(B99,'Эксперт РА'!$E$2:$F$150,2,FALSE),"-")</f>
        <v>ruBBB+</v>
      </c>
      <c r="E99" t="str">
        <f>IFERROR(VLOOKUP(B99,НРА!$E$2:$F$31,2,FALSE),"-")</f>
        <v>-</v>
      </c>
      <c r="F99" t="str">
        <f>IFERROR(VLOOKUP(Sum!B99,АКРА!$J$1:$K$119,2,FALSE),"-")</f>
        <v>-</v>
      </c>
      <c r="G99">
        <f t="shared" si="24"/>
        <v>1</v>
      </c>
      <c r="H99">
        <f t="shared" si="25"/>
        <v>6</v>
      </c>
      <c r="I99">
        <f t="shared" si="26"/>
        <v>1</v>
      </c>
      <c r="J99">
        <f t="shared" si="27"/>
        <v>1</v>
      </c>
      <c r="K99">
        <f t="shared" si="28"/>
        <v>6</v>
      </c>
      <c r="L99" s="28">
        <f>VLOOKUP(B99,актив!B:D,2,FALSE)</f>
        <v>24997651</v>
      </c>
      <c r="M99">
        <f>VLOOKUP(B99,актив!B:D,3,FALSE)</f>
        <v>0.43</v>
      </c>
      <c r="O99">
        <f>IFERROR(VLOOKUP(B99,Санкции!B:C,2,FALSE),0)</f>
        <v>0</v>
      </c>
      <c r="Q99" s="35">
        <f t="shared" si="29"/>
        <v>-0.19760182138033297</v>
      </c>
      <c r="R99" s="35">
        <f t="shared" si="30"/>
        <v>4.7343861591726789E-4</v>
      </c>
      <c r="S99" s="35">
        <f t="shared" si="31"/>
        <v>1</v>
      </c>
      <c r="T99">
        <f t="shared" si="32"/>
        <v>0.6</v>
      </c>
      <c r="U99">
        <f t="shared" si="33"/>
        <v>0</v>
      </c>
      <c r="V99">
        <f t="shared" si="34"/>
        <v>1</v>
      </c>
      <c r="X99" s="42">
        <f t="shared" si="35"/>
        <v>64.004734386159171</v>
      </c>
    </row>
    <row r="100" spans="1:24">
      <c r="A100" t="s">
        <v>109</v>
      </c>
      <c r="B100" t="str">
        <f>VLOOKUP(A100,Справочник!$A$2:$B$659,2,FALSE)</f>
        <v>Контур.Банк</v>
      </c>
      <c r="C100" t="str">
        <f>IFERROR(VLOOKUP(B100,НКР!C:D,2,FALSE),"-")</f>
        <v>-</v>
      </c>
      <c r="D100" t="str">
        <f>IFERROR(VLOOKUP(B100,'Эксперт РА'!$E$2:$F$150,2,FALSE),"-")</f>
        <v>ruBB+</v>
      </c>
      <c r="E100" t="str">
        <f>IFERROR(VLOOKUP(B100,НРА!$E$2:$F$31,2,FALSE),"-")</f>
        <v>-</v>
      </c>
      <c r="F100" t="str">
        <f>IFERROR(VLOOKUP(Sum!B100,АКРА!$J$1:$K$119,2,FALSE),"-")</f>
        <v>-</v>
      </c>
      <c r="G100">
        <f t="shared" ref="G100:G131" si="36">VLOOKUP(C100,Z$4:AA$21,2,FALSE)</f>
        <v>1</v>
      </c>
      <c r="H100">
        <f t="shared" ref="H100:H131" si="37">VLOOKUP(D100,AB$4:AC$21,2,FALSE)</f>
        <v>5</v>
      </c>
      <c r="I100">
        <f t="shared" ref="I100:I131" si="38">VLOOKUP(E100,AD$4:AE$21,2,FALSE)</f>
        <v>1</v>
      </c>
      <c r="J100">
        <f t="shared" ref="J100:J131" si="39">VLOOKUP(F100,AF$4:AG$21,2,FALSE)</f>
        <v>1</v>
      </c>
      <c r="K100">
        <f t="shared" ref="K100:K131" si="40">MAX(G100:J100)</f>
        <v>5</v>
      </c>
      <c r="L100" s="28">
        <f>VLOOKUP(B100,актив!B:D,2,FALSE)</f>
        <v>7157128</v>
      </c>
      <c r="M100">
        <f>VLOOKUP(B100,актив!B:D,3,FALSE)</f>
        <v>0.13</v>
      </c>
      <c r="O100">
        <f>IFERROR(VLOOKUP(B100,Санкции!B:C,2,FALSE),0)</f>
        <v>0</v>
      </c>
      <c r="Q100" s="35">
        <f t="shared" ref="Q100:Q131" si="41">STANDARDIZE(L100,AVERAGE($L$4:$L$149),_xlfn.STDEV.S($L$4:$L$149))</f>
        <v>-0.20122733701669096</v>
      </c>
      <c r="R100" s="35">
        <f t="shared" ref="R100:R131" si="42">(Q100-MIN($Q$4:$Q$149))/(MAX($Q$4:$Q$149)-MIN($Q$4:$Q$149))</f>
        <v>1.2151789696406077E-4</v>
      </c>
      <c r="S100" s="35">
        <f t="shared" ref="S100:S131" si="43">IF(M100&lt;0.5,1,IF(M100&lt;1,0.9, IF(M100&lt;1.5,0.8,IF(M100&lt;2.5,0.7,IF(M100&lt;3,0.6,IF(M100&lt;5,0.5,IF(M100&lt;7,0.4,IF(M100&lt;10,0.3,IF(M100&lt;15,0.2,IF(M100&lt;25,0.1,0))))))))))</f>
        <v>1</v>
      </c>
      <c r="T100">
        <f t="shared" ref="T100:T131" si="44">K100/10</f>
        <v>0.5</v>
      </c>
      <c r="U100">
        <f t="shared" ref="U100:U131" si="45">N100</f>
        <v>0</v>
      </c>
      <c r="V100">
        <f t="shared" ref="V100:V131" si="46">1-O100</f>
        <v>1</v>
      </c>
      <c r="X100" s="42">
        <f t="shared" ref="X100:X131" si="47">SUMPRODUCT(R100:V100,$R$3:$V$3)*100</f>
        <v>60.001215178969638</v>
      </c>
    </row>
    <row r="101" spans="1:24">
      <c r="A101" t="s">
        <v>110</v>
      </c>
      <c r="B101" t="str">
        <f>VLOOKUP(A101,Справочник!$A$2:$B$659,2,FALSE)</f>
        <v>НК Банк</v>
      </c>
      <c r="C101" t="str">
        <f>IFERROR(VLOOKUP(B101,НКР!C:D,2,FALSE),"-")</f>
        <v>-</v>
      </c>
      <c r="D101" t="str">
        <f>IFERROR(VLOOKUP(B101,'Эксперт РА'!$E$2:$F$150,2,FALSE),"-")</f>
        <v>-</v>
      </c>
      <c r="E101" t="str">
        <f>IFERROR(VLOOKUP(B101,НРА!$E$2:$F$31,2,FALSE),"-")</f>
        <v>-</v>
      </c>
      <c r="F101" t="str">
        <f>IFERROR(VLOOKUP(Sum!B101,АКРА!$J$1:$K$119,2,FALSE),"-")</f>
        <v>BB-</v>
      </c>
      <c r="G101">
        <f t="shared" si="36"/>
        <v>1</v>
      </c>
      <c r="H101">
        <f t="shared" si="37"/>
        <v>1</v>
      </c>
      <c r="I101">
        <f t="shared" si="38"/>
        <v>1</v>
      </c>
      <c r="J101">
        <f t="shared" si="39"/>
        <v>3</v>
      </c>
      <c r="K101">
        <f t="shared" si="40"/>
        <v>3</v>
      </c>
      <c r="L101" s="28">
        <f>VLOOKUP(B101,актив!B:D,2,FALSE)</f>
        <v>19019252</v>
      </c>
      <c r="M101">
        <f>VLOOKUP(B101,актив!B:D,3,FALSE)</f>
        <v>1.06</v>
      </c>
      <c r="O101">
        <f>IFERROR(VLOOKUP(B101,Санкции!B:C,2,FALSE),0)</f>
        <v>0</v>
      </c>
      <c r="Q101" s="35">
        <f t="shared" si="41"/>
        <v>-0.19881673974650907</v>
      </c>
      <c r="R101" s="35">
        <f t="shared" si="42"/>
        <v>3.5550919903475005E-4</v>
      </c>
      <c r="S101" s="35">
        <f t="shared" si="43"/>
        <v>0.8</v>
      </c>
      <c r="T101">
        <f t="shared" si="44"/>
        <v>0.3</v>
      </c>
      <c r="U101">
        <f t="shared" si="45"/>
        <v>0</v>
      </c>
      <c r="V101">
        <f t="shared" si="46"/>
        <v>1</v>
      </c>
      <c r="X101" s="42">
        <f t="shared" si="47"/>
        <v>48.00355509199035</v>
      </c>
    </row>
    <row r="102" spans="1:24">
      <c r="A102" t="s">
        <v>111</v>
      </c>
      <c r="B102" t="str">
        <f>VLOOKUP(A102,Справочник!$A$2:$B$659,2,FALSE)</f>
        <v>ЮГ-Инвестбанк</v>
      </c>
      <c r="C102" t="str">
        <f>IFERROR(VLOOKUP(B102,НКР!C:D,2,FALSE),"-")</f>
        <v>-</v>
      </c>
      <c r="D102" t="str">
        <f>IFERROR(VLOOKUP(B102,'Эксперт РА'!$E$2:$F$150,2,FALSE),"-")</f>
        <v>ruBB+</v>
      </c>
      <c r="E102" t="str">
        <f>IFERROR(VLOOKUP(B102,НРА!$E$2:$F$31,2,FALSE),"-")</f>
        <v>-</v>
      </c>
      <c r="F102" t="str">
        <f>IFERROR(VLOOKUP(Sum!B102,АКРА!$J$1:$K$119,2,FALSE),"-")</f>
        <v>-</v>
      </c>
      <c r="G102">
        <f t="shared" si="36"/>
        <v>1</v>
      </c>
      <c r="H102">
        <f t="shared" si="37"/>
        <v>5</v>
      </c>
      <c r="I102">
        <f t="shared" si="38"/>
        <v>1</v>
      </c>
      <c r="J102">
        <f t="shared" si="39"/>
        <v>1</v>
      </c>
      <c r="K102">
        <f t="shared" si="40"/>
        <v>5</v>
      </c>
      <c r="L102" s="28">
        <f>VLOOKUP(B102,актив!B:D,2,FALSE)</f>
        <v>13386007</v>
      </c>
      <c r="M102">
        <f>VLOOKUP(B102,актив!B:D,3,FALSE)</f>
        <v>0.68</v>
      </c>
      <c r="O102">
        <f>IFERROR(VLOOKUP(B102,Санкции!B:C,2,FALSE),0)</f>
        <v>0</v>
      </c>
      <c r="Q102" s="35">
        <f t="shared" si="41"/>
        <v>-0.19996151660259873</v>
      </c>
      <c r="R102" s="35">
        <f t="shared" si="42"/>
        <v>2.443882621407175E-4</v>
      </c>
      <c r="S102" s="35">
        <f t="shared" si="43"/>
        <v>0.9</v>
      </c>
      <c r="T102">
        <f t="shared" si="44"/>
        <v>0.5</v>
      </c>
      <c r="U102">
        <f t="shared" si="45"/>
        <v>0</v>
      </c>
      <c r="V102">
        <f t="shared" si="46"/>
        <v>1</v>
      </c>
      <c r="X102" s="42">
        <f t="shared" si="47"/>
        <v>58.002443882621414</v>
      </c>
    </row>
    <row r="103" spans="1:24">
      <c r="A103" t="s">
        <v>112</v>
      </c>
      <c r="B103" t="str">
        <f>VLOOKUP(A103,Справочник!$A$2:$B$659,2,FALSE)</f>
        <v>Датабанк</v>
      </c>
      <c r="C103" t="str">
        <f>IFERROR(VLOOKUP(B103,НКР!C:D,2,FALSE),"-")</f>
        <v>-</v>
      </c>
      <c r="D103" t="str">
        <f>IFERROR(VLOOKUP(B103,'Эксперт РА'!$E$2:$F$150,2,FALSE),"-")</f>
        <v>ruBB-</v>
      </c>
      <c r="E103" t="str">
        <f>IFERROR(VLOOKUP(B103,НРА!$E$2:$F$31,2,FALSE),"-")</f>
        <v>BB</v>
      </c>
      <c r="F103" t="str">
        <f>IFERROR(VLOOKUP(Sum!B103,АКРА!$J$1:$K$119,2,FALSE),"-")</f>
        <v>-</v>
      </c>
      <c r="G103">
        <f t="shared" si="36"/>
        <v>1</v>
      </c>
      <c r="H103">
        <f t="shared" si="37"/>
        <v>3</v>
      </c>
      <c r="I103">
        <f t="shared" si="38"/>
        <v>4</v>
      </c>
      <c r="J103">
        <f t="shared" si="39"/>
        <v>1</v>
      </c>
      <c r="K103">
        <f t="shared" si="40"/>
        <v>4</v>
      </c>
      <c r="L103" s="28">
        <f>VLOOKUP(B103,актив!B:D,2,FALSE)</f>
        <v>16318272</v>
      </c>
      <c r="M103">
        <f>VLOOKUP(B103,актив!B:D,3,FALSE)</f>
        <v>0.04</v>
      </c>
      <c r="O103">
        <f>IFERROR(VLOOKUP(B103,Санкции!B:C,2,FALSE),0)</f>
        <v>1</v>
      </c>
      <c r="Q103" s="35">
        <f t="shared" si="41"/>
        <v>-0.19936562753547635</v>
      </c>
      <c r="R103" s="35">
        <f t="shared" si="42"/>
        <v>3.0222988522325461E-4</v>
      </c>
      <c r="S103" s="35">
        <f t="shared" si="43"/>
        <v>1</v>
      </c>
      <c r="T103">
        <f t="shared" si="44"/>
        <v>0.4</v>
      </c>
      <c r="U103">
        <f t="shared" si="45"/>
        <v>0</v>
      </c>
      <c r="V103">
        <f t="shared" si="46"/>
        <v>0</v>
      </c>
      <c r="X103" s="42">
        <f t="shared" si="47"/>
        <v>36.003022298852237</v>
      </c>
    </row>
    <row r="104" spans="1:24">
      <c r="A104" t="s">
        <v>113</v>
      </c>
      <c r="B104" t="str">
        <f>VLOOKUP(A104,Справочник!$A$2:$B$659,2,FALSE)</f>
        <v>СДМ-Банк</v>
      </c>
      <c r="C104" t="str">
        <f>IFERROR(VLOOKUP(B104,НКР!C:D,2,FALSE),"-")</f>
        <v>A-</v>
      </c>
      <c r="D104" t="str">
        <f>IFERROR(VLOOKUP(B104,'Эксперт РА'!$E$2:$F$150,2,FALSE),"-")</f>
        <v>ruA-</v>
      </c>
      <c r="E104" t="str">
        <f>IFERROR(VLOOKUP(B104,НРА!$E$2:$F$31,2,FALSE),"-")</f>
        <v>-</v>
      </c>
      <c r="F104" t="str">
        <f>IFERROR(VLOOKUP(Sum!B104,АКРА!$J$1:$K$119,2,FALSE),"-")</f>
        <v>BBB+</v>
      </c>
      <c r="G104">
        <f t="shared" si="36"/>
        <v>7</v>
      </c>
      <c r="H104">
        <f t="shared" si="37"/>
        <v>7</v>
      </c>
      <c r="I104">
        <f t="shared" si="38"/>
        <v>1</v>
      </c>
      <c r="J104">
        <f t="shared" si="39"/>
        <v>6</v>
      </c>
      <c r="K104">
        <f t="shared" si="40"/>
        <v>7</v>
      </c>
      <c r="L104" s="28">
        <f>VLOOKUP(B104,актив!B:D,2,FALSE)</f>
        <v>87979962</v>
      </c>
      <c r="M104">
        <f>VLOOKUP(B104,актив!B:D,3,FALSE)</f>
        <v>0.28000000000000003</v>
      </c>
      <c r="O104">
        <f>IFERROR(VLOOKUP(B104,Санкции!B:C,2,FALSE),0)</f>
        <v>1</v>
      </c>
      <c r="Q104" s="35">
        <f t="shared" si="41"/>
        <v>-0.18480268127976182</v>
      </c>
      <c r="R104" s="35">
        <f t="shared" si="42"/>
        <v>1.7158226070398651E-3</v>
      </c>
      <c r="S104" s="35">
        <f t="shared" si="43"/>
        <v>1</v>
      </c>
      <c r="T104">
        <f t="shared" si="44"/>
        <v>0.7</v>
      </c>
      <c r="U104">
        <f t="shared" si="45"/>
        <v>0</v>
      </c>
      <c r="V104">
        <f t="shared" si="46"/>
        <v>0</v>
      </c>
      <c r="X104" s="42">
        <f t="shared" si="47"/>
        <v>48.0171582260704</v>
      </c>
    </row>
    <row r="105" spans="1:24">
      <c r="A105" t="s">
        <v>114</v>
      </c>
      <c r="B105" t="str">
        <f>VLOOKUP(A105,Справочник!$A$2:$B$659,2,FALSE)</f>
        <v>ЦентроКредит</v>
      </c>
      <c r="C105" t="str">
        <f>IFERROR(VLOOKUP(B105,НКР!C:D,2,FALSE),"-")</f>
        <v>-</v>
      </c>
      <c r="D105" t="str">
        <f>IFERROR(VLOOKUP(B105,'Эксперт РА'!$E$2:$F$150,2,FALSE),"-")</f>
        <v>ruBB</v>
      </c>
      <c r="E105" t="str">
        <f>IFERROR(VLOOKUP(B105,НРА!$E$2:$F$31,2,FALSE),"-")</f>
        <v>-</v>
      </c>
      <c r="F105" t="str">
        <f>IFERROR(VLOOKUP(Sum!B105,АКРА!$J$1:$K$119,2,FALSE),"-")</f>
        <v>-</v>
      </c>
      <c r="G105">
        <f t="shared" si="36"/>
        <v>1</v>
      </c>
      <c r="H105">
        <f t="shared" si="37"/>
        <v>4</v>
      </c>
      <c r="I105">
        <f t="shared" si="38"/>
        <v>1</v>
      </c>
      <c r="J105">
        <f t="shared" si="39"/>
        <v>1</v>
      </c>
      <c r="K105">
        <f t="shared" si="40"/>
        <v>4</v>
      </c>
      <c r="L105" s="28">
        <f>VLOOKUP(B105,актив!B:D,2,FALSE)</f>
        <v>65969800</v>
      </c>
      <c r="M105">
        <f>VLOOKUP(B105,актив!B:D,3,FALSE)</f>
        <v>0.6</v>
      </c>
      <c r="O105">
        <f>IFERROR(VLOOKUP(B105,Санкции!B:C,2,FALSE),0)</f>
        <v>0</v>
      </c>
      <c r="Q105" s="35">
        <f t="shared" si="41"/>
        <v>-0.18927554266895832</v>
      </c>
      <c r="R105" s="35">
        <f t="shared" si="42"/>
        <v>1.2816519251985015E-3</v>
      </c>
      <c r="S105" s="35">
        <f t="shared" si="43"/>
        <v>0.9</v>
      </c>
      <c r="T105">
        <f t="shared" si="44"/>
        <v>0.4</v>
      </c>
      <c r="U105">
        <f t="shared" si="45"/>
        <v>0</v>
      </c>
      <c r="V105">
        <f t="shared" si="46"/>
        <v>1</v>
      </c>
      <c r="X105" s="42">
        <f t="shared" si="47"/>
        <v>54.012816519251984</v>
      </c>
    </row>
    <row r="106" spans="1:24">
      <c r="A106" t="s">
        <v>115</v>
      </c>
      <c r="B106" t="str">
        <f>VLOOKUP(A106,Справочник!$A$2:$B$659,2,FALSE)</f>
        <v>Томскпромстройбанк</v>
      </c>
      <c r="C106" t="str">
        <f>IFERROR(VLOOKUP(B106,НКР!C:D,2,FALSE),"-")</f>
        <v>-</v>
      </c>
      <c r="D106" t="str">
        <f>IFERROR(VLOOKUP(B106,'Эксперт РА'!$E$2:$F$150,2,FALSE),"-")</f>
        <v>-</v>
      </c>
      <c r="E106" t="str">
        <f>IFERROR(VLOOKUP(B106,НРА!$E$2:$F$31,2,FALSE),"-")</f>
        <v>-</v>
      </c>
      <c r="F106" t="str">
        <f>IFERROR(VLOOKUP(Sum!B106,АКРА!$J$1:$K$119,2,FALSE),"-")</f>
        <v>-</v>
      </c>
      <c r="G106">
        <f t="shared" si="36"/>
        <v>1</v>
      </c>
      <c r="H106">
        <f t="shared" si="37"/>
        <v>1</v>
      </c>
      <c r="I106">
        <f t="shared" si="38"/>
        <v>1</v>
      </c>
      <c r="J106">
        <f t="shared" si="39"/>
        <v>1</v>
      </c>
      <c r="K106">
        <f t="shared" si="40"/>
        <v>1</v>
      </c>
      <c r="L106" s="28">
        <f>VLOOKUP(B106,актив!B:D,2,FALSE)</f>
        <v>9456990</v>
      </c>
      <c r="M106">
        <f>VLOOKUP(B106,актив!B:D,3,FALSE)</f>
        <v>1.27</v>
      </c>
      <c r="O106">
        <f>IFERROR(VLOOKUP(B106,Санкции!B:C,2,FALSE),0)</f>
        <v>0</v>
      </c>
      <c r="Q106" s="35">
        <f t="shared" si="41"/>
        <v>-0.20075996363069407</v>
      </c>
      <c r="R106" s="35">
        <f t="shared" si="42"/>
        <v>1.6688478943314099E-4</v>
      </c>
      <c r="S106" s="35">
        <f t="shared" si="43"/>
        <v>0.8</v>
      </c>
      <c r="T106">
        <f t="shared" si="44"/>
        <v>0.1</v>
      </c>
      <c r="U106">
        <f t="shared" si="45"/>
        <v>0</v>
      </c>
      <c r="V106">
        <f t="shared" si="46"/>
        <v>1</v>
      </c>
      <c r="X106" s="42">
        <f t="shared" si="47"/>
        <v>40.001668847894337</v>
      </c>
    </row>
    <row r="107" spans="1:24">
      <c r="A107" t="s">
        <v>116</v>
      </c>
      <c r="B107" t="str">
        <f>VLOOKUP(A107,Справочник!$A$2:$B$659,2,FALSE)</f>
        <v>Хакасский муниципальный банк</v>
      </c>
      <c r="C107" t="str">
        <f>IFERROR(VLOOKUP(B107,НКР!C:D,2,FALSE),"-")</f>
        <v>-</v>
      </c>
      <c r="D107" t="str">
        <f>IFERROR(VLOOKUP(B107,'Эксперт РА'!$E$2:$F$150,2,FALSE),"-")</f>
        <v>ruBB+</v>
      </c>
      <c r="E107" t="str">
        <f>IFERROR(VLOOKUP(B107,НРА!$E$2:$F$31,2,FALSE),"-")</f>
        <v>-</v>
      </c>
      <c r="F107" t="str">
        <f>IFERROR(VLOOKUP(Sum!B107,АКРА!$J$1:$K$119,2,FALSE),"-")</f>
        <v>-</v>
      </c>
      <c r="G107">
        <f t="shared" si="36"/>
        <v>1</v>
      </c>
      <c r="H107">
        <f t="shared" si="37"/>
        <v>5</v>
      </c>
      <c r="I107">
        <f t="shared" si="38"/>
        <v>1</v>
      </c>
      <c r="J107">
        <f t="shared" si="39"/>
        <v>1</v>
      </c>
      <c r="K107">
        <f t="shared" si="40"/>
        <v>5</v>
      </c>
      <c r="L107" s="28">
        <f>VLOOKUP(B107,актив!B:D,2,FALSE)</f>
        <v>9654515</v>
      </c>
      <c r="M107">
        <f>VLOOKUP(B107,актив!B:D,3,FALSE)</f>
        <v>0.02</v>
      </c>
      <c r="O107">
        <f>IFERROR(VLOOKUP(B107,Санкции!B:C,2,FALSE),0)</f>
        <v>0</v>
      </c>
      <c r="Q107" s="35">
        <f t="shared" si="41"/>
        <v>-0.20071982299266056</v>
      </c>
      <c r="R107" s="35">
        <f t="shared" si="42"/>
        <v>1.7078115166485472E-4</v>
      </c>
      <c r="S107" s="35">
        <f t="shared" si="43"/>
        <v>1</v>
      </c>
      <c r="T107">
        <f t="shared" si="44"/>
        <v>0.5</v>
      </c>
      <c r="U107">
        <f t="shared" si="45"/>
        <v>0</v>
      </c>
      <c r="V107">
        <f t="shared" si="46"/>
        <v>1</v>
      </c>
      <c r="X107" s="42">
        <f t="shared" si="47"/>
        <v>60.00170781151666</v>
      </c>
    </row>
    <row r="108" spans="1:24">
      <c r="A108" t="s">
        <v>117</v>
      </c>
      <c r="B108" t="str">
        <f>VLOOKUP(A108,Справочник!$A$2:$B$659,2,FALSE)</f>
        <v>НОКССБАНК</v>
      </c>
      <c r="C108" t="str">
        <f>IFERROR(VLOOKUP(B108,НКР!C:D,2,FALSE),"-")</f>
        <v>-</v>
      </c>
      <c r="D108" t="str">
        <f>IFERROR(VLOOKUP(B108,'Эксперт РА'!$E$2:$F$150,2,FALSE),"-")</f>
        <v>ruBB+</v>
      </c>
      <c r="E108" t="str">
        <f>IFERROR(VLOOKUP(B108,НРА!$E$2:$F$31,2,FALSE),"-")</f>
        <v>-</v>
      </c>
      <c r="F108" t="str">
        <f>IFERROR(VLOOKUP(Sum!B108,АКРА!$J$1:$K$119,2,FALSE),"-")</f>
        <v>BB</v>
      </c>
      <c r="G108">
        <f t="shared" si="36"/>
        <v>1</v>
      </c>
      <c r="H108">
        <f t="shared" si="37"/>
        <v>5</v>
      </c>
      <c r="I108">
        <f t="shared" si="38"/>
        <v>1</v>
      </c>
      <c r="J108">
        <f t="shared" si="39"/>
        <v>4</v>
      </c>
      <c r="K108">
        <f t="shared" si="40"/>
        <v>5</v>
      </c>
      <c r="L108" s="28">
        <f>VLOOKUP(B108,актив!B:D,2,FALSE)</f>
        <v>5578010</v>
      </c>
      <c r="M108">
        <f>VLOOKUP(B108,актив!B:D,3,FALSE)</f>
        <v>0.24</v>
      </c>
      <c r="O108">
        <f>IFERROR(VLOOKUP(B108,Санкции!B:C,2,FALSE),0)</f>
        <v>0</v>
      </c>
      <c r="Q108" s="35">
        <f t="shared" si="41"/>
        <v>-0.20154824223906895</v>
      </c>
      <c r="R108" s="35">
        <f t="shared" si="42"/>
        <v>9.0368342555147198E-5</v>
      </c>
      <c r="S108" s="35">
        <f t="shared" si="43"/>
        <v>1</v>
      </c>
      <c r="T108">
        <f t="shared" si="44"/>
        <v>0.5</v>
      </c>
      <c r="U108">
        <f t="shared" si="45"/>
        <v>0</v>
      </c>
      <c r="V108">
        <f t="shared" si="46"/>
        <v>1</v>
      </c>
      <c r="X108" s="42">
        <f t="shared" si="47"/>
        <v>60.000903683425555</v>
      </c>
    </row>
    <row r="109" spans="1:24">
      <c r="A109" t="s">
        <v>118</v>
      </c>
      <c r="B109" t="str">
        <f>VLOOKUP(A109,Справочник!$A$2:$B$659,2,FALSE)</f>
        <v>Интерпрогрессбанк</v>
      </c>
      <c r="C109" t="str">
        <f>IFERROR(VLOOKUP(B109,НКР!C:D,2,FALSE),"-")</f>
        <v>B+</v>
      </c>
      <c r="D109" t="str">
        <f>IFERROR(VLOOKUP(B109,'Эксперт РА'!$E$2:$F$150,2,FALSE),"-")</f>
        <v>-</v>
      </c>
      <c r="E109" t="str">
        <f>IFERROR(VLOOKUP(B109,НРА!$E$2:$F$31,2,FALSE),"-")</f>
        <v>-</v>
      </c>
      <c r="F109" t="str">
        <f>IFERROR(VLOOKUP(Sum!B109,АКРА!$J$1:$K$119,2,FALSE),"-")</f>
        <v>-</v>
      </c>
      <c r="G109">
        <f t="shared" si="36"/>
        <v>2</v>
      </c>
      <c r="H109">
        <f t="shared" si="37"/>
        <v>1</v>
      </c>
      <c r="I109">
        <f t="shared" si="38"/>
        <v>1</v>
      </c>
      <c r="J109">
        <f t="shared" si="39"/>
        <v>1</v>
      </c>
      <c r="K109">
        <f t="shared" si="40"/>
        <v>2</v>
      </c>
      <c r="L109" s="28">
        <f>VLOOKUP(B109,актив!B:D,2,FALSE)</f>
        <v>48044177</v>
      </c>
      <c r="M109">
        <f>VLOOKUP(B109,актив!B:D,3,FALSE)</f>
        <v>0.38</v>
      </c>
      <c r="O109">
        <f>IFERROR(VLOOKUP(B109,Санкции!B:C,2,FALSE),0)</f>
        <v>0</v>
      </c>
      <c r="Q109" s="35">
        <f t="shared" si="41"/>
        <v>-0.19291835215822939</v>
      </c>
      <c r="R109" s="35">
        <f t="shared" si="42"/>
        <v>9.2805253050339237E-4</v>
      </c>
      <c r="S109" s="35">
        <f t="shared" si="43"/>
        <v>1</v>
      </c>
      <c r="T109">
        <f t="shared" si="44"/>
        <v>0.2</v>
      </c>
      <c r="U109">
        <f t="shared" si="45"/>
        <v>0</v>
      </c>
      <c r="V109">
        <f t="shared" si="46"/>
        <v>1</v>
      </c>
      <c r="X109" s="42">
        <f t="shared" si="47"/>
        <v>48.009280525305037</v>
      </c>
    </row>
    <row r="110" spans="1:24">
      <c r="A110" t="s">
        <v>119</v>
      </c>
      <c r="B110" t="str">
        <f>VLOOKUP(A110,Справочник!$A$2:$B$659,2,FALSE)</f>
        <v>Кузнецкбизнесбанк</v>
      </c>
      <c r="C110" t="str">
        <f>IFERROR(VLOOKUP(B110,НКР!C:D,2,FALSE),"-")</f>
        <v>-</v>
      </c>
      <c r="D110" t="str">
        <f>IFERROR(VLOOKUP(B110,'Эксперт РА'!$E$2:$F$150,2,FALSE),"-")</f>
        <v>ruBB</v>
      </c>
      <c r="E110" t="str">
        <f>IFERROR(VLOOKUP(B110,НРА!$E$2:$F$31,2,FALSE),"-")</f>
        <v>-</v>
      </c>
      <c r="F110" t="str">
        <f>IFERROR(VLOOKUP(Sum!B110,АКРА!$J$1:$K$119,2,FALSE),"-")</f>
        <v>-</v>
      </c>
      <c r="G110">
        <f t="shared" si="36"/>
        <v>1</v>
      </c>
      <c r="H110">
        <f t="shared" si="37"/>
        <v>4</v>
      </c>
      <c r="I110">
        <f t="shared" si="38"/>
        <v>1</v>
      </c>
      <c r="J110">
        <f t="shared" si="39"/>
        <v>1</v>
      </c>
      <c r="K110">
        <f t="shared" si="40"/>
        <v>4</v>
      </c>
      <c r="L110" s="28">
        <f>VLOOKUP(B110,актив!B:D,2,FALSE)</f>
        <v>9816666</v>
      </c>
      <c r="M110">
        <f>VLOOKUP(B110,актив!B:D,3,FALSE)</f>
        <v>0.05</v>
      </c>
      <c r="O110">
        <f>IFERROR(VLOOKUP(B110,Санкции!B:C,2,FALSE),0)</f>
        <v>0</v>
      </c>
      <c r="Q110" s="35">
        <f t="shared" si="41"/>
        <v>-0.2006868709886217</v>
      </c>
      <c r="R110" s="35">
        <f t="shared" si="42"/>
        <v>1.7397972922331541E-4</v>
      </c>
      <c r="S110" s="35">
        <f t="shared" si="43"/>
        <v>1</v>
      </c>
      <c r="T110">
        <f t="shared" si="44"/>
        <v>0.4</v>
      </c>
      <c r="U110">
        <f t="shared" si="45"/>
        <v>0</v>
      </c>
      <c r="V110">
        <f t="shared" si="46"/>
        <v>1</v>
      </c>
      <c r="X110" s="42">
        <f t="shared" si="47"/>
        <v>56.001739797292238</v>
      </c>
    </row>
    <row r="111" spans="1:24">
      <c r="A111" t="s">
        <v>120</v>
      </c>
      <c r="B111" t="str">
        <f>VLOOKUP(A111,Справочник!$A$2:$B$659,2,FALSE)</f>
        <v>Прио-Внешторгбанк</v>
      </c>
      <c r="C111" t="str">
        <f>IFERROR(VLOOKUP(B111,НКР!C:D,2,FALSE),"-")</f>
        <v>-</v>
      </c>
      <c r="D111" t="str">
        <f>IFERROR(VLOOKUP(B111,'Эксперт РА'!$E$2:$F$150,2,FALSE),"-")</f>
        <v>ruBB+</v>
      </c>
      <c r="E111" t="str">
        <f>IFERROR(VLOOKUP(B111,НРА!$E$2:$F$31,2,FALSE),"-")</f>
        <v>BB+</v>
      </c>
      <c r="F111" t="str">
        <f>IFERROR(VLOOKUP(Sum!B111,АКРА!$J$1:$K$119,2,FALSE),"-")</f>
        <v>-</v>
      </c>
      <c r="G111">
        <f t="shared" si="36"/>
        <v>1</v>
      </c>
      <c r="H111">
        <f t="shared" si="37"/>
        <v>5</v>
      </c>
      <c r="I111">
        <f t="shared" si="38"/>
        <v>5</v>
      </c>
      <c r="J111">
        <f t="shared" si="39"/>
        <v>1</v>
      </c>
      <c r="K111">
        <f t="shared" si="40"/>
        <v>5</v>
      </c>
      <c r="L111" s="28">
        <f>VLOOKUP(B111,актив!B:D,2,FALSE)</f>
        <v>24751970</v>
      </c>
      <c r="M111">
        <f>VLOOKUP(B111,актив!B:D,3,FALSE)</f>
        <v>0</v>
      </c>
      <c r="O111">
        <f>IFERROR(VLOOKUP(B111,Санкции!B:C,2,FALSE),0)</f>
        <v>0</v>
      </c>
      <c r="Q111" s="35">
        <f t="shared" si="41"/>
        <v>-0.19765174818500433</v>
      </c>
      <c r="R111" s="35">
        <f t="shared" si="42"/>
        <v>4.6859233231038417E-4</v>
      </c>
      <c r="S111" s="35">
        <f t="shared" si="43"/>
        <v>1</v>
      </c>
      <c r="T111">
        <f t="shared" si="44"/>
        <v>0.5</v>
      </c>
      <c r="U111">
        <f t="shared" si="45"/>
        <v>0</v>
      </c>
      <c r="V111">
        <f t="shared" si="46"/>
        <v>1</v>
      </c>
      <c r="X111" s="42">
        <f t="shared" si="47"/>
        <v>60.004685923323109</v>
      </c>
    </row>
    <row r="112" spans="1:24">
      <c r="A112" t="s">
        <v>121</v>
      </c>
      <c r="B112" t="str">
        <f>VLOOKUP(A112,Справочник!$A$2:$B$659,2,FALSE)</f>
        <v>Таврический</v>
      </c>
      <c r="C112" t="str">
        <f>IFERROR(VLOOKUP(B112,НКР!C:D,2,FALSE),"-")</f>
        <v>-</v>
      </c>
      <c r="D112" t="str">
        <f>IFERROR(VLOOKUP(B112,'Эксперт РА'!$E$2:$F$150,2,FALSE),"-")</f>
        <v>-</v>
      </c>
      <c r="E112" t="str">
        <f>IFERROR(VLOOKUP(B112,НРА!$E$2:$F$31,2,FALSE),"-")</f>
        <v>-</v>
      </c>
      <c r="F112" t="str">
        <f>IFERROR(VLOOKUP(Sum!B112,АКРА!$J$1:$K$119,2,FALSE),"-")</f>
        <v>-</v>
      </c>
      <c r="G112">
        <f t="shared" si="36"/>
        <v>1</v>
      </c>
      <c r="H112">
        <f t="shared" si="37"/>
        <v>1</v>
      </c>
      <c r="I112">
        <f t="shared" si="38"/>
        <v>1</v>
      </c>
      <c r="J112">
        <f t="shared" si="39"/>
        <v>1</v>
      </c>
      <c r="K112">
        <f t="shared" si="40"/>
        <v>1</v>
      </c>
      <c r="L112" s="28">
        <f>VLOOKUP(B112,актив!B:D,2,FALSE)</f>
        <v>125638321</v>
      </c>
      <c r="M112">
        <v>863.61</v>
      </c>
      <c r="O112">
        <f>IFERROR(VLOOKUP(B112,Санкции!B:C,2,FALSE),0)</f>
        <v>0</v>
      </c>
      <c r="Q112" s="35">
        <f t="shared" si="41"/>
        <v>-0.17714982438794968</v>
      </c>
      <c r="R112" s="35">
        <f t="shared" si="42"/>
        <v>2.4586683618351706E-3</v>
      </c>
      <c r="S112" s="35">
        <f t="shared" si="43"/>
        <v>0</v>
      </c>
      <c r="T112">
        <f t="shared" si="44"/>
        <v>0.1</v>
      </c>
      <c r="U112">
        <f t="shared" si="45"/>
        <v>0</v>
      </c>
      <c r="V112">
        <f t="shared" si="46"/>
        <v>1</v>
      </c>
      <c r="X112" s="42">
        <f t="shared" si="47"/>
        <v>24.024586683618352</v>
      </c>
    </row>
    <row r="113" spans="1:24">
      <c r="A113" t="s">
        <v>122</v>
      </c>
      <c r="B113" t="str">
        <f>VLOOKUP(A113,Справочник!$A$2:$B$659,2,FALSE)</f>
        <v>Приморье</v>
      </c>
      <c r="C113" t="str">
        <f>IFERROR(VLOOKUP(B113,НКР!C:D,2,FALSE),"-")</f>
        <v>-</v>
      </c>
      <c r="D113" t="str">
        <f>IFERROR(VLOOKUP(B113,'Эксперт РА'!$E$2:$F$150,2,FALSE),"-")</f>
        <v>-</v>
      </c>
      <c r="E113" t="str">
        <f>IFERROR(VLOOKUP(B113,НРА!$E$2:$F$31,2,FALSE),"-")</f>
        <v>-</v>
      </c>
      <c r="F113" t="str">
        <f>IFERROR(VLOOKUP(Sum!B113,АКРА!$J$1:$K$119,2,FALSE),"-")</f>
        <v>BB</v>
      </c>
      <c r="G113">
        <f t="shared" si="36"/>
        <v>1</v>
      </c>
      <c r="H113">
        <f t="shared" si="37"/>
        <v>1</v>
      </c>
      <c r="I113">
        <f t="shared" si="38"/>
        <v>1</v>
      </c>
      <c r="J113">
        <f t="shared" si="39"/>
        <v>4</v>
      </c>
      <c r="K113">
        <f t="shared" si="40"/>
        <v>4</v>
      </c>
      <c r="L113" s="28">
        <f>VLOOKUP(B113,актив!B:D,2,FALSE)</f>
        <v>73447907</v>
      </c>
      <c r="M113">
        <f>VLOOKUP(B113,актив!B:D,3,FALSE)</f>
        <v>0.59</v>
      </c>
      <c r="O113">
        <f>IFERROR(VLOOKUP(B113,Санкции!B:C,2,FALSE),0)</f>
        <v>1</v>
      </c>
      <c r="Q113" s="35">
        <f t="shared" si="41"/>
        <v>-0.1877558566228229</v>
      </c>
      <c r="R113" s="35">
        <f t="shared" si="42"/>
        <v>1.4291644612294801E-3</v>
      </c>
      <c r="S113" s="35">
        <f t="shared" si="43"/>
        <v>0.9</v>
      </c>
      <c r="T113">
        <f t="shared" si="44"/>
        <v>0.4</v>
      </c>
      <c r="U113">
        <f t="shared" si="45"/>
        <v>0</v>
      </c>
      <c r="V113">
        <f t="shared" si="46"/>
        <v>0</v>
      </c>
      <c r="X113" s="42">
        <f t="shared" si="47"/>
        <v>34.0142916446123</v>
      </c>
    </row>
    <row r="114" spans="1:24">
      <c r="A114" t="s">
        <v>123</v>
      </c>
      <c r="B114" t="str">
        <f>VLOOKUP(A114,Справочник!$A$2:$B$659,2,FALSE)</f>
        <v>Банк Казани</v>
      </c>
      <c r="C114" t="str">
        <f>IFERROR(VLOOKUP(B114,НКР!C:D,2,FALSE),"-")</f>
        <v>-</v>
      </c>
      <c r="D114" t="str">
        <f>IFERROR(VLOOKUP(B114,'Эксперт РА'!$E$2:$F$150,2,FALSE),"-")</f>
        <v>-</v>
      </c>
      <c r="E114" t="str">
        <f>IFERROR(VLOOKUP(B114,НРА!$E$2:$F$31,2,FALSE),"-")</f>
        <v>-</v>
      </c>
      <c r="F114" t="str">
        <f>IFERROR(VLOOKUP(Sum!B114,АКРА!$J$1:$K$119,2,FALSE),"-")</f>
        <v>BB+</v>
      </c>
      <c r="G114">
        <f t="shared" si="36"/>
        <v>1</v>
      </c>
      <c r="H114">
        <f t="shared" si="37"/>
        <v>1</v>
      </c>
      <c r="I114">
        <f t="shared" si="38"/>
        <v>1</v>
      </c>
      <c r="J114">
        <f t="shared" si="39"/>
        <v>5</v>
      </c>
      <c r="K114">
        <f t="shared" si="40"/>
        <v>5</v>
      </c>
      <c r="L114" s="28">
        <f>VLOOKUP(B114,актив!B:D,2,FALSE)</f>
        <v>16985312</v>
      </c>
      <c r="M114">
        <f>VLOOKUP(B114,актив!B:D,3,FALSE)</f>
        <v>2.78</v>
      </c>
      <c r="O114">
        <f>IFERROR(VLOOKUP(B114,Санкции!B:C,2,FALSE),0)</f>
        <v>0</v>
      </c>
      <c r="Q114" s="35">
        <f t="shared" si="41"/>
        <v>-0.19923007299203185</v>
      </c>
      <c r="R114" s="35">
        <f t="shared" si="42"/>
        <v>3.15387862507358E-4</v>
      </c>
      <c r="S114" s="35">
        <f t="shared" si="43"/>
        <v>0.6</v>
      </c>
      <c r="T114">
        <f t="shared" si="44"/>
        <v>0.5</v>
      </c>
      <c r="U114">
        <f t="shared" si="45"/>
        <v>0</v>
      </c>
      <c r="V114">
        <f t="shared" si="46"/>
        <v>1</v>
      </c>
      <c r="X114" s="42">
        <f t="shared" si="47"/>
        <v>52.003153878625078</v>
      </c>
    </row>
    <row r="115" spans="1:24">
      <c r="A115" t="s">
        <v>124</v>
      </c>
      <c r="B115" t="str">
        <f>VLOOKUP(A115,Справочник!$A$2:$B$659,2,FALSE)</f>
        <v>Эс-Би-Ай Банк</v>
      </c>
      <c r="C115" t="str">
        <f>IFERROR(VLOOKUP(B115,НКР!C:D,2,FALSE),"-")</f>
        <v>-</v>
      </c>
      <c r="D115" t="str">
        <f>IFERROR(VLOOKUP(B115,'Эксперт РА'!$E$2:$F$150,2,FALSE),"-")</f>
        <v>-</v>
      </c>
      <c r="E115" t="str">
        <f>IFERROR(VLOOKUP(B115,НРА!$E$2:$F$31,2,FALSE),"-")</f>
        <v>-</v>
      </c>
      <c r="F115" t="str">
        <f>IFERROR(VLOOKUP(Sum!B115,АКРА!$J$1:$K$119,2,FALSE),"-")</f>
        <v>BBB</v>
      </c>
      <c r="G115">
        <f t="shared" si="36"/>
        <v>1</v>
      </c>
      <c r="H115">
        <f t="shared" si="37"/>
        <v>1</v>
      </c>
      <c r="I115">
        <f t="shared" si="38"/>
        <v>1</v>
      </c>
      <c r="J115">
        <f t="shared" si="39"/>
        <v>6</v>
      </c>
      <c r="K115">
        <f t="shared" si="40"/>
        <v>6</v>
      </c>
      <c r="L115" s="28">
        <f>VLOOKUP(B115,актив!B:D,2,FALSE)</f>
        <v>33535852</v>
      </c>
      <c r="M115">
        <f>VLOOKUP(B115,актив!B:D,3,FALSE)</f>
        <v>6.35</v>
      </c>
      <c r="O115">
        <f>IFERROR(VLOOKUP(B115,Санкции!B:C,2,FALSE),0)</f>
        <v>0</v>
      </c>
      <c r="Q115" s="35">
        <f t="shared" si="41"/>
        <v>-0.1958667051378401</v>
      </c>
      <c r="R115" s="35">
        <f t="shared" si="42"/>
        <v>6.4186248076063648E-4</v>
      </c>
      <c r="S115" s="35">
        <f t="shared" si="43"/>
        <v>0.4</v>
      </c>
      <c r="T115">
        <f t="shared" si="44"/>
        <v>0.6</v>
      </c>
      <c r="U115">
        <f t="shared" si="45"/>
        <v>0</v>
      </c>
      <c r="V115">
        <f t="shared" si="46"/>
        <v>1</v>
      </c>
      <c r="X115" s="42">
        <f t="shared" si="47"/>
        <v>52.006418624807615</v>
      </c>
    </row>
    <row r="116" spans="1:24">
      <c r="A116" t="s">
        <v>125</v>
      </c>
      <c r="B116" t="str">
        <f>VLOOKUP(A116,Справочник!$A$2:$B$659,2,FALSE)</f>
        <v>ВЛАДБИЗНЕСБАНК</v>
      </c>
      <c r="C116" t="str">
        <f>IFERROR(VLOOKUP(B116,НКР!C:D,2,FALSE),"-")</f>
        <v>-</v>
      </c>
      <c r="D116" t="str">
        <f>IFERROR(VLOOKUP(B116,'Эксперт РА'!$E$2:$F$150,2,FALSE),"-")</f>
        <v>ruBBB-</v>
      </c>
      <c r="E116" t="str">
        <f>IFERROR(VLOOKUP(B116,НРА!$E$2:$F$31,2,FALSE),"-")</f>
        <v>-</v>
      </c>
      <c r="F116" t="str">
        <f>IFERROR(VLOOKUP(Sum!B116,АКРА!$J$1:$K$119,2,FALSE),"-")</f>
        <v>-</v>
      </c>
      <c r="G116">
        <f t="shared" si="36"/>
        <v>1</v>
      </c>
      <c r="H116">
        <f t="shared" si="37"/>
        <v>5</v>
      </c>
      <c r="I116">
        <f t="shared" si="38"/>
        <v>1</v>
      </c>
      <c r="J116">
        <f t="shared" si="39"/>
        <v>1</v>
      </c>
      <c r="K116">
        <f t="shared" si="40"/>
        <v>5</v>
      </c>
      <c r="L116" s="28">
        <f>VLOOKUP(B116,актив!B:D,2,FALSE)</f>
        <v>6620697</v>
      </c>
      <c r="M116">
        <f>VLOOKUP(B116,актив!B:D,3,FALSE)</f>
        <v>0</v>
      </c>
      <c r="O116">
        <f>IFERROR(VLOOKUP(B116,Санкции!B:C,2,FALSE),0)</f>
        <v>0</v>
      </c>
      <c r="Q116" s="35">
        <f t="shared" si="41"/>
        <v>-0.20133634945866519</v>
      </c>
      <c r="R116" s="35">
        <f t="shared" si="42"/>
        <v>1.1093630228834373E-4</v>
      </c>
      <c r="S116" s="35">
        <f t="shared" si="43"/>
        <v>1</v>
      </c>
      <c r="T116">
        <f t="shared" si="44"/>
        <v>0.5</v>
      </c>
      <c r="U116">
        <f t="shared" si="45"/>
        <v>0</v>
      </c>
      <c r="V116">
        <f t="shared" si="46"/>
        <v>1</v>
      </c>
      <c r="X116" s="42">
        <f t="shared" si="47"/>
        <v>60.001109363022884</v>
      </c>
    </row>
    <row r="117" spans="1:24">
      <c r="A117" t="s">
        <v>126</v>
      </c>
      <c r="B117" t="str">
        <f>VLOOKUP(A117,Справочник!$A$2:$B$659,2,FALSE)</f>
        <v>БСТ-Банк</v>
      </c>
      <c r="C117" t="str">
        <f>IFERROR(VLOOKUP(B117,НКР!C:D,2,FALSE),"-")</f>
        <v>-</v>
      </c>
      <c r="D117" t="str">
        <f>IFERROR(VLOOKUP(B117,'Эксперт РА'!$E$2:$F$150,2,FALSE),"-")</f>
        <v>-</v>
      </c>
      <c r="E117" t="str">
        <f>IFERROR(VLOOKUP(B117,НРА!$E$2:$F$31,2,FALSE),"-")</f>
        <v>-</v>
      </c>
      <c r="F117" t="str">
        <f>IFERROR(VLOOKUP(Sum!B117,АКРА!$J$1:$K$119,2,FALSE),"-")</f>
        <v>-</v>
      </c>
      <c r="G117">
        <f t="shared" si="36"/>
        <v>1</v>
      </c>
      <c r="H117">
        <f t="shared" si="37"/>
        <v>1</v>
      </c>
      <c r="I117">
        <f t="shared" si="38"/>
        <v>1</v>
      </c>
      <c r="J117">
        <f t="shared" si="39"/>
        <v>1</v>
      </c>
      <c r="K117">
        <f t="shared" si="40"/>
        <v>1</v>
      </c>
      <c r="L117" s="28">
        <f>VLOOKUP(B117,актив!B:D,2,FALSE)</f>
        <v>3965618</v>
      </c>
      <c r="M117">
        <f>VLOOKUP(B117,актив!B:D,3,FALSE)</f>
        <v>1.91</v>
      </c>
      <c r="O117">
        <f>IFERROR(VLOOKUP(B117,Санкции!B:C,2,FALSE),0)</f>
        <v>0</v>
      </c>
      <c r="Q117" s="35">
        <f t="shared" si="41"/>
        <v>-0.20187590933761412</v>
      </c>
      <c r="R117" s="35">
        <f t="shared" si="42"/>
        <v>5.8562427903744108E-5</v>
      </c>
      <c r="S117" s="35">
        <f t="shared" si="43"/>
        <v>0.7</v>
      </c>
      <c r="T117">
        <f t="shared" si="44"/>
        <v>0.1</v>
      </c>
      <c r="U117">
        <f t="shared" si="45"/>
        <v>0</v>
      </c>
      <c r="V117">
        <f t="shared" si="46"/>
        <v>1</v>
      </c>
      <c r="X117" s="42">
        <f t="shared" si="47"/>
        <v>38.00058562427904</v>
      </c>
    </row>
    <row r="118" spans="1:24">
      <c r="A118" t="s">
        <v>127</v>
      </c>
      <c r="B118" t="str">
        <f>VLOOKUP(A118,Справочник!$A$2:$B$659,2,FALSE)</f>
        <v>Банк Интеза</v>
      </c>
      <c r="C118" t="str">
        <f>IFERROR(VLOOKUP(B118,НКР!C:D,2,FALSE),"-")</f>
        <v>-</v>
      </c>
      <c r="D118" t="str">
        <f>IFERROR(VLOOKUP(B118,'Эксперт РА'!$E$2:$F$150,2,FALSE),"-")</f>
        <v>ruA+</v>
      </c>
      <c r="E118" t="str">
        <f>IFERROR(VLOOKUP(B118,НРА!$E$2:$F$31,2,FALSE),"-")</f>
        <v>-</v>
      </c>
      <c r="F118" t="str">
        <f>IFERROR(VLOOKUP(Sum!B118,АКРА!$J$1:$K$119,2,FALSE),"-")</f>
        <v>-</v>
      </c>
      <c r="G118">
        <f t="shared" si="36"/>
        <v>1</v>
      </c>
      <c r="H118">
        <f t="shared" si="37"/>
        <v>8</v>
      </c>
      <c r="I118">
        <f t="shared" si="38"/>
        <v>1</v>
      </c>
      <c r="J118">
        <f t="shared" si="39"/>
        <v>1</v>
      </c>
      <c r="K118">
        <f t="shared" si="40"/>
        <v>8</v>
      </c>
      <c r="L118" s="28">
        <f>VLOOKUP(B118,актив!B:D,2,FALSE)</f>
        <v>142640038</v>
      </c>
      <c r="M118">
        <f>VLOOKUP(B118,актив!B:D,3,FALSE)</f>
        <v>1.28</v>
      </c>
      <c r="O118">
        <f>IFERROR(VLOOKUP(B118,Санкции!B:C,2,FALSE),0)</f>
        <v>0</v>
      </c>
      <c r="Q118" s="35">
        <f t="shared" si="41"/>
        <v>-0.1736947692402708</v>
      </c>
      <c r="R118" s="35">
        <f t="shared" si="42"/>
        <v>2.7940428612306741E-3</v>
      </c>
      <c r="S118" s="35">
        <f t="shared" si="43"/>
        <v>0.8</v>
      </c>
      <c r="T118">
        <f t="shared" si="44"/>
        <v>0.8</v>
      </c>
      <c r="U118">
        <f t="shared" si="45"/>
        <v>0</v>
      </c>
      <c r="V118">
        <f t="shared" si="46"/>
        <v>1</v>
      </c>
      <c r="X118" s="42">
        <f t="shared" si="47"/>
        <v>68.027940428612311</v>
      </c>
    </row>
    <row r="119" spans="1:24">
      <c r="A119" t="s">
        <v>128</v>
      </c>
      <c r="B119" t="str">
        <f>VLOOKUP(A119,Справочник!$A$2:$B$659,2,FALSE)</f>
        <v>Сити Инвест Банк</v>
      </c>
      <c r="C119" t="str">
        <f>IFERROR(VLOOKUP(B119,НКР!C:D,2,FALSE),"-")</f>
        <v>-</v>
      </c>
      <c r="D119" t="str">
        <f>IFERROR(VLOOKUP(B119,'Эксперт РА'!$E$2:$F$150,2,FALSE),"-")</f>
        <v>-</v>
      </c>
      <c r="E119" t="str">
        <f>IFERROR(VLOOKUP(B119,НРА!$E$2:$F$31,2,FALSE),"-")</f>
        <v>-</v>
      </c>
      <c r="F119" t="str">
        <f>IFERROR(VLOOKUP(Sum!B119,АКРА!$J$1:$K$119,2,FALSE),"-")</f>
        <v>-</v>
      </c>
      <c r="G119">
        <f t="shared" si="36"/>
        <v>1</v>
      </c>
      <c r="H119">
        <f t="shared" si="37"/>
        <v>1</v>
      </c>
      <c r="I119">
        <f t="shared" si="38"/>
        <v>1</v>
      </c>
      <c r="J119">
        <f t="shared" si="39"/>
        <v>1</v>
      </c>
      <c r="K119">
        <f t="shared" si="40"/>
        <v>1</v>
      </c>
      <c r="L119" s="28">
        <f>VLOOKUP(B119,актив!B:D,2,FALSE)</f>
        <v>5891795</v>
      </c>
      <c r="M119">
        <f>VLOOKUP(B119,актив!B:D,3,FALSE)</f>
        <v>2.4</v>
      </c>
      <c r="O119">
        <f>IFERROR(VLOOKUP(B119,Санкции!B:C,2,FALSE),0)</f>
        <v>0</v>
      </c>
      <c r="Q119" s="35">
        <f t="shared" si="41"/>
        <v>-0.20148447547483481</v>
      </c>
      <c r="R119" s="35">
        <f t="shared" si="42"/>
        <v>9.6558040177618779E-5</v>
      </c>
      <c r="S119" s="35">
        <f t="shared" si="43"/>
        <v>0.7</v>
      </c>
      <c r="T119">
        <f t="shared" si="44"/>
        <v>0.1</v>
      </c>
      <c r="U119">
        <f t="shared" si="45"/>
        <v>0</v>
      </c>
      <c r="V119">
        <f t="shared" si="46"/>
        <v>1</v>
      </c>
      <c r="X119" s="42">
        <f t="shared" si="47"/>
        <v>38.000965580401783</v>
      </c>
    </row>
    <row r="120" spans="1:24">
      <c r="A120" t="s">
        <v>129</v>
      </c>
      <c r="B120" t="str">
        <f>VLOOKUP(A120,Справочник!$A$2:$B$659,2,FALSE)</f>
        <v>Меткомбанк</v>
      </c>
      <c r="C120" t="str">
        <f>IFERROR(VLOOKUP(B120,НКР!C:D,2,FALSE),"-")</f>
        <v>-</v>
      </c>
      <c r="D120" t="str">
        <f>IFERROR(VLOOKUP(B120,'Эксперт РА'!$E$2:$F$150,2,FALSE),"-")</f>
        <v>ruBBB-</v>
      </c>
      <c r="E120" t="str">
        <f>IFERROR(VLOOKUP(B120,НРА!$E$2:$F$31,2,FALSE),"-")</f>
        <v>-</v>
      </c>
      <c r="F120" t="str">
        <f>IFERROR(VLOOKUP(Sum!B120,АКРА!$J$1:$K$119,2,FALSE),"-")</f>
        <v>BBB-</v>
      </c>
      <c r="G120">
        <f t="shared" si="36"/>
        <v>1</v>
      </c>
      <c r="H120">
        <f t="shared" si="37"/>
        <v>5</v>
      </c>
      <c r="I120">
        <f t="shared" si="38"/>
        <v>1</v>
      </c>
      <c r="J120">
        <f t="shared" si="39"/>
        <v>5</v>
      </c>
      <c r="K120">
        <f t="shared" si="40"/>
        <v>5</v>
      </c>
      <c r="L120" s="28">
        <f>VLOOKUP(B120,актив!B:D,2,FALSE)</f>
        <v>116241670</v>
      </c>
      <c r="M120">
        <f>VLOOKUP(B120,актив!B:D,3,FALSE)</f>
        <v>0.5</v>
      </c>
      <c r="O120">
        <f>IFERROR(VLOOKUP(B120,Санкции!B:C,2,FALSE),0)</f>
        <v>0</v>
      </c>
      <c r="Q120" s="35">
        <f t="shared" si="41"/>
        <v>-0.17905939313377059</v>
      </c>
      <c r="R120" s="35">
        <f t="shared" si="42"/>
        <v>2.2733107814731836E-3</v>
      </c>
      <c r="S120" s="35">
        <f t="shared" si="43"/>
        <v>0.9</v>
      </c>
      <c r="T120">
        <f t="shared" si="44"/>
        <v>0.5</v>
      </c>
      <c r="U120">
        <f t="shared" si="45"/>
        <v>0</v>
      </c>
      <c r="V120">
        <f t="shared" si="46"/>
        <v>1</v>
      </c>
      <c r="X120" s="42">
        <f t="shared" si="47"/>
        <v>58.022733107814737</v>
      </c>
    </row>
    <row r="121" spans="1:24">
      <c r="A121" t="s">
        <v>130</v>
      </c>
      <c r="B121" t="str">
        <f>VLOOKUP(A121,Справочник!$A$2:$B$659,2,FALSE)</f>
        <v>Аресбанк</v>
      </c>
      <c r="C121" t="str">
        <f>IFERROR(VLOOKUP(B121,НКР!C:D,2,FALSE),"-")</f>
        <v>-</v>
      </c>
      <c r="D121" t="str">
        <f>IFERROR(VLOOKUP(B121,'Эксперт РА'!$E$2:$F$150,2,FALSE),"-")</f>
        <v>ruBB</v>
      </c>
      <c r="E121" t="str">
        <f>IFERROR(VLOOKUP(B121,НРА!$E$2:$F$31,2,FALSE),"-")</f>
        <v>-</v>
      </c>
      <c r="F121" t="str">
        <f>IFERROR(VLOOKUP(Sum!B121,АКРА!$J$1:$K$119,2,FALSE),"-")</f>
        <v>-</v>
      </c>
      <c r="G121">
        <f t="shared" si="36"/>
        <v>1</v>
      </c>
      <c r="H121">
        <f t="shared" si="37"/>
        <v>4</v>
      </c>
      <c r="I121">
        <f t="shared" si="38"/>
        <v>1</v>
      </c>
      <c r="J121">
        <f t="shared" si="39"/>
        <v>1</v>
      </c>
      <c r="K121">
        <f t="shared" si="40"/>
        <v>4</v>
      </c>
      <c r="L121" s="28">
        <f>VLOOKUP(B121,актив!B:D,2,FALSE)</f>
        <v>49908050</v>
      </c>
      <c r="M121">
        <f>VLOOKUP(B121,актив!B:D,3,FALSE)</f>
        <v>0.03</v>
      </c>
      <c r="O121">
        <f>IFERROR(VLOOKUP(B121,Санкции!B:C,2,FALSE),0)</f>
        <v>0</v>
      </c>
      <c r="Q121" s="35">
        <f t="shared" si="41"/>
        <v>-0.19253957959053697</v>
      </c>
      <c r="R121" s="35">
        <f t="shared" si="42"/>
        <v>9.6481913909426671E-4</v>
      </c>
      <c r="S121" s="35">
        <f t="shared" si="43"/>
        <v>1</v>
      </c>
      <c r="T121">
        <f t="shared" si="44"/>
        <v>0.4</v>
      </c>
      <c r="U121">
        <f t="shared" si="45"/>
        <v>0</v>
      </c>
      <c r="V121">
        <f t="shared" si="46"/>
        <v>1</v>
      </c>
      <c r="X121" s="42">
        <f t="shared" si="47"/>
        <v>56.009648191390951</v>
      </c>
    </row>
    <row r="122" spans="1:24">
      <c r="A122" t="s">
        <v>131</v>
      </c>
      <c r="B122" t="str">
        <f>VLOOKUP(A122,Справочник!$A$2:$B$659,2,FALSE)</f>
        <v>Енисейский Объединенный Банк</v>
      </c>
      <c r="C122" t="str">
        <f>IFERROR(VLOOKUP(B122,НКР!C:D,2,FALSE),"-")</f>
        <v>-</v>
      </c>
      <c r="D122" t="str">
        <f>IFERROR(VLOOKUP(B122,'Эксперт РА'!$E$2:$F$150,2,FALSE),"-")</f>
        <v>-</v>
      </c>
      <c r="E122" t="str">
        <f>IFERROR(VLOOKUP(B122,НРА!$E$2:$F$31,2,FALSE),"-")</f>
        <v>-</v>
      </c>
      <c r="F122" t="str">
        <f>IFERROR(VLOOKUP(Sum!B122,АКРА!$J$1:$K$119,2,FALSE),"-")</f>
        <v>-</v>
      </c>
      <c r="G122">
        <f t="shared" si="36"/>
        <v>1</v>
      </c>
      <c r="H122">
        <f t="shared" si="37"/>
        <v>1</v>
      </c>
      <c r="I122">
        <f t="shared" si="38"/>
        <v>1</v>
      </c>
      <c r="J122">
        <f t="shared" si="39"/>
        <v>1</v>
      </c>
      <c r="K122">
        <f t="shared" si="40"/>
        <v>1</v>
      </c>
      <c r="L122" s="28">
        <f>VLOOKUP(B122,актив!B:D,2,FALSE)</f>
        <v>6990593</v>
      </c>
      <c r="M122">
        <f>VLOOKUP(B122,актив!B:D,3,FALSE)</f>
        <v>7.0000000000000007E-2</v>
      </c>
      <c r="O122">
        <f>IFERROR(VLOOKUP(B122,Санкции!B:C,2,FALSE),0)</f>
        <v>0</v>
      </c>
      <c r="Q122" s="35">
        <f t="shared" si="41"/>
        <v>-0.20126117992849915</v>
      </c>
      <c r="R122" s="35">
        <f t="shared" si="42"/>
        <v>1.182328409749015E-4</v>
      </c>
      <c r="S122" s="35">
        <f t="shared" si="43"/>
        <v>1</v>
      </c>
      <c r="T122">
        <f t="shared" si="44"/>
        <v>0.1</v>
      </c>
      <c r="U122">
        <f t="shared" si="45"/>
        <v>0</v>
      </c>
      <c r="V122">
        <f t="shared" si="46"/>
        <v>1</v>
      </c>
      <c r="X122" s="42">
        <f t="shared" si="47"/>
        <v>44.001182328409747</v>
      </c>
    </row>
    <row r="123" spans="1:24">
      <c r="A123" t="s">
        <v>132</v>
      </c>
      <c r="B123" t="str">
        <f>VLOOKUP(A123,Справочник!$A$2:$B$659,2,FALSE)</f>
        <v>Алеф-Банк</v>
      </c>
      <c r="C123" t="str">
        <f>IFERROR(VLOOKUP(B123,НКР!C:D,2,FALSE),"-")</f>
        <v>-</v>
      </c>
      <c r="D123" t="str">
        <f>IFERROR(VLOOKUP(B123,'Эксперт РА'!$E$2:$F$150,2,FALSE),"-")</f>
        <v>ruB+</v>
      </c>
      <c r="E123" t="str">
        <f>IFERROR(VLOOKUP(B123,НРА!$E$2:$F$31,2,FALSE),"-")</f>
        <v>-</v>
      </c>
      <c r="F123" t="str">
        <f>IFERROR(VLOOKUP(Sum!B123,АКРА!$J$1:$K$119,2,FALSE),"-")</f>
        <v>-</v>
      </c>
      <c r="G123">
        <f t="shared" si="36"/>
        <v>1</v>
      </c>
      <c r="H123">
        <f t="shared" si="37"/>
        <v>2</v>
      </c>
      <c r="I123">
        <f t="shared" si="38"/>
        <v>1</v>
      </c>
      <c r="J123">
        <f t="shared" si="39"/>
        <v>1</v>
      </c>
      <c r="K123">
        <f t="shared" si="40"/>
        <v>2</v>
      </c>
      <c r="L123" s="28">
        <f>VLOOKUP(B123,актив!B:D,2,FALSE)</f>
        <v>13459612</v>
      </c>
      <c r="M123">
        <f>VLOOKUP(B123,актив!B:D,3,FALSE)</f>
        <v>0.02</v>
      </c>
      <c r="O123">
        <f>IFERROR(VLOOKUP(B123,Санкции!B:C,2,FALSE),0)</f>
        <v>0</v>
      </c>
      <c r="Q123" s="35">
        <f t="shared" si="41"/>
        <v>-0.19994655874074602</v>
      </c>
      <c r="R123" s="35">
        <f t="shared" si="42"/>
        <v>2.4584018843898511E-4</v>
      </c>
      <c r="S123" s="35">
        <f t="shared" si="43"/>
        <v>1</v>
      </c>
      <c r="T123">
        <f t="shared" si="44"/>
        <v>0.2</v>
      </c>
      <c r="U123">
        <f t="shared" si="45"/>
        <v>0</v>
      </c>
      <c r="V123">
        <f t="shared" si="46"/>
        <v>1</v>
      </c>
      <c r="X123" s="42">
        <f t="shared" si="47"/>
        <v>48.00245840188439</v>
      </c>
    </row>
    <row r="124" spans="1:24">
      <c r="A124" t="s">
        <v>133</v>
      </c>
      <c r="B124" t="str">
        <f>VLOOKUP(A124,Справочник!$A$2:$B$659,2,FALSE)</f>
        <v>Кузнецкий</v>
      </c>
      <c r="C124" t="str">
        <f>IFERROR(VLOOKUP(B124,НКР!C:D,2,FALSE),"-")</f>
        <v>-</v>
      </c>
      <c r="D124" t="str">
        <f>IFERROR(VLOOKUP(B124,'Эксперт РА'!$E$2:$F$150,2,FALSE),"-")</f>
        <v>-</v>
      </c>
      <c r="E124" t="str">
        <f>IFERROR(VLOOKUP(B124,НРА!$E$2:$F$31,2,FALSE),"-")</f>
        <v>-</v>
      </c>
      <c r="F124" t="str">
        <f>IFERROR(VLOOKUP(Sum!B124,АКРА!$J$1:$K$119,2,FALSE),"-")</f>
        <v>BB</v>
      </c>
      <c r="G124">
        <f t="shared" si="36"/>
        <v>1</v>
      </c>
      <c r="H124">
        <f t="shared" si="37"/>
        <v>1</v>
      </c>
      <c r="I124">
        <f t="shared" si="38"/>
        <v>1</v>
      </c>
      <c r="J124">
        <f t="shared" si="39"/>
        <v>4</v>
      </c>
      <c r="K124">
        <f t="shared" si="40"/>
        <v>4</v>
      </c>
      <c r="L124" s="28">
        <f>VLOOKUP(B124,актив!B:D,2,FALSE)</f>
        <v>7855736</v>
      </c>
      <c r="M124">
        <f>VLOOKUP(B124,актив!B:D,3,FALSE)</f>
        <v>0.03</v>
      </c>
      <c r="O124">
        <f>IFERROR(VLOOKUP(B124,Санкции!B:C,2,FALSE),0)</f>
        <v>0</v>
      </c>
      <c r="Q124" s="35">
        <f t="shared" si="41"/>
        <v>-0.20108536728700957</v>
      </c>
      <c r="R124" s="35">
        <f t="shared" si="42"/>
        <v>1.3529858207214014E-4</v>
      </c>
      <c r="S124" s="35">
        <f t="shared" si="43"/>
        <v>1</v>
      </c>
      <c r="T124">
        <f t="shared" si="44"/>
        <v>0.4</v>
      </c>
      <c r="U124">
        <f t="shared" si="45"/>
        <v>0</v>
      </c>
      <c r="V124">
        <f t="shared" si="46"/>
        <v>1</v>
      </c>
      <c r="X124" s="42">
        <f t="shared" si="47"/>
        <v>56.001352985820716</v>
      </c>
    </row>
    <row r="125" spans="1:24">
      <c r="A125" t="s">
        <v>134</v>
      </c>
      <c r="B125" t="str">
        <f>VLOOKUP(A125,Справочник!$A$2:$B$659,2,FALSE)</f>
        <v>Венец</v>
      </c>
      <c r="C125" t="str">
        <f>IFERROR(VLOOKUP(B125,НКР!C:D,2,FALSE),"-")</f>
        <v>-</v>
      </c>
      <c r="D125" t="str">
        <f>IFERROR(VLOOKUP(B125,'Эксперт РА'!$E$2:$F$150,2,FALSE),"-")</f>
        <v>-</v>
      </c>
      <c r="E125" t="str">
        <f>IFERROR(VLOOKUP(B125,НРА!$E$2:$F$31,2,FALSE),"-")</f>
        <v>-</v>
      </c>
      <c r="F125" t="str">
        <f>IFERROR(VLOOKUP(Sum!B125,АКРА!$J$1:$K$119,2,FALSE),"-")</f>
        <v>отозван</v>
      </c>
      <c r="G125">
        <f t="shared" si="36"/>
        <v>1</v>
      </c>
      <c r="H125">
        <f t="shared" si="37"/>
        <v>1</v>
      </c>
      <c r="I125">
        <f t="shared" si="38"/>
        <v>1</v>
      </c>
      <c r="J125">
        <f t="shared" si="39"/>
        <v>0</v>
      </c>
      <c r="K125">
        <f t="shared" si="40"/>
        <v>1</v>
      </c>
      <c r="L125" s="28">
        <f>VLOOKUP(B125,актив!B:D,2,FALSE)</f>
        <v>11583166</v>
      </c>
      <c r="M125">
        <f>VLOOKUP(B125,актив!B:D,3,FALSE)</f>
        <v>0.21</v>
      </c>
      <c r="O125">
        <f>IFERROR(VLOOKUP(B125,Санкции!B:C,2,FALSE),0)</f>
        <v>0</v>
      </c>
      <c r="Q125" s="35">
        <f t="shared" si="41"/>
        <v>-0.20032788636851687</v>
      </c>
      <c r="R125" s="35">
        <f t="shared" si="42"/>
        <v>2.088255658633544E-4</v>
      </c>
      <c r="S125" s="35">
        <f t="shared" si="43"/>
        <v>1</v>
      </c>
      <c r="T125">
        <f t="shared" si="44"/>
        <v>0.1</v>
      </c>
      <c r="U125">
        <f t="shared" si="45"/>
        <v>0</v>
      </c>
      <c r="V125">
        <f t="shared" si="46"/>
        <v>1</v>
      </c>
      <c r="X125" s="42">
        <f t="shared" si="47"/>
        <v>44.002088255658634</v>
      </c>
    </row>
    <row r="126" spans="1:24">
      <c r="A126" t="s">
        <v>135</v>
      </c>
      <c r="B126" t="str">
        <f>VLOOKUP(A126,Справочник!$A$2:$B$659,2,FALSE)</f>
        <v>Камский коммерческий банк</v>
      </c>
      <c r="C126" t="str">
        <f>IFERROR(VLOOKUP(B126,НКР!C:D,2,FALSE),"-")</f>
        <v>-</v>
      </c>
      <c r="D126" t="str">
        <f>IFERROR(VLOOKUP(B126,'Эксперт РА'!$E$2:$F$150,2,FALSE),"-")</f>
        <v>ruBB-</v>
      </c>
      <c r="E126" t="str">
        <f>IFERROR(VLOOKUP(B126,НРА!$E$2:$F$31,2,FALSE),"-")</f>
        <v>-</v>
      </c>
      <c r="F126" t="str">
        <f>IFERROR(VLOOKUP(Sum!B126,АКРА!$J$1:$K$119,2,FALSE),"-")</f>
        <v>-</v>
      </c>
      <c r="G126">
        <f t="shared" si="36"/>
        <v>1</v>
      </c>
      <c r="H126">
        <f t="shared" si="37"/>
        <v>3</v>
      </c>
      <c r="I126">
        <f t="shared" si="38"/>
        <v>1</v>
      </c>
      <c r="J126">
        <f t="shared" si="39"/>
        <v>1</v>
      </c>
      <c r="K126">
        <f t="shared" si="40"/>
        <v>3</v>
      </c>
      <c r="L126" s="28">
        <f>VLOOKUP(B126,актив!B:D,2,FALSE)</f>
        <v>7122932</v>
      </c>
      <c r="M126">
        <f>VLOOKUP(B126,актив!B:D,3,FALSE)</f>
        <v>0.44</v>
      </c>
      <c r="O126">
        <f>IFERROR(VLOOKUP(B126,Санкции!B:C,2,FALSE),0)</f>
        <v>0</v>
      </c>
      <c r="Q126" s="35">
        <f t="shared" si="41"/>
        <v>-0.20123428625986622</v>
      </c>
      <c r="R126" s="35">
        <f t="shared" si="42"/>
        <v>1.2084334942387248E-4</v>
      </c>
      <c r="S126" s="35">
        <f t="shared" si="43"/>
        <v>1</v>
      </c>
      <c r="T126">
        <f t="shared" si="44"/>
        <v>0.3</v>
      </c>
      <c r="U126">
        <f t="shared" si="45"/>
        <v>0</v>
      </c>
      <c r="V126">
        <f t="shared" si="46"/>
        <v>1</v>
      </c>
      <c r="X126" s="42">
        <f t="shared" si="47"/>
        <v>52.001208433494241</v>
      </c>
    </row>
    <row r="127" spans="1:24">
      <c r="A127" t="s">
        <v>136</v>
      </c>
      <c r="B127" t="str">
        <f>VLOOKUP(A127,Справочник!$A$2:$B$659,2,FALSE)</f>
        <v>Автоградбанк</v>
      </c>
      <c r="C127" t="str">
        <f>IFERROR(VLOOKUP(B127,НКР!C:D,2,FALSE),"-")</f>
        <v>-</v>
      </c>
      <c r="D127" t="str">
        <f>IFERROR(VLOOKUP(B127,'Эксперт РА'!$E$2:$F$150,2,FALSE),"-")</f>
        <v>-</v>
      </c>
      <c r="E127" t="str">
        <f>IFERROR(VLOOKUP(B127,НРА!$E$2:$F$31,2,FALSE),"-")</f>
        <v>B-</v>
      </c>
      <c r="F127" t="str">
        <f>IFERROR(VLOOKUP(Sum!B127,АКРА!$J$1:$K$119,2,FALSE),"-")</f>
        <v>-</v>
      </c>
      <c r="G127">
        <f t="shared" si="36"/>
        <v>1</v>
      </c>
      <c r="H127">
        <f t="shared" si="37"/>
        <v>1</v>
      </c>
      <c r="I127">
        <f t="shared" si="38"/>
        <v>2</v>
      </c>
      <c r="J127">
        <f t="shared" si="39"/>
        <v>1</v>
      </c>
      <c r="K127">
        <f t="shared" si="40"/>
        <v>2</v>
      </c>
      <c r="L127" s="28">
        <f>VLOOKUP(B127,актив!B:D,2,FALSE)</f>
        <v>5068763</v>
      </c>
      <c r="M127">
        <f>VLOOKUP(B127,актив!B:D,3,FALSE)</f>
        <v>1.71</v>
      </c>
      <c r="O127">
        <f>IFERROR(VLOOKUP(B127,Санкции!B:C,2,FALSE),0)</f>
        <v>0</v>
      </c>
      <c r="Q127" s="35">
        <f t="shared" si="41"/>
        <v>-0.20165173040257561</v>
      </c>
      <c r="R127" s="35">
        <f t="shared" si="42"/>
        <v>8.0322977272707536E-5</v>
      </c>
      <c r="S127" s="35">
        <f t="shared" si="43"/>
        <v>0.7</v>
      </c>
      <c r="T127">
        <f t="shared" si="44"/>
        <v>0.2</v>
      </c>
      <c r="U127">
        <f t="shared" si="45"/>
        <v>0</v>
      </c>
      <c r="V127">
        <f t="shared" si="46"/>
        <v>1</v>
      </c>
      <c r="X127" s="42">
        <f t="shared" si="47"/>
        <v>42.000803229772728</v>
      </c>
    </row>
    <row r="128" spans="1:24">
      <c r="A128" t="s">
        <v>137</v>
      </c>
      <c r="B128" t="str">
        <f>VLOOKUP(A128,Справочник!$A$2:$B$659,2,FALSE)</f>
        <v>Акибанк</v>
      </c>
      <c r="C128" t="str">
        <f>IFERROR(VLOOKUP(B128,НКР!C:D,2,FALSE),"-")</f>
        <v>-</v>
      </c>
      <c r="D128" t="str">
        <f>IFERROR(VLOOKUP(B128,'Эксперт РА'!$E$2:$F$150,2,FALSE),"-")</f>
        <v>-</v>
      </c>
      <c r="E128" t="str">
        <f>IFERROR(VLOOKUP(B128,НРА!$E$2:$F$31,2,FALSE),"-")</f>
        <v>-</v>
      </c>
      <c r="F128" t="str">
        <f>IFERROR(VLOOKUP(Sum!B128,АКРА!$J$1:$K$119,2,FALSE),"-")</f>
        <v>BB+</v>
      </c>
      <c r="G128">
        <f t="shared" si="36"/>
        <v>1</v>
      </c>
      <c r="H128">
        <f t="shared" si="37"/>
        <v>1</v>
      </c>
      <c r="I128">
        <f t="shared" si="38"/>
        <v>1</v>
      </c>
      <c r="J128">
        <f t="shared" si="39"/>
        <v>5</v>
      </c>
      <c r="K128">
        <f t="shared" si="40"/>
        <v>5</v>
      </c>
      <c r="L128" s="28">
        <f>VLOOKUP(B128,актив!B:D,2,FALSE)</f>
        <v>22450494</v>
      </c>
      <c r="M128">
        <f>VLOOKUP(B128,актив!B:D,3,FALSE)</f>
        <v>0.32</v>
      </c>
      <c r="O128">
        <f>IFERROR(VLOOKUP(B128,Санкции!B:C,2,FALSE),0)</f>
        <v>0</v>
      </c>
      <c r="Q128" s="35">
        <f t="shared" si="41"/>
        <v>-0.19811944956487434</v>
      </c>
      <c r="R128" s="35">
        <f t="shared" si="42"/>
        <v>4.2319360220737347E-4</v>
      </c>
      <c r="S128" s="35">
        <f t="shared" si="43"/>
        <v>1</v>
      </c>
      <c r="T128">
        <f t="shared" si="44"/>
        <v>0.5</v>
      </c>
      <c r="U128">
        <f t="shared" si="45"/>
        <v>0</v>
      </c>
      <c r="V128">
        <f t="shared" si="46"/>
        <v>1</v>
      </c>
      <c r="X128" s="42">
        <f t="shared" si="47"/>
        <v>60.004231936022066</v>
      </c>
    </row>
    <row r="129" spans="1:24">
      <c r="A129" t="s">
        <v>138</v>
      </c>
      <c r="B129" t="str">
        <f>VLOOKUP(A129,Справочник!$A$2:$B$659,2,FALSE)</f>
        <v>Инбанк</v>
      </c>
      <c r="C129" t="str">
        <f>IFERROR(VLOOKUP(B129,НКР!C:D,2,FALSE),"-")</f>
        <v>-</v>
      </c>
      <c r="D129" t="str">
        <f>IFERROR(VLOOKUP(B129,'Эксперт РА'!$E$2:$F$150,2,FALSE),"-")</f>
        <v>ruBB-</v>
      </c>
      <c r="E129" t="str">
        <f>IFERROR(VLOOKUP(B129,НРА!$E$2:$F$31,2,FALSE),"-")</f>
        <v>-</v>
      </c>
      <c r="F129" t="str">
        <f>IFERROR(VLOOKUP(Sum!B129,АКРА!$J$1:$K$119,2,FALSE),"-")</f>
        <v>-</v>
      </c>
      <c r="G129">
        <f t="shared" si="36"/>
        <v>1</v>
      </c>
      <c r="H129">
        <f t="shared" si="37"/>
        <v>3</v>
      </c>
      <c r="I129">
        <f t="shared" si="38"/>
        <v>1</v>
      </c>
      <c r="J129">
        <f t="shared" si="39"/>
        <v>1</v>
      </c>
      <c r="K129">
        <f t="shared" si="40"/>
        <v>3</v>
      </c>
      <c r="L129" s="28">
        <f>VLOOKUP(B129,актив!B:D,2,FALSE)</f>
        <v>27999219</v>
      </c>
      <c r="M129">
        <f>VLOOKUP(B129,актив!B:D,3,FALSE)</f>
        <v>0.03</v>
      </c>
      <c r="O129">
        <f>IFERROR(VLOOKUP(B129,Санкции!B:C,2,FALSE),0)</f>
        <v>0</v>
      </c>
      <c r="Q129" s="35">
        <f t="shared" si="41"/>
        <v>-0.19699184869525016</v>
      </c>
      <c r="R129" s="35">
        <f t="shared" si="42"/>
        <v>5.3264730439276417E-4</v>
      </c>
      <c r="S129" s="35">
        <f t="shared" si="43"/>
        <v>1</v>
      </c>
      <c r="T129">
        <f t="shared" si="44"/>
        <v>0.3</v>
      </c>
      <c r="U129">
        <f t="shared" si="45"/>
        <v>0</v>
      </c>
      <c r="V129">
        <f t="shared" si="46"/>
        <v>1</v>
      </c>
      <c r="X129" s="42">
        <f t="shared" si="47"/>
        <v>52.005326473043922</v>
      </c>
    </row>
    <row r="130" spans="1:24">
      <c r="A130" t="s">
        <v>139</v>
      </c>
      <c r="B130" t="str">
        <f>VLOOKUP(A130,Справочник!$A$2:$B$659,2,FALSE)</f>
        <v>НС Банк</v>
      </c>
      <c r="C130" t="str">
        <f>IFERROR(VLOOKUP(B130,НКР!C:D,2,FALSE),"-")</f>
        <v>BB-</v>
      </c>
      <c r="D130" t="str">
        <f>IFERROR(VLOOKUP(B130,'Эксперт РА'!$E$2:$F$150,2,FALSE),"-")</f>
        <v>-</v>
      </c>
      <c r="E130" t="str">
        <f>IFERROR(VLOOKUP(B130,НРА!$E$2:$F$31,2,FALSE),"-")</f>
        <v>BB-</v>
      </c>
      <c r="F130" t="str">
        <f>IFERROR(VLOOKUP(Sum!B130,АКРА!$J$1:$K$119,2,FALSE),"-")</f>
        <v>отозван</v>
      </c>
      <c r="G130">
        <f t="shared" si="36"/>
        <v>3</v>
      </c>
      <c r="H130">
        <f t="shared" si="37"/>
        <v>1</v>
      </c>
      <c r="I130">
        <f t="shared" si="38"/>
        <v>3</v>
      </c>
      <c r="J130">
        <f t="shared" si="39"/>
        <v>0</v>
      </c>
      <c r="K130">
        <f t="shared" si="40"/>
        <v>3</v>
      </c>
      <c r="L130" s="28">
        <f>VLOOKUP(B130,актив!B:D,2,FALSE)</f>
        <v>30881132</v>
      </c>
      <c r="M130">
        <f>VLOOKUP(B130,актив!B:D,3,FALSE)</f>
        <v>2.97</v>
      </c>
      <c r="O130">
        <f>IFERROR(VLOOKUP(B130,Санкции!B:C,2,FALSE),0)</f>
        <v>0</v>
      </c>
      <c r="Q130" s="35">
        <f t="shared" si="41"/>
        <v>-0.19640619206152235</v>
      </c>
      <c r="R130" s="35">
        <f t="shared" si="42"/>
        <v>5.894956879811048E-4</v>
      </c>
      <c r="S130" s="35">
        <f t="shared" si="43"/>
        <v>0.6</v>
      </c>
      <c r="T130">
        <f t="shared" si="44"/>
        <v>0.3</v>
      </c>
      <c r="U130">
        <f t="shared" si="45"/>
        <v>0</v>
      </c>
      <c r="V130">
        <f t="shared" si="46"/>
        <v>1</v>
      </c>
      <c r="X130" s="42">
        <f t="shared" si="47"/>
        <v>44.005894956879807</v>
      </c>
    </row>
    <row r="131" spans="1:24">
      <c r="A131" t="s">
        <v>140</v>
      </c>
      <c r="B131" t="str">
        <f>VLOOKUP(A131,Справочник!$A$2:$B$659,2,FALSE)</f>
        <v>Сибсоцбанк</v>
      </c>
      <c r="C131" t="str">
        <f>IFERROR(VLOOKUP(B131,НКР!C:D,2,FALSE),"-")</f>
        <v>-</v>
      </c>
      <c r="D131" t="str">
        <f>IFERROR(VLOOKUP(B131,'Эксперт РА'!$E$2:$F$150,2,FALSE),"-")</f>
        <v>ruBB+</v>
      </c>
      <c r="E131" t="str">
        <f>IFERROR(VLOOKUP(B131,НРА!$E$2:$F$31,2,FALSE),"-")</f>
        <v>-</v>
      </c>
      <c r="F131" t="str">
        <f>IFERROR(VLOOKUP(Sum!B131,АКРА!$J$1:$K$119,2,FALSE),"-")</f>
        <v>-</v>
      </c>
      <c r="G131">
        <f t="shared" si="36"/>
        <v>1</v>
      </c>
      <c r="H131">
        <f t="shared" si="37"/>
        <v>5</v>
      </c>
      <c r="I131">
        <f t="shared" si="38"/>
        <v>1</v>
      </c>
      <c r="J131">
        <f t="shared" si="39"/>
        <v>1</v>
      </c>
      <c r="K131">
        <f t="shared" si="40"/>
        <v>5</v>
      </c>
      <c r="L131" s="28">
        <f>VLOOKUP(B131,актив!B:D,2,FALSE)</f>
        <v>8407841</v>
      </c>
      <c r="M131">
        <f>VLOOKUP(B131,актив!B:D,3,FALSE)</f>
        <v>0.01</v>
      </c>
      <c r="O131">
        <f>IFERROR(VLOOKUP(B131,Санкции!B:C,2,FALSE),0)</f>
        <v>0</v>
      </c>
      <c r="Q131" s="35">
        <f t="shared" si="41"/>
        <v>-0.20097316960589834</v>
      </c>
      <c r="R131" s="35">
        <f t="shared" si="42"/>
        <v>1.4618936080870945E-4</v>
      </c>
      <c r="S131" s="35">
        <f t="shared" si="43"/>
        <v>1</v>
      </c>
      <c r="T131">
        <f t="shared" si="44"/>
        <v>0.5</v>
      </c>
      <c r="U131">
        <f t="shared" si="45"/>
        <v>0</v>
      </c>
      <c r="V131">
        <f t="shared" si="46"/>
        <v>1</v>
      </c>
      <c r="X131" s="42">
        <f t="shared" si="47"/>
        <v>60.001461893608088</v>
      </c>
    </row>
    <row r="132" spans="1:24">
      <c r="A132" t="s">
        <v>141</v>
      </c>
      <c r="B132" t="str">
        <f>VLOOKUP(A132,Справочник!$A$2:$B$659,2,FALSE)</f>
        <v>Банк Снежинский</v>
      </c>
      <c r="C132" t="str">
        <f>IFERROR(VLOOKUP(B132,НКР!C:D,2,FALSE),"-")</f>
        <v>-</v>
      </c>
      <c r="D132" t="str">
        <f>IFERROR(VLOOKUP(B132,'Эксперт РА'!$E$2:$F$150,2,FALSE),"-")</f>
        <v>-</v>
      </c>
      <c r="E132" t="str">
        <f>IFERROR(VLOOKUP(B132,НРА!$E$2:$F$31,2,FALSE),"-")</f>
        <v>-</v>
      </c>
      <c r="F132" t="str">
        <f>IFERROR(VLOOKUP(Sum!B132,АКРА!$J$1:$K$119,2,FALSE),"-")</f>
        <v>-</v>
      </c>
      <c r="G132">
        <f t="shared" ref="G132:G149" si="48">VLOOKUP(C132,Z$4:AA$21,2,FALSE)</f>
        <v>1</v>
      </c>
      <c r="H132">
        <f t="shared" ref="H132:H149" si="49">VLOOKUP(D132,AB$4:AC$21,2,FALSE)</f>
        <v>1</v>
      </c>
      <c r="I132">
        <f t="shared" ref="I132:I149" si="50">VLOOKUP(E132,AD$4:AE$21,2,FALSE)</f>
        <v>1</v>
      </c>
      <c r="J132">
        <f t="shared" ref="J132:J149" si="51">VLOOKUP(F132,AF$4:AG$21,2,FALSE)</f>
        <v>1</v>
      </c>
      <c r="K132">
        <f t="shared" ref="K132:K149" si="52">MAX(G132:J132)</f>
        <v>1</v>
      </c>
      <c r="L132" s="28">
        <f>VLOOKUP(B132,актив!B:D,2,FALSE)</f>
        <v>9669330</v>
      </c>
      <c r="M132">
        <f>VLOOKUP(B132,актив!B:D,3,FALSE)</f>
        <v>0.06</v>
      </c>
      <c r="O132">
        <f>IFERROR(VLOOKUP(B132,Санкции!B:C,2,FALSE),0)</f>
        <v>0</v>
      </c>
      <c r="Q132" s="35">
        <f t="shared" ref="Q132:Q149" si="53">STANDARDIZE(L132,AVERAGE($L$4:$L$149),_xlfn.STDEV.S($L$4:$L$149))</f>
        <v>-0.20071681231779678</v>
      </c>
      <c r="R132" s="35">
        <f t="shared" ref="R132:R149" si="54">(Q132-MIN($Q$4:$Q$149))/(MAX($Q$4:$Q$149)-MIN($Q$4:$Q$149))</f>
        <v>1.7107339116093312E-4</v>
      </c>
      <c r="S132" s="35">
        <f t="shared" ref="S132:S149" si="55">IF(M132&lt;0.5,1,IF(M132&lt;1,0.9, IF(M132&lt;1.5,0.8,IF(M132&lt;2.5,0.7,IF(M132&lt;3,0.6,IF(M132&lt;5,0.5,IF(M132&lt;7,0.4,IF(M132&lt;10,0.3,IF(M132&lt;15,0.2,IF(M132&lt;25,0.1,0))))))))))</f>
        <v>1</v>
      </c>
      <c r="T132">
        <f t="shared" ref="T132:T149" si="56">K132/10</f>
        <v>0.1</v>
      </c>
      <c r="U132">
        <f t="shared" ref="U132:U149" si="57">N132</f>
        <v>0</v>
      </c>
      <c r="V132">
        <f t="shared" ref="V132:V149" si="58">1-O132</f>
        <v>1</v>
      </c>
      <c r="X132" s="42">
        <f t="shared" ref="X132:X149" si="59">SUMPRODUCT(R132:V132,$R$3:$V$3)*100</f>
        <v>44.001710733911615</v>
      </c>
    </row>
    <row r="133" spans="1:24">
      <c r="A133" t="s">
        <v>142</v>
      </c>
      <c r="B133" t="str">
        <f>VLOOKUP(A133,Справочник!$A$2:$B$659,2,FALSE)</f>
        <v>Банк ПСКБ</v>
      </c>
      <c r="C133" t="str">
        <f>IFERROR(VLOOKUP(B133,НКР!C:D,2,FALSE),"-")</f>
        <v>-</v>
      </c>
      <c r="D133" t="str">
        <f>IFERROR(VLOOKUP(B133,'Эксперт РА'!$E$2:$F$150,2,FALSE),"-")</f>
        <v>ruBBB-</v>
      </c>
      <c r="E133" t="str">
        <f>IFERROR(VLOOKUP(B133,НРА!$E$2:$F$31,2,FALSE),"-")</f>
        <v>-</v>
      </c>
      <c r="F133" t="str">
        <f>IFERROR(VLOOKUP(Sum!B133,АКРА!$J$1:$K$119,2,FALSE),"-")</f>
        <v>-</v>
      </c>
      <c r="G133">
        <f t="shared" si="48"/>
        <v>1</v>
      </c>
      <c r="H133">
        <f t="shared" si="49"/>
        <v>5</v>
      </c>
      <c r="I133">
        <f t="shared" si="50"/>
        <v>1</v>
      </c>
      <c r="J133">
        <f t="shared" si="51"/>
        <v>1</v>
      </c>
      <c r="K133">
        <f t="shared" si="52"/>
        <v>5</v>
      </c>
      <c r="L133" s="28">
        <f>VLOOKUP(B133,актив!B:D,2,FALSE)</f>
        <v>47149174</v>
      </c>
      <c r="M133">
        <f>VLOOKUP(B133,актив!B:D,3,FALSE)</f>
        <v>0</v>
      </c>
      <c r="O133">
        <f>IFERROR(VLOOKUP(B133,Санкции!B:C,2,FALSE),0)</f>
        <v>1</v>
      </c>
      <c r="Q133" s="35">
        <f t="shared" si="53"/>
        <v>-0.19310023288958952</v>
      </c>
      <c r="R133" s="35">
        <f t="shared" si="54"/>
        <v>9.1039777345253256E-4</v>
      </c>
      <c r="S133" s="35">
        <f t="shared" si="55"/>
        <v>1</v>
      </c>
      <c r="T133">
        <f t="shared" si="56"/>
        <v>0.5</v>
      </c>
      <c r="U133">
        <f t="shared" si="57"/>
        <v>0</v>
      </c>
      <c r="V133">
        <f t="shared" si="58"/>
        <v>0</v>
      </c>
      <c r="X133" s="42">
        <f t="shared" si="59"/>
        <v>40.009103977734526</v>
      </c>
    </row>
    <row r="134" spans="1:24">
      <c r="A134" t="s">
        <v>143</v>
      </c>
      <c r="B134" t="str">
        <f>VLOOKUP(A134,Справочник!$A$2:$B$659,2,FALSE)</f>
        <v>Банк Вологжанин</v>
      </c>
      <c r="C134" t="str">
        <f>IFERROR(VLOOKUP(B134,НКР!C:D,2,FALSE),"-")</f>
        <v>-</v>
      </c>
      <c r="D134" t="str">
        <f>IFERROR(VLOOKUP(B134,'Эксперт РА'!$E$2:$F$150,2,FALSE),"-")</f>
        <v>ruBB-</v>
      </c>
      <c r="E134" t="str">
        <f>IFERROR(VLOOKUP(B134,НРА!$E$2:$F$31,2,FALSE),"-")</f>
        <v>-</v>
      </c>
      <c r="F134" t="str">
        <f>IFERROR(VLOOKUP(Sum!B134,АКРА!$J$1:$K$119,2,FALSE),"-")</f>
        <v>-</v>
      </c>
      <c r="G134">
        <f t="shared" si="48"/>
        <v>1</v>
      </c>
      <c r="H134">
        <f t="shared" si="49"/>
        <v>3</v>
      </c>
      <c r="I134">
        <f t="shared" si="50"/>
        <v>1</v>
      </c>
      <c r="J134">
        <f t="shared" si="51"/>
        <v>1</v>
      </c>
      <c r="K134">
        <f t="shared" si="52"/>
        <v>3</v>
      </c>
      <c r="L134" s="28">
        <f>VLOOKUP(B134,актив!B:D,2,FALSE)</f>
        <v>5292246</v>
      </c>
      <c r="M134">
        <f>VLOOKUP(B134,актив!B:D,3,FALSE)</f>
        <v>0.64</v>
      </c>
      <c r="O134">
        <f>IFERROR(VLOOKUP(B134,Санкции!B:C,2,FALSE),0)</f>
        <v>0</v>
      </c>
      <c r="Q134" s="35">
        <f t="shared" si="53"/>
        <v>-0.20160631463135856</v>
      </c>
      <c r="R134" s="35">
        <f t="shared" si="54"/>
        <v>8.473138492050244E-5</v>
      </c>
      <c r="S134" s="35">
        <f t="shared" si="55"/>
        <v>0.9</v>
      </c>
      <c r="T134">
        <f t="shared" si="56"/>
        <v>0.3</v>
      </c>
      <c r="U134">
        <f t="shared" si="57"/>
        <v>0</v>
      </c>
      <c r="V134">
        <f t="shared" si="58"/>
        <v>1</v>
      </c>
      <c r="X134" s="42">
        <f t="shared" si="59"/>
        <v>50.000847313849221</v>
      </c>
    </row>
    <row r="135" spans="1:24">
      <c r="A135" t="s">
        <v>144</v>
      </c>
      <c r="B135" t="str">
        <f>VLOOKUP(A135,Справочник!$A$2:$B$659,2,FALSE)</f>
        <v>Александровский</v>
      </c>
      <c r="C135" t="str">
        <f>IFERROR(VLOOKUP(B135,НКР!C:D,2,FALSE),"-")</f>
        <v>-</v>
      </c>
      <c r="D135" t="str">
        <f>IFERROR(VLOOKUP(B135,'Эксперт РА'!$E$2:$F$150,2,FALSE),"-")</f>
        <v>ruB+</v>
      </c>
      <c r="E135" t="str">
        <f>IFERROR(VLOOKUP(B135,НРА!$E$2:$F$31,2,FALSE),"-")</f>
        <v>-</v>
      </c>
      <c r="F135" t="str">
        <f>IFERROR(VLOOKUP(Sum!B135,АКРА!$J$1:$K$119,2,FALSE),"-")</f>
        <v>-</v>
      </c>
      <c r="G135">
        <f t="shared" si="48"/>
        <v>1</v>
      </c>
      <c r="H135">
        <f t="shared" si="49"/>
        <v>2</v>
      </c>
      <c r="I135">
        <f t="shared" si="50"/>
        <v>1</v>
      </c>
      <c r="J135">
        <f t="shared" si="51"/>
        <v>1</v>
      </c>
      <c r="K135">
        <f t="shared" si="52"/>
        <v>2</v>
      </c>
      <c r="L135" s="28">
        <f>VLOOKUP(B135,актив!B:D,2,FALSE)</f>
        <v>17581818</v>
      </c>
      <c r="M135">
        <f>VLOOKUP(B135,актив!B:D,3,FALSE)</f>
        <v>2.27</v>
      </c>
      <c r="O135">
        <f>IFERROR(VLOOKUP(B135,Санкции!B:C,2,FALSE),0)</f>
        <v>0</v>
      </c>
      <c r="Q135" s="35">
        <f t="shared" si="53"/>
        <v>-0.19910885222792188</v>
      </c>
      <c r="R135" s="35">
        <f t="shared" si="54"/>
        <v>3.2715449179170823E-4</v>
      </c>
      <c r="S135" s="35">
        <f t="shared" si="55"/>
        <v>0.7</v>
      </c>
      <c r="T135">
        <f t="shared" si="56"/>
        <v>0.2</v>
      </c>
      <c r="U135">
        <f t="shared" si="57"/>
        <v>0</v>
      </c>
      <c r="V135">
        <f t="shared" si="58"/>
        <v>1</v>
      </c>
      <c r="X135" s="42">
        <f t="shared" si="59"/>
        <v>42.003271544917922</v>
      </c>
    </row>
    <row r="136" spans="1:24">
      <c r="A136" t="s">
        <v>145</v>
      </c>
      <c r="B136" t="str">
        <f>VLOOKUP(A136,Справочник!$A$2:$B$659,2,FALSE)</f>
        <v>РосДорБанк</v>
      </c>
      <c r="C136" t="str">
        <f>IFERROR(VLOOKUP(B136,НКР!C:D,2,FALSE),"-")</f>
        <v>-</v>
      </c>
      <c r="D136" t="str">
        <f>IFERROR(VLOOKUP(B136,'Эксперт РА'!$E$2:$F$150,2,FALSE),"-")</f>
        <v>-</v>
      </c>
      <c r="E136" t="str">
        <f>IFERROR(VLOOKUP(B136,НРА!$E$2:$F$31,2,FALSE),"-")</f>
        <v>-</v>
      </c>
      <c r="F136" t="str">
        <f>IFERROR(VLOOKUP(Sum!B136,АКРА!$J$1:$K$119,2,FALSE),"-")</f>
        <v>BB-</v>
      </c>
      <c r="G136">
        <f t="shared" si="48"/>
        <v>1</v>
      </c>
      <c r="H136">
        <f t="shared" si="49"/>
        <v>1</v>
      </c>
      <c r="I136">
        <f t="shared" si="50"/>
        <v>1</v>
      </c>
      <c r="J136">
        <f t="shared" si="51"/>
        <v>3</v>
      </c>
      <c r="K136">
        <f t="shared" si="52"/>
        <v>3</v>
      </c>
      <c r="L136" s="28">
        <f>VLOOKUP(B136,актив!B:D,2,FALSE)</f>
        <v>37971028</v>
      </c>
      <c r="M136">
        <f>VLOOKUP(B136,актив!B:D,3,FALSE)</f>
        <v>1.77</v>
      </c>
      <c r="O136">
        <f>IFERROR(VLOOKUP(B136,Санкции!B:C,2,FALSE),0)</f>
        <v>0</v>
      </c>
      <c r="Q136" s="35">
        <f t="shared" si="53"/>
        <v>-0.1949653974834625</v>
      </c>
      <c r="R136" s="35">
        <f t="shared" si="54"/>
        <v>7.2935040511150882E-4</v>
      </c>
      <c r="S136" s="35">
        <f t="shared" si="55"/>
        <v>0.7</v>
      </c>
      <c r="T136">
        <f t="shared" si="56"/>
        <v>0.3</v>
      </c>
      <c r="U136">
        <f t="shared" si="57"/>
        <v>0</v>
      </c>
      <c r="V136">
        <f t="shared" si="58"/>
        <v>1</v>
      </c>
      <c r="X136" s="42">
        <f t="shared" si="59"/>
        <v>46.007293504051113</v>
      </c>
    </row>
    <row r="137" spans="1:24">
      <c r="A137" t="s">
        <v>146</v>
      </c>
      <c r="B137" t="str">
        <f>VLOOKUP(A137,Справочник!$A$2:$B$659,2,FALSE)</f>
        <v>Ланта-Банк</v>
      </c>
      <c r="C137" t="str">
        <f>IFERROR(VLOOKUP(B137,НКР!C:D,2,FALSE),"-")</f>
        <v>-</v>
      </c>
      <c r="D137" t="str">
        <f>IFERROR(VLOOKUP(B137,'Эксперт РА'!$E$2:$F$150,2,FALSE),"-")</f>
        <v>-</v>
      </c>
      <c r="E137" t="str">
        <f>IFERROR(VLOOKUP(B137,НРА!$E$2:$F$31,2,FALSE),"-")</f>
        <v>-</v>
      </c>
      <c r="F137" t="str">
        <f>IFERROR(VLOOKUP(Sum!B137,АКРА!$J$1:$K$119,2,FALSE),"-")</f>
        <v>B+</v>
      </c>
      <c r="G137">
        <f t="shared" si="48"/>
        <v>1</v>
      </c>
      <c r="H137">
        <f t="shared" si="49"/>
        <v>1</v>
      </c>
      <c r="I137">
        <f t="shared" si="50"/>
        <v>1</v>
      </c>
      <c r="J137">
        <f t="shared" si="51"/>
        <v>2</v>
      </c>
      <c r="K137">
        <f t="shared" si="52"/>
        <v>2</v>
      </c>
      <c r="L137" s="28">
        <f>VLOOKUP(B137,актив!B:D,2,FALSE)</f>
        <v>42769278</v>
      </c>
      <c r="M137">
        <f>VLOOKUP(B137,актив!B:D,3,FALSE)</f>
        <v>0.04</v>
      </c>
      <c r="O137">
        <f>IFERROR(VLOOKUP(B137,Санкции!B:C,2,FALSE),0)</f>
        <v>1</v>
      </c>
      <c r="Q137" s="35">
        <f t="shared" si="53"/>
        <v>-0.1939903066522041</v>
      </c>
      <c r="R137" s="35">
        <f t="shared" si="54"/>
        <v>8.2400029792671539E-4</v>
      </c>
      <c r="S137" s="35">
        <f t="shared" si="55"/>
        <v>1</v>
      </c>
      <c r="T137">
        <f t="shared" si="56"/>
        <v>0.2</v>
      </c>
      <c r="U137">
        <f t="shared" si="57"/>
        <v>0</v>
      </c>
      <c r="V137">
        <f t="shared" si="58"/>
        <v>0</v>
      </c>
      <c r="X137" s="42">
        <f t="shared" si="59"/>
        <v>28.008240002979267</v>
      </c>
    </row>
    <row r="138" spans="1:24">
      <c r="A138" t="s">
        <v>147</v>
      </c>
      <c r="B138" t="str">
        <f>VLOOKUP(A138,Справочник!$A$2:$B$659,2,FALSE)</f>
        <v>Первый Клиентский Банк</v>
      </c>
      <c r="C138" t="str">
        <f>IFERROR(VLOOKUP(B138,НКР!C:D,2,FALSE),"-")</f>
        <v>-</v>
      </c>
      <c r="D138" t="str">
        <f>IFERROR(VLOOKUP(B138,'Эксперт РА'!$E$2:$F$150,2,FALSE),"-")</f>
        <v>ruB-</v>
      </c>
      <c r="E138" t="str">
        <f>IFERROR(VLOOKUP(B138,НРА!$E$2:$F$31,2,FALSE),"-")</f>
        <v>-</v>
      </c>
      <c r="F138" t="str">
        <f>IFERROR(VLOOKUP(Sum!B138,АКРА!$J$1:$K$119,2,FALSE),"-")</f>
        <v>-</v>
      </c>
      <c r="G138">
        <f t="shared" si="48"/>
        <v>1</v>
      </c>
      <c r="H138">
        <f t="shared" si="49"/>
        <v>2</v>
      </c>
      <c r="I138">
        <f t="shared" si="50"/>
        <v>1</v>
      </c>
      <c r="J138">
        <f t="shared" si="51"/>
        <v>1</v>
      </c>
      <c r="K138">
        <f t="shared" si="52"/>
        <v>2</v>
      </c>
      <c r="L138" s="28">
        <f>VLOOKUP(B138,актив!B:D,2,FALSE)</f>
        <v>3583145</v>
      </c>
      <c r="M138">
        <f>VLOOKUP(B138,актив!B:D,3,FALSE)</f>
        <v>5.4</v>
      </c>
      <c r="O138">
        <f>IFERROR(VLOOKUP(B138,Санкции!B:C,2,FALSE),0)</f>
        <v>0</v>
      </c>
      <c r="Q138" s="35">
        <f t="shared" si="53"/>
        <v>-0.20195363474073064</v>
      </c>
      <c r="R138" s="35">
        <f t="shared" si="54"/>
        <v>5.101779632875282E-5</v>
      </c>
      <c r="S138" s="35">
        <f t="shared" si="55"/>
        <v>0.4</v>
      </c>
      <c r="T138">
        <f t="shared" si="56"/>
        <v>0.2</v>
      </c>
      <c r="U138">
        <f t="shared" si="57"/>
        <v>0</v>
      </c>
      <c r="V138">
        <f t="shared" si="58"/>
        <v>1</v>
      </c>
      <c r="X138" s="42">
        <f t="shared" si="59"/>
        <v>36.000510177963292</v>
      </c>
    </row>
    <row r="139" spans="1:24">
      <c r="A139" t="s">
        <v>148</v>
      </c>
      <c r="B139" t="str">
        <f>VLOOKUP(A139,Справочник!$A$2:$B$659,2,FALSE)</f>
        <v>Солид Банк</v>
      </c>
      <c r="C139" t="str">
        <f>IFERROR(VLOOKUP(B139,НКР!C:D,2,FALSE),"-")</f>
        <v>-</v>
      </c>
      <c r="D139" t="str">
        <f>IFERROR(VLOOKUP(B139,'Эксперт РА'!$E$2:$F$150,2,FALSE),"-")</f>
        <v>ruBB-</v>
      </c>
      <c r="E139" t="str">
        <f>IFERROR(VLOOKUP(B139,НРА!$E$2:$F$31,2,FALSE),"-")</f>
        <v>BB-</v>
      </c>
      <c r="F139" t="str">
        <f>IFERROR(VLOOKUP(Sum!B139,АКРА!$J$1:$K$119,2,FALSE),"-")</f>
        <v>-</v>
      </c>
      <c r="G139">
        <f t="shared" si="48"/>
        <v>1</v>
      </c>
      <c r="H139">
        <f t="shared" si="49"/>
        <v>3</v>
      </c>
      <c r="I139">
        <f t="shared" si="50"/>
        <v>3</v>
      </c>
      <c r="J139">
        <f t="shared" si="51"/>
        <v>1</v>
      </c>
      <c r="K139">
        <f t="shared" si="52"/>
        <v>3</v>
      </c>
      <c r="L139" s="28">
        <f>VLOOKUP(B139,актив!B:D,2,FALSE)</f>
        <v>15785771</v>
      </c>
      <c r="M139">
        <f>VLOOKUP(B139,актив!B:D,3,FALSE)</f>
        <v>4.88</v>
      </c>
      <c r="O139">
        <f>IFERROR(VLOOKUP(B139,Санкции!B:C,2,FALSE),0)</f>
        <v>0</v>
      </c>
      <c r="Q139" s="35">
        <f t="shared" si="53"/>
        <v>-0.19947384133065918</v>
      </c>
      <c r="R139" s="35">
        <f t="shared" si="54"/>
        <v>2.9172581341082318E-4</v>
      </c>
      <c r="S139" s="35">
        <f t="shared" si="55"/>
        <v>0.5</v>
      </c>
      <c r="T139">
        <f t="shared" si="56"/>
        <v>0.3</v>
      </c>
      <c r="U139">
        <f t="shared" si="57"/>
        <v>0</v>
      </c>
      <c r="V139">
        <f t="shared" si="58"/>
        <v>1</v>
      </c>
      <c r="X139" s="42">
        <f t="shared" si="59"/>
        <v>42.002917258134111</v>
      </c>
    </row>
    <row r="140" spans="1:24">
      <c r="A140" t="s">
        <v>149</v>
      </c>
      <c r="B140" t="str">
        <f>VLOOKUP(A140,Справочник!$A$2:$B$659,2,FALSE)</f>
        <v>Тендер-Банк</v>
      </c>
      <c r="C140" t="str">
        <f>IFERROR(VLOOKUP(B140,НКР!C:D,2,FALSE),"-")</f>
        <v>-</v>
      </c>
      <c r="D140" t="str">
        <f>IFERROR(VLOOKUP(B140,'Эксперт РА'!$E$2:$F$150,2,FALSE),"-")</f>
        <v>ruB-</v>
      </c>
      <c r="E140" t="str">
        <f>IFERROR(VLOOKUP(B140,НРА!$E$2:$F$31,2,FALSE),"-")</f>
        <v>-</v>
      </c>
      <c r="F140" t="str">
        <f>IFERROR(VLOOKUP(Sum!B140,АКРА!$J$1:$K$119,2,FALSE),"-")</f>
        <v>-</v>
      </c>
      <c r="G140">
        <f t="shared" si="48"/>
        <v>1</v>
      </c>
      <c r="H140">
        <f t="shared" si="49"/>
        <v>2</v>
      </c>
      <c r="I140">
        <f t="shared" si="50"/>
        <v>1</v>
      </c>
      <c r="J140">
        <f t="shared" si="51"/>
        <v>1</v>
      </c>
      <c r="K140">
        <f t="shared" si="52"/>
        <v>2</v>
      </c>
      <c r="L140" s="28">
        <f>VLOOKUP(B140,актив!B:D,2,FALSE)</f>
        <v>4237812</v>
      </c>
      <c r="M140">
        <f>VLOOKUP(B140,актив!B:D,3,FALSE)</f>
        <v>0.55000000000000004</v>
      </c>
      <c r="O140">
        <f>IFERROR(VLOOKUP(B140,Санкции!B:C,2,FALSE),0)</f>
        <v>0</v>
      </c>
      <c r="Q140" s="35">
        <f t="shared" si="53"/>
        <v>-0.20182059461376198</v>
      </c>
      <c r="R140" s="35">
        <f t="shared" si="54"/>
        <v>6.3931704811980028E-5</v>
      </c>
      <c r="S140" s="35">
        <f t="shared" si="55"/>
        <v>0.9</v>
      </c>
      <c r="T140">
        <f t="shared" si="56"/>
        <v>0.2</v>
      </c>
      <c r="U140">
        <f t="shared" si="57"/>
        <v>0</v>
      </c>
      <c r="V140">
        <f t="shared" si="58"/>
        <v>1</v>
      </c>
      <c r="X140" s="42">
        <f t="shared" si="59"/>
        <v>46.000639317048126</v>
      </c>
    </row>
    <row r="141" spans="1:24">
      <c r="A141" t="s">
        <v>150</v>
      </c>
      <c r="B141" t="str">
        <f>VLOOKUP(A141,Справочник!$A$2:$B$659,2,FALSE)</f>
        <v>Агропромкредит</v>
      </c>
      <c r="C141" t="str">
        <f>IFERROR(VLOOKUP(B141,НКР!C:D,2,FALSE),"-")</f>
        <v>BB-</v>
      </c>
      <c r="D141" t="str">
        <f>IFERROR(VLOOKUP(B141,'Эксперт РА'!$E$2:$F$150,2,FALSE),"-")</f>
        <v>ruBB-</v>
      </c>
      <c r="E141" t="str">
        <f>IFERROR(VLOOKUP(B141,НРА!$E$2:$F$31,2,FALSE),"-")</f>
        <v>-</v>
      </c>
      <c r="F141" t="str">
        <f>IFERROR(VLOOKUP(Sum!B141,АКРА!$J$1:$K$119,2,FALSE),"-")</f>
        <v>-</v>
      </c>
      <c r="G141">
        <f t="shared" si="48"/>
        <v>3</v>
      </c>
      <c r="H141">
        <f t="shared" si="49"/>
        <v>3</v>
      </c>
      <c r="I141">
        <f t="shared" si="50"/>
        <v>1</v>
      </c>
      <c r="J141">
        <f t="shared" si="51"/>
        <v>1</v>
      </c>
      <c r="K141">
        <f t="shared" si="52"/>
        <v>3</v>
      </c>
      <c r="L141" s="28">
        <f>VLOOKUP(B141,актив!B:D,2,FALSE)</f>
        <v>22481675</v>
      </c>
      <c r="M141">
        <f>VLOOKUP(B141,актив!B:D,3,FALSE)</f>
        <v>0</v>
      </c>
      <c r="O141">
        <f>IFERROR(VLOOKUP(B141,Санкции!B:C,2,FALSE),0)</f>
        <v>0</v>
      </c>
      <c r="Q141" s="35">
        <f t="shared" si="53"/>
        <v>-0.19811311302400852</v>
      </c>
      <c r="R141" s="35">
        <f t="shared" si="54"/>
        <v>4.2380867610053582E-4</v>
      </c>
      <c r="S141" s="35">
        <f t="shared" si="55"/>
        <v>1</v>
      </c>
      <c r="T141">
        <f t="shared" si="56"/>
        <v>0.3</v>
      </c>
      <c r="U141">
        <f t="shared" si="57"/>
        <v>0</v>
      </c>
      <c r="V141">
        <f t="shared" si="58"/>
        <v>1</v>
      </c>
      <c r="X141" s="42">
        <f t="shared" si="59"/>
        <v>52.004238086760999</v>
      </c>
    </row>
    <row r="142" spans="1:24">
      <c r="A142" t="s">
        <v>151</v>
      </c>
      <c r="B142" t="str">
        <f>VLOOKUP(A142,Справочник!$A$2:$B$659,2,FALSE)</f>
        <v>Костромаселькомбанк</v>
      </c>
      <c r="C142" t="str">
        <f>IFERROR(VLOOKUP(B142,НКР!C:D,2,FALSE),"-")</f>
        <v>-</v>
      </c>
      <c r="D142" t="str">
        <f>IFERROR(VLOOKUP(B142,'Эксперт РА'!$E$2:$F$150,2,FALSE),"-")</f>
        <v>-</v>
      </c>
      <c r="E142" t="str">
        <f>IFERROR(VLOOKUP(B142,НРА!$E$2:$F$31,2,FALSE),"-")</f>
        <v>-</v>
      </c>
      <c r="F142" t="str">
        <f>IFERROR(VLOOKUP(Sum!B142,АКРА!$J$1:$K$119,2,FALSE),"-")</f>
        <v>-</v>
      </c>
      <c r="G142">
        <f t="shared" si="48"/>
        <v>1</v>
      </c>
      <c r="H142">
        <f t="shared" si="49"/>
        <v>1</v>
      </c>
      <c r="I142">
        <f t="shared" si="50"/>
        <v>1</v>
      </c>
      <c r="J142">
        <f t="shared" si="51"/>
        <v>1</v>
      </c>
      <c r="K142">
        <f t="shared" si="52"/>
        <v>1</v>
      </c>
      <c r="L142" s="28">
        <f>VLOOKUP(B142,актив!B:D,2,FALSE)</f>
        <v>2749053</v>
      </c>
      <c r="M142">
        <f>VLOOKUP(B142,актив!B:D,3,FALSE)</f>
        <v>0.16</v>
      </c>
      <c r="O142">
        <f>IFERROR(VLOOKUP(B142,Санкции!B:C,2,FALSE),0)</f>
        <v>0</v>
      </c>
      <c r="Q142" s="35">
        <f t="shared" si="53"/>
        <v>-0.20212313725969611</v>
      </c>
      <c r="R142" s="35">
        <f t="shared" si="54"/>
        <v>3.4564564755152274E-5</v>
      </c>
      <c r="S142" s="35">
        <f t="shared" si="55"/>
        <v>1</v>
      </c>
      <c r="T142">
        <f t="shared" si="56"/>
        <v>0.1</v>
      </c>
      <c r="U142">
        <f t="shared" si="57"/>
        <v>0</v>
      </c>
      <c r="V142">
        <f t="shared" si="58"/>
        <v>1</v>
      </c>
      <c r="X142" s="42">
        <f t="shared" si="59"/>
        <v>44.000345645647556</v>
      </c>
    </row>
    <row r="143" spans="1:24">
      <c r="A143" t="s">
        <v>152</v>
      </c>
      <c r="B143" t="str">
        <f>VLOOKUP(A143,Справочник!$A$2:$B$659,2,FALSE)</f>
        <v>Тольяттихимбанк</v>
      </c>
      <c r="C143" t="str">
        <f>IFERROR(VLOOKUP(B143,НКР!C:D,2,FALSE),"-")</f>
        <v>-</v>
      </c>
      <c r="D143" t="str">
        <f>IFERROR(VLOOKUP(B143,'Эксперт РА'!$E$2:$F$150,2,FALSE),"-")</f>
        <v>-</v>
      </c>
      <c r="E143" t="str">
        <f>IFERROR(VLOOKUP(B143,НРА!$E$2:$F$31,2,FALSE),"-")</f>
        <v>-</v>
      </c>
      <c r="F143" t="str">
        <f>IFERROR(VLOOKUP(Sum!B143,АКРА!$J$1:$K$119,2,FALSE),"-")</f>
        <v>BBB+</v>
      </c>
      <c r="G143">
        <f t="shared" si="48"/>
        <v>1</v>
      </c>
      <c r="H143">
        <f t="shared" si="49"/>
        <v>1</v>
      </c>
      <c r="I143">
        <f t="shared" si="50"/>
        <v>1</v>
      </c>
      <c r="J143">
        <f t="shared" si="51"/>
        <v>6</v>
      </c>
      <c r="K143">
        <f t="shared" si="52"/>
        <v>6</v>
      </c>
      <c r="L143" s="28">
        <f>VLOOKUP(B143,актив!B:D,2,FALSE)</f>
        <v>26805065</v>
      </c>
      <c r="M143">
        <f>VLOOKUP(B143,актив!B:D,3,FALSE)</f>
        <v>0.48</v>
      </c>
      <c r="O143">
        <f>IFERROR(VLOOKUP(B143,Санкции!B:C,2,FALSE),0)</f>
        <v>0</v>
      </c>
      <c r="Q143" s="35">
        <f t="shared" si="53"/>
        <v>-0.19723452229844102</v>
      </c>
      <c r="R143" s="35">
        <f t="shared" si="54"/>
        <v>5.0909151882409884E-4</v>
      </c>
      <c r="S143" s="35">
        <f t="shared" si="55"/>
        <v>1</v>
      </c>
      <c r="T143">
        <f t="shared" si="56"/>
        <v>0.6</v>
      </c>
      <c r="U143">
        <f t="shared" si="57"/>
        <v>0</v>
      </c>
      <c r="V143">
        <f t="shared" si="58"/>
        <v>1</v>
      </c>
      <c r="X143" s="42">
        <f t="shared" si="59"/>
        <v>64.005090915188248</v>
      </c>
    </row>
    <row r="144" spans="1:24">
      <c r="A144" t="s">
        <v>153</v>
      </c>
      <c r="B144" t="str">
        <f>VLOOKUP(A144,Справочник!$A$2:$B$659,2,FALSE)</f>
        <v>Новобанк</v>
      </c>
      <c r="C144" t="str">
        <f>IFERROR(VLOOKUP(B144,НКР!C:D,2,FALSE),"-")</f>
        <v>-</v>
      </c>
      <c r="D144" t="str">
        <f>IFERROR(VLOOKUP(B144,'Эксперт РА'!$E$2:$F$150,2,FALSE),"-")</f>
        <v>-</v>
      </c>
      <c r="E144" t="str">
        <f>IFERROR(VLOOKUP(B144,НРА!$E$2:$F$31,2,FALSE),"-")</f>
        <v>-</v>
      </c>
      <c r="F144" t="str">
        <f>IFERROR(VLOOKUP(Sum!B144,АКРА!$J$1:$K$119,2,FALSE),"-")</f>
        <v>-</v>
      </c>
      <c r="G144">
        <f t="shared" si="48"/>
        <v>1</v>
      </c>
      <c r="H144">
        <f t="shared" si="49"/>
        <v>1</v>
      </c>
      <c r="I144">
        <f t="shared" si="50"/>
        <v>1</v>
      </c>
      <c r="J144">
        <f t="shared" si="51"/>
        <v>1</v>
      </c>
      <c r="K144">
        <f t="shared" si="52"/>
        <v>1</v>
      </c>
      <c r="L144" s="28">
        <f>VLOOKUP(B144,актив!B:D,2,FALSE)</f>
        <v>8854027</v>
      </c>
      <c r="M144">
        <f>VLOOKUP(B144,актив!B:D,3,FALSE)</f>
        <v>0.09</v>
      </c>
      <c r="O144">
        <f>IFERROR(VLOOKUP(B144,Санкции!B:C,2,FALSE),0)</f>
        <v>0</v>
      </c>
      <c r="Q144" s="35">
        <f t="shared" si="53"/>
        <v>-0.20088249657351448</v>
      </c>
      <c r="R144" s="35">
        <f t="shared" si="54"/>
        <v>1.5499078988715357E-4</v>
      </c>
      <c r="S144" s="35">
        <f t="shared" si="55"/>
        <v>1</v>
      </c>
      <c r="T144">
        <f t="shared" si="56"/>
        <v>0.1</v>
      </c>
      <c r="U144">
        <f t="shared" si="57"/>
        <v>0</v>
      </c>
      <c r="V144">
        <f t="shared" si="58"/>
        <v>1</v>
      </c>
      <c r="X144" s="42">
        <f t="shared" si="59"/>
        <v>44.001549907898877</v>
      </c>
    </row>
    <row r="145" spans="1:24">
      <c r="A145" t="s">
        <v>154</v>
      </c>
      <c r="B145" t="str">
        <f>VLOOKUP(A145,Справочник!$A$2:$B$659,2,FALSE)</f>
        <v>ЕАТП Банк</v>
      </c>
      <c r="C145" t="str">
        <f>IFERROR(VLOOKUP(B145,НКР!C:D,2,FALSE),"-")</f>
        <v>-</v>
      </c>
      <c r="D145" t="str">
        <f>IFERROR(VLOOKUP(B145,'Эксперт РА'!$E$2:$F$150,2,FALSE),"-")</f>
        <v>-</v>
      </c>
      <c r="E145" t="str">
        <f>IFERROR(VLOOKUP(B145,НРА!$E$2:$F$31,2,FALSE),"-")</f>
        <v>-</v>
      </c>
      <c r="F145" t="str">
        <f>IFERROR(VLOOKUP(Sum!B145,АКРА!$J$1:$K$119,2,FALSE),"-")</f>
        <v>-</v>
      </c>
      <c r="G145">
        <f t="shared" si="48"/>
        <v>1</v>
      </c>
      <c r="H145">
        <f t="shared" si="49"/>
        <v>1</v>
      </c>
      <c r="I145">
        <f t="shared" si="50"/>
        <v>1</v>
      </c>
      <c r="J145">
        <f t="shared" si="51"/>
        <v>1</v>
      </c>
      <c r="K145">
        <f t="shared" si="52"/>
        <v>1</v>
      </c>
      <c r="L145" s="28">
        <f>VLOOKUP(B145,актив!B:D,2,FALSE)</f>
        <v>996812</v>
      </c>
      <c r="M145">
        <f>VLOOKUP(B145,актив!B:D,3,FALSE)</f>
        <v>0</v>
      </c>
      <c r="O145">
        <f>IFERROR(VLOOKUP(B145,Санкции!B:C,2,FALSE),0)</f>
        <v>0</v>
      </c>
      <c r="Q145" s="35">
        <f t="shared" si="53"/>
        <v>-0.20247922419415243</v>
      </c>
      <c r="R145" s="35">
        <f t="shared" si="54"/>
        <v>0</v>
      </c>
      <c r="S145" s="35">
        <f t="shared" si="55"/>
        <v>1</v>
      </c>
      <c r="T145">
        <f t="shared" si="56"/>
        <v>0.1</v>
      </c>
      <c r="U145">
        <f t="shared" si="57"/>
        <v>0</v>
      </c>
      <c r="V145">
        <f t="shared" si="58"/>
        <v>1</v>
      </c>
      <c r="X145" s="42">
        <f t="shared" si="59"/>
        <v>44.000000000000007</v>
      </c>
    </row>
    <row r="146" spans="1:24">
      <c r="A146" t="s">
        <v>156</v>
      </c>
      <c r="B146" t="str">
        <f>VLOOKUP(A146,Справочник!$A$2:$B$659,2,FALSE)</f>
        <v>Траст</v>
      </c>
      <c r="C146" t="str">
        <f>IFERROR(VLOOKUP(B146,НКР!C:D,2,FALSE),"-")</f>
        <v>-</v>
      </c>
      <c r="D146" t="str">
        <f>IFERROR(VLOOKUP(B146,'Эксперт РА'!$E$2:$F$150,2,FALSE),"-")</f>
        <v>-</v>
      </c>
      <c r="E146" t="str">
        <f>IFERROR(VLOOKUP(B146,НРА!$E$2:$F$31,2,FALSE),"-")</f>
        <v>-</v>
      </c>
      <c r="F146" t="str">
        <f>IFERROR(VLOOKUP(Sum!B146,АКРА!$J$1:$K$119,2,FALSE),"-")</f>
        <v>-</v>
      </c>
      <c r="G146">
        <f t="shared" si="48"/>
        <v>1</v>
      </c>
      <c r="H146">
        <f t="shared" si="49"/>
        <v>1</v>
      </c>
      <c r="I146">
        <f t="shared" si="50"/>
        <v>1</v>
      </c>
      <c r="J146">
        <f t="shared" si="51"/>
        <v>1</v>
      </c>
      <c r="K146">
        <f t="shared" si="52"/>
        <v>1</v>
      </c>
      <c r="L146" s="28">
        <f>VLOOKUP(B146,актив!B:D,2,FALSE)</f>
        <v>265095664</v>
      </c>
      <c r="M146">
        <f>VLOOKUP(B146,актив!B:D,3,FALSE)</f>
        <v>51.7</v>
      </c>
      <c r="O146">
        <f>IFERROR(VLOOKUP(B146,Санкции!B:C,2,FALSE),0)</f>
        <v>0</v>
      </c>
      <c r="Q146" s="35">
        <f t="shared" si="53"/>
        <v>-0.14880958023415217</v>
      </c>
      <c r="R146" s="35">
        <f t="shared" si="54"/>
        <v>5.2095926711653437E-3</v>
      </c>
      <c r="S146" s="35">
        <f t="shared" si="55"/>
        <v>0</v>
      </c>
      <c r="T146">
        <f t="shared" si="56"/>
        <v>0.1</v>
      </c>
      <c r="U146">
        <f t="shared" si="57"/>
        <v>0</v>
      </c>
      <c r="V146">
        <f t="shared" si="58"/>
        <v>1</v>
      </c>
      <c r="X146" s="42">
        <f t="shared" si="59"/>
        <v>24.052095926711655</v>
      </c>
    </row>
    <row r="147" spans="1:24">
      <c r="A147" t="s">
        <v>157</v>
      </c>
      <c r="B147" t="str">
        <f>VLOOKUP(A147,Справочник!$A$2:$B$659,2,FALSE)</f>
        <v>Нацинвестпромбанк</v>
      </c>
      <c r="C147" t="str">
        <f>IFERROR(VLOOKUP(B147,НКР!C:D,2,FALSE),"-")</f>
        <v>-</v>
      </c>
      <c r="D147" t="str">
        <f>IFERROR(VLOOKUP(B147,'Эксперт РА'!$E$2:$F$150,2,FALSE),"-")</f>
        <v>-</v>
      </c>
      <c r="E147" t="str">
        <f>IFERROR(VLOOKUP(B147,НРА!$E$2:$F$31,2,FALSE),"-")</f>
        <v>-</v>
      </c>
      <c r="F147" t="str">
        <f>IFERROR(VLOOKUP(Sum!B147,АКРА!$J$1:$K$119,2,FALSE),"-")</f>
        <v>-</v>
      </c>
      <c r="G147">
        <f t="shared" si="48"/>
        <v>1</v>
      </c>
      <c r="H147">
        <f t="shared" si="49"/>
        <v>1</v>
      </c>
      <c r="I147">
        <f t="shared" si="50"/>
        <v>1</v>
      </c>
      <c r="J147">
        <f t="shared" si="51"/>
        <v>1</v>
      </c>
      <c r="K147">
        <f t="shared" si="52"/>
        <v>1</v>
      </c>
      <c r="L147" s="28">
        <f>VLOOKUP(B147,актив!B:D,2,FALSE)</f>
        <v>8170683</v>
      </c>
      <c r="M147">
        <f>VLOOKUP(B147,актив!B:D,3,FALSE)</f>
        <v>0</v>
      </c>
      <c r="O147">
        <f>IFERROR(VLOOKUP(B147,Санкции!B:C,2,FALSE),0)</f>
        <v>0</v>
      </c>
      <c r="Q147" s="35">
        <f t="shared" si="53"/>
        <v>-0.20102136438344423</v>
      </c>
      <c r="R147" s="35">
        <f t="shared" si="54"/>
        <v>1.4151120121296779E-4</v>
      </c>
      <c r="S147" s="35">
        <f t="shared" si="55"/>
        <v>1</v>
      </c>
      <c r="T147">
        <f t="shared" si="56"/>
        <v>0.1</v>
      </c>
      <c r="U147">
        <f t="shared" si="57"/>
        <v>0</v>
      </c>
      <c r="V147">
        <f t="shared" si="58"/>
        <v>1</v>
      </c>
      <c r="X147" s="42">
        <f t="shared" si="59"/>
        <v>44.001415112012133</v>
      </c>
    </row>
    <row r="148" spans="1:24">
      <c r="A148" t="s">
        <v>158</v>
      </c>
      <c r="B148" t="str">
        <f>VLOOKUP(A148,Справочник!$A$2:$B$659,2,FALSE)</f>
        <v>НРБАНК</v>
      </c>
      <c r="C148" t="str">
        <f>IFERROR(VLOOKUP(B148,НКР!C:D,2,FALSE),"-")</f>
        <v>-</v>
      </c>
      <c r="D148" t="str">
        <f>IFERROR(VLOOKUP(B148,'Эксперт РА'!$E$2:$F$150,2,FALSE),"-")</f>
        <v>-</v>
      </c>
      <c r="E148" t="str">
        <f>IFERROR(VLOOKUP(B148,НРА!$E$2:$F$31,2,FALSE),"-")</f>
        <v>-</v>
      </c>
      <c r="F148" t="str">
        <f>IFERROR(VLOOKUP(Sum!B148,АКРА!$J$1:$K$119,2,FALSE),"-")</f>
        <v>BB</v>
      </c>
      <c r="G148">
        <f t="shared" si="48"/>
        <v>1</v>
      </c>
      <c r="H148">
        <f t="shared" si="49"/>
        <v>1</v>
      </c>
      <c r="I148">
        <f t="shared" si="50"/>
        <v>1</v>
      </c>
      <c r="J148">
        <f t="shared" si="51"/>
        <v>4</v>
      </c>
      <c r="K148">
        <f t="shared" si="52"/>
        <v>4</v>
      </c>
      <c r="L148" s="28">
        <f>VLOOKUP(B148,актив!B:D,2,FALSE)</f>
        <v>96170458</v>
      </c>
      <c r="M148">
        <f>VLOOKUP(B148,актив!B:D,3,FALSE)</f>
        <v>0.01</v>
      </c>
      <c r="O148">
        <f>IFERROR(VLOOKUP(B148,Санкции!B:C,2,FALSE),0)</f>
        <v>0</v>
      </c>
      <c r="Q148" s="35">
        <f t="shared" si="53"/>
        <v>-0.18313822495650672</v>
      </c>
      <c r="R148" s="35">
        <f t="shared" si="54"/>
        <v>1.8773876710743338E-3</v>
      </c>
      <c r="S148" s="35">
        <f t="shared" si="55"/>
        <v>1</v>
      </c>
      <c r="T148">
        <f t="shared" si="56"/>
        <v>0.4</v>
      </c>
      <c r="U148">
        <f t="shared" si="57"/>
        <v>0</v>
      </c>
      <c r="V148">
        <f t="shared" si="58"/>
        <v>1</v>
      </c>
      <c r="X148" s="42">
        <f t="shared" si="59"/>
        <v>56.018773876710746</v>
      </c>
    </row>
    <row r="149" spans="1:24" ht="15" thickBot="1">
      <c r="A149" t="s">
        <v>159</v>
      </c>
      <c r="B149" t="str">
        <f>VLOOKUP(A149,Справочник!$A$2:$B$659,2,FALSE)</f>
        <v>Цифра банк</v>
      </c>
      <c r="C149" t="str">
        <f>IFERROR(VLOOKUP(B149,НКР!C:D,2,FALSE),"-")</f>
        <v>-</v>
      </c>
      <c r="D149" t="str">
        <f>IFERROR(VLOOKUP(B149,'Эксперт РА'!$E$2:$F$150,2,FALSE),"-")</f>
        <v>-</v>
      </c>
      <c r="E149" t="str">
        <f>IFERROR(VLOOKUP(B149,НРА!$E$2:$F$31,2,FALSE),"-")</f>
        <v>-</v>
      </c>
      <c r="F149" t="str">
        <f>IFERROR(VLOOKUP(Sum!B149,АКРА!$J$1:$K$119,2,FALSE),"-")</f>
        <v>-</v>
      </c>
      <c r="G149">
        <f t="shared" si="48"/>
        <v>1</v>
      </c>
      <c r="H149">
        <f t="shared" si="49"/>
        <v>1</v>
      </c>
      <c r="I149">
        <f t="shared" si="50"/>
        <v>1</v>
      </c>
      <c r="J149">
        <f t="shared" si="51"/>
        <v>1</v>
      </c>
      <c r="K149">
        <f t="shared" si="52"/>
        <v>1</v>
      </c>
      <c r="L149" s="28">
        <f>VLOOKUP(B149,актив!B:D,2,FALSE)</f>
        <v>17497526</v>
      </c>
      <c r="M149">
        <f>VLOOKUP(B149,актив!B:D,3,FALSE)</f>
        <v>2.8</v>
      </c>
      <c r="O149">
        <f>IFERROR(VLOOKUP(B149,Санкции!B:C,2,FALSE),0)</f>
        <v>0</v>
      </c>
      <c r="Q149" s="35">
        <f t="shared" si="53"/>
        <v>-0.19912598188068037</v>
      </c>
      <c r="R149" s="35">
        <f t="shared" si="54"/>
        <v>3.2549175459269217E-4</v>
      </c>
      <c r="S149" s="35">
        <f t="shared" si="55"/>
        <v>0.6</v>
      </c>
      <c r="T149">
        <f t="shared" si="56"/>
        <v>0.1</v>
      </c>
      <c r="U149">
        <f t="shared" si="57"/>
        <v>0</v>
      </c>
      <c r="V149">
        <f t="shared" si="58"/>
        <v>1</v>
      </c>
      <c r="X149" s="43">
        <f t="shared" si="59"/>
        <v>36.003254917545931</v>
      </c>
    </row>
    <row r="154" spans="1:24">
      <c r="L154" s="28" t="s">
        <v>1083</v>
      </c>
      <c r="M154" t="s">
        <v>1084</v>
      </c>
    </row>
    <row r="155" spans="1:24">
      <c r="K155" t="s">
        <v>90</v>
      </c>
      <c r="L155">
        <v>803.09</v>
      </c>
      <c r="M155">
        <v>60</v>
      </c>
    </row>
    <row r="156" spans="1:24">
      <c r="K156" t="s">
        <v>95</v>
      </c>
      <c r="L156">
        <v>510.89</v>
      </c>
      <c r="M156">
        <v>60</v>
      </c>
    </row>
    <row r="157" spans="1:24">
      <c r="K157" t="s">
        <v>121</v>
      </c>
      <c r="L157">
        <v>863.61</v>
      </c>
      <c r="M157">
        <v>60</v>
      </c>
    </row>
  </sheetData>
  <mergeCells count="2">
    <mergeCell ref="C1:F1"/>
    <mergeCell ref="G1:J1"/>
  </mergeCells>
  <conditionalFormatting sqref="X4:X14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{CB2A50FB-4240-455C-B7D3-F9C38E0A8628}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2A50FB-4240-455C-B7D3-F9C38E0A86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X4:X149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7955-6B8E-4F3C-8E72-FEBFBB562A09}">
  <dimension ref="A1:E147"/>
  <sheetViews>
    <sheetView tabSelected="1" zoomScale="91" workbookViewId="0">
      <selection activeCell="J8" sqref="J8"/>
    </sheetView>
  </sheetViews>
  <sheetFormatPr defaultRowHeight="14.5"/>
  <cols>
    <col min="1" max="1" width="30.36328125" bestFit="1" customWidth="1"/>
    <col min="2" max="2" width="10.453125" bestFit="1" customWidth="1"/>
    <col min="4" max="4" width="11.36328125" style="35" bestFit="1" customWidth="1"/>
    <col min="5" max="5" width="9.36328125" bestFit="1" customWidth="1"/>
  </cols>
  <sheetData>
    <row r="1" spans="1:5">
      <c r="A1" t="s">
        <v>336</v>
      </c>
      <c r="B1" t="s">
        <v>1105</v>
      </c>
      <c r="D1" s="58" t="s">
        <v>1103</v>
      </c>
      <c r="E1" s="50" t="s">
        <v>1104</v>
      </c>
    </row>
    <row r="2" spans="1:5">
      <c r="A2" s="57" t="s">
        <v>26</v>
      </c>
      <c r="B2" s="52">
        <v>88.394855256430944</v>
      </c>
      <c r="D2" s="35" t="s">
        <v>1101</v>
      </c>
      <c r="E2" s="49">
        <f>PERCENTILE(B:B,1)</f>
        <v>88.394855256430944</v>
      </c>
    </row>
    <row r="3" spans="1:5">
      <c r="A3" s="57" t="s">
        <v>38</v>
      </c>
      <c r="B3" s="52">
        <v>80.243639243534233</v>
      </c>
      <c r="D3" s="51">
        <v>0.9</v>
      </c>
      <c r="E3" s="49">
        <f>PERCENTILE(B:B,D3)</f>
        <v>68.019689248039441</v>
      </c>
    </row>
    <row r="4" spans="1:5">
      <c r="A4" s="57" t="s">
        <v>97</v>
      </c>
      <c r="B4" s="52">
        <v>80.111693590592026</v>
      </c>
      <c r="D4" s="51">
        <v>0.8</v>
      </c>
      <c r="E4" s="49">
        <f t="shared" ref="E4:E11" si="0">PERCENTILE(B:B,D4)</f>
        <v>60.020267872674602</v>
      </c>
    </row>
    <row r="5" spans="1:5">
      <c r="A5" s="57" t="s">
        <v>11</v>
      </c>
      <c r="B5" s="52">
        <v>80</v>
      </c>
      <c r="D5" s="51">
        <v>0.7</v>
      </c>
      <c r="E5" s="49">
        <f t="shared" si="0"/>
        <v>58.014736174025387</v>
      </c>
    </row>
    <row r="6" spans="1:5">
      <c r="A6" s="57" t="s">
        <v>52</v>
      </c>
      <c r="B6" s="52">
        <v>78.012348913570719</v>
      </c>
      <c r="D6" s="51">
        <v>0.6</v>
      </c>
      <c r="E6" s="49">
        <f t="shared" si="0"/>
        <v>52.088525816028017</v>
      </c>
    </row>
    <row r="7" spans="1:5">
      <c r="A7" s="57" t="s">
        <v>339</v>
      </c>
      <c r="B7" s="52">
        <v>76.465714742408437</v>
      </c>
      <c r="D7" s="51">
        <v>0.5</v>
      </c>
      <c r="E7" s="49">
        <f t="shared" si="0"/>
        <v>49.063514602711777</v>
      </c>
    </row>
    <row r="8" spans="1:5">
      <c r="A8" s="57" t="s">
        <v>381</v>
      </c>
      <c r="B8" s="52">
        <v>74.018361683898732</v>
      </c>
      <c r="D8" s="51">
        <v>0.4</v>
      </c>
      <c r="E8" s="49">
        <f t="shared" si="0"/>
        <v>46.003806829242393</v>
      </c>
    </row>
    <row r="9" spans="1:5">
      <c r="A9" s="57" t="s">
        <v>12</v>
      </c>
      <c r="B9" s="52">
        <v>73.16567033401023</v>
      </c>
      <c r="D9" s="51">
        <v>0.3</v>
      </c>
      <c r="E9" s="49">
        <f t="shared" si="0"/>
        <v>44.000944944032554</v>
      </c>
    </row>
    <row r="10" spans="1:5">
      <c r="A10" s="57" t="s">
        <v>18</v>
      </c>
      <c r="B10" s="52">
        <v>70.428549767888754</v>
      </c>
      <c r="D10" s="51">
        <v>0.2</v>
      </c>
      <c r="E10" s="49">
        <f t="shared" si="0"/>
        <v>40.012244413737299</v>
      </c>
    </row>
    <row r="11" spans="1:5">
      <c r="A11" s="57" t="s">
        <v>31</v>
      </c>
      <c r="B11" s="52">
        <v>70.069019178616315</v>
      </c>
      <c r="D11" s="51">
        <v>0.1</v>
      </c>
      <c r="E11" s="49">
        <f t="shared" si="0"/>
        <v>30.042761280091941</v>
      </c>
    </row>
    <row r="12" spans="1:5">
      <c r="A12" s="57" t="s">
        <v>88</v>
      </c>
      <c r="B12" s="52">
        <v>68.036613781241201</v>
      </c>
      <c r="D12" s="35" t="s">
        <v>1102</v>
      </c>
      <c r="E12" s="49">
        <f>PERCENTILE(B:B,0)</f>
        <v>4.0346795096601547</v>
      </c>
    </row>
    <row r="13" spans="1:5">
      <c r="A13" s="57" t="s">
        <v>127</v>
      </c>
      <c r="B13" s="52">
        <v>68.027940428612311</v>
      </c>
    </row>
    <row r="14" spans="1:5">
      <c r="A14" s="57" t="s">
        <v>56</v>
      </c>
      <c r="B14" s="52">
        <v>68.027641665162903</v>
      </c>
    </row>
    <row r="15" spans="1:5">
      <c r="A15" s="57" t="s">
        <v>42</v>
      </c>
      <c r="B15" s="52">
        <v>68.025303324297965</v>
      </c>
    </row>
    <row r="16" spans="1:5">
      <c r="A16" s="57" t="s">
        <v>54</v>
      </c>
      <c r="B16" s="52">
        <v>68.024120444746046</v>
      </c>
    </row>
    <row r="17" spans="1:2">
      <c r="A17" s="55" t="s">
        <v>82</v>
      </c>
      <c r="B17" s="56">
        <v>68.015258051332836</v>
      </c>
    </row>
    <row r="18" spans="1:2">
      <c r="A18" s="55" t="s">
        <v>13</v>
      </c>
      <c r="B18" s="56">
        <v>67.659029450305368</v>
      </c>
    </row>
    <row r="19" spans="1:2">
      <c r="A19" s="55" t="s">
        <v>14</v>
      </c>
      <c r="B19" s="56">
        <v>67.017085805789591</v>
      </c>
    </row>
    <row r="20" spans="1:2">
      <c r="A20" s="55" t="s">
        <v>977</v>
      </c>
      <c r="B20" s="56">
        <v>66.029315159300282</v>
      </c>
    </row>
    <row r="21" spans="1:2">
      <c r="A21" s="55" t="s">
        <v>20</v>
      </c>
      <c r="B21" s="56">
        <v>64.921399248525574</v>
      </c>
    </row>
    <row r="22" spans="1:2">
      <c r="A22" s="55" t="s">
        <v>587</v>
      </c>
      <c r="B22" s="56">
        <v>64.640007089975171</v>
      </c>
    </row>
    <row r="23" spans="1:2">
      <c r="A23" s="55" t="s">
        <v>17</v>
      </c>
      <c r="B23" s="56">
        <v>64.593022149969286</v>
      </c>
    </row>
    <row r="24" spans="1:2">
      <c r="A24" s="55" t="s">
        <v>19</v>
      </c>
      <c r="B24" s="56">
        <v>64.058507903095389</v>
      </c>
    </row>
    <row r="25" spans="1:2">
      <c r="A25" s="55" t="s">
        <v>37</v>
      </c>
      <c r="B25" s="56">
        <v>64.041968874621588</v>
      </c>
    </row>
    <row r="26" spans="1:2">
      <c r="A26" s="55" t="s">
        <v>60</v>
      </c>
      <c r="B26" s="56">
        <v>64.033585987339592</v>
      </c>
    </row>
    <row r="27" spans="1:2">
      <c r="A27" s="55" t="s">
        <v>74</v>
      </c>
      <c r="B27" s="56">
        <v>64.006664486891822</v>
      </c>
    </row>
    <row r="28" spans="1:2">
      <c r="A28" s="55" t="s">
        <v>152</v>
      </c>
      <c r="B28" s="56">
        <v>64.005090915188248</v>
      </c>
    </row>
    <row r="29" spans="1:2">
      <c r="A29" s="55" t="s">
        <v>108</v>
      </c>
      <c r="B29" s="56">
        <v>64.004734386159171</v>
      </c>
    </row>
    <row r="30" spans="1:2">
      <c r="A30" s="55" t="s">
        <v>376</v>
      </c>
      <c r="B30" s="56">
        <v>60.026142473589125</v>
      </c>
    </row>
    <row r="31" spans="1:2">
      <c r="A31" s="55" t="s">
        <v>89</v>
      </c>
      <c r="B31" s="56">
        <v>60.020267872674602</v>
      </c>
    </row>
    <row r="32" spans="1:2">
      <c r="A32" s="54" t="s">
        <v>106</v>
      </c>
      <c r="B32" s="53">
        <v>60.005845746431397</v>
      </c>
    </row>
    <row r="33" spans="1:2">
      <c r="A33" s="54" t="s">
        <v>93</v>
      </c>
      <c r="B33" s="53">
        <v>60.004889790305704</v>
      </c>
    </row>
    <row r="34" spans="1:2">
      <c r="A34" s="54" t="s">
        <v>120</v>
      </c>
      <c r="B34" s="53">
        <v>60.004685923323109</v>
      </c>
    </row>
    <row r="35" spans="1:2">
      <c r="A35" s="54" t="s">
        <v>137</v>
      </c>
      <c r="B35" s="53">
        <v>60.004231936022066</v>
      </c>
    </row>
    <row r="36" spans="1:2">
      <c r="A36" s="54" t="s">
        <v>83</v>
      </c>
      <c r="B36" s="53">
        <v>60.00339248709421</v>
      </c>
    </row>
    <row r="37" spans="1:2">
      <c r="A37" s="54" t="s">
        <v>262</v>
      </c>
      <c r="B37" s="53">
        <v>60.003031203724035</v>
      </c>
    </row>
    <row r="38" spans="1:2">
      <c r="A38" s="54" t="s">
        <v>94</v>
      </c>
      <c r="B38" s="53">
        <v>60.002390582200874</v>
      </c>
    </row>
    <row r="39" spans="1:2">
      <c r="A39" s="54" t="s">
        <v>116</v>
      </c>
      <c r="B39" s="53">
        <v>60.00170781151666</v>
      </c>
    </row>
    <row r="40" spans="1:2">
      <c r="A40" s="54" t="s">
        <v>140</v>
      </c>
      <c r="B40" s="53">
        <v>60.001461893608088</v>
      </c>
    </row>
    <row r="41" spans="1:2">
      <c r="A41" s="54" t="s">
        <v>261</v>
      </c>
      <c r="B41" s="53">
        <v>60.001215178969638</v>
      </c>
    </row>
    <row r="42" spans="1:2">
      <c r="A42" s="54" t="s">
        <v>125</v>
      </c>
      <c r="B42" s="53">
        <v>60.001109363022884</v>
      </c>
    </row>
    <row r="43" spans="1:2">
      <c r="A43" s="54" t="s">
        <v>117</v>
      </c>
      <c r="B43" s="53">
        <v>60.000903683425555</v>
      </c>
    </row>
    <row r="44" spans="1:2">
      <c r="A44" s="54" t="s">
        <v>40</v>
      </c>
      <c r="B44" s="53">
        <v>58.04275688426943</v>
      </c>
    </row>
    <row r="45" spans="1:2">
      <c r="A45" s="54" t="s">
        <v>129</v>
      </c>
      <c r="B45" s="53">
        <v>58.022733107814737</v>
      </c>
    </row>
    <row r="46" spans="1:2">
      <c r="A46" s="54" t="s">
        <v>76</v>
      </c>
      <c r="B46" s="53">
        <v>58.00673924023603</v>
      </c>
    </row>
    <row r="47" spans="1:2">
      <c r="A47" s="54" t="s">
        <v>111</v>
      </c>
      <c r="B47" s="53">
        <v>58.002443882621414</v>
      </c>
    </row>
    <row r="48" spans="1:2">
      <c r="A48" s="54" t="s">
        <v>15</v>
      </c>
      <c r="B48" s="53">
        <v>56.381419757948258</v>
      </c>
    </row>
    <row r="49" spans="1:2">
      <c r="A49" s="54" t="s">
        <v>44</v>
      </c>
      <c r="B49" s="53">
        <v>56.267511866623231</v>
      </c>
    </row>
    <row r="50" spans="1:2">
      <c r="A50" s="54" t="s">
        <v>43</v>
      </c>
      <c r="B50" s="53">
        <v>56.212897590760832</v>
      </c>
    </row>
    <row r="51" spans="1:2">
      <c r="A51" s="54" t="s">
        <v>68</v>
      </c>
      <c r="B51" s="53">
        <v>56.152352388790881</v>
      </c>
    </row>
    <row r="52" spans="1:2">
      <c r="A52" s="54" t="s">
        <v>158</v>
      </c>
      <c r="B52" s="53">
        <v>56.018773876710746</v>
      </c>
    </row>
    <row r="53" spans="1:2">
      <c r="A53" s="54" t="s">
        <v>130</v>
      </c>
      <c r="B53" s="53">
        <v>56.009648191390951</v>
      </c>
    </row>
    <row r="54" spans="1:2">
      <c r="A54" s="54" t="s">
        <v>98</v>
      </c>
      <c r="B54" s="53">
        <v>56.002648507671097</v>
      </c>
    </row>
    <row r="55" spans="1:2">
      <c r="A55" s="54" t="s">
        <v>119</v>
      </c>
      <c r="B55" s="53">
        <v>56.001739797292238</v>
      </c>
    </row>
    <row r="56" spans="1:2">
      <c r="A56" s="54" t="s">
        <v>133</v>
      </c>
      <c r="B56" s="53">
        <v>56.001352985820716</v>
      </c>
    </row>
    <row r="57" spans="1:2">
      <c r="A57" s="54" t="s">
        <v>114</v>
      </c>
      <c r="B57" s="53">
        <v>54.012816519251984</v>
      </c>
    </row>
    <row r="58" spans="1:2">
      <c r="A58" t="s">
        <v>99</v>
      </c>
      <c r="B58" s="48">
        <v>54.003661385304369</v>
      </c>
    </row>
    <row r="59" spans="1:2">
      <c r="A59" t="s">
        <v>30</v>
      </c>
      <c r="B59" s="48">
        <v>52.205506164878656</v>
      </c>
    </row>
    <row r="60" spans="1:2">
      <c r="A60" t="s">
        <v>23</v>
      </c>
      <c r="B60" s="48">
        <v>52.088525816028017</v>
      </c>
    </row>
    <row r="61" spans="1:2">
      <c r="A61" t="s">
        <v>32</v>
      </c>
      <c r="B61" s="48">
        <v>52.086372098130497</v>
      </c>
    </row>
    <row r="62" spans="1:2">
      <c r="A62" t="s">
        <v>81</v>
      </c>
      <c r="B62" s="48">
        <v>52.043603510867612</v>
      </c>
    </row>
    <row r="63" spans="1:2">
      <c r="A63" t="s">
        <v>124</v>
      </c>
      <c r="B63" s="48">
        <v>52.006418624807615</v>
      </c>
    </row>
    <row r="64" spans="1:2">
      <c r="A64" t="s">
        <v>138</v>
      </c>
      <c r="B64" s="48">
        <v>52.005326473043922</v>
      </c>
    </row>
    <row r="65" spans="1:2">
      <c r="A65" t="s">
        <v>150</v>
      </c>
      <c r="B65" s="48">
        <v>52.004238086760999</v>
      </c>
    </row>
    <row r="66" spans="1:2">
      <c r="A66" t="s">
        <v>101</v>
      </c>
      <c r="B66" s="48">
        <v>52.0040213862925</v>
      </c>
    </row>
    <row r="67" spans="1:2">
      <c r="A67" t="s">
        <v>123</v>
      </c>
      <c r="B67" s="48">
        <v>52.003153878625078</v>
      </c>
    </row>
    <row r="68" spans="1:2">
      <c r="A68" t="s">
        <v>135</v>
      </c>
      <c r="B68" s="48">
        <v>52.001208433494241</v>
      </c>
    </row>
    <row r="69" spans="1:2">
      <c r="A69" t="s">
        <v>27</v>
      </c>
      <c r="B69" s="48">
        <v>50.980385436915007</v>
      </c>
    </row>
    <row r="70" spans="1:2">
      <c r="A70" t="s">
        <v>85</v>
      </c>
      <c r="B70" s="48">
        <v>50.014746960454005</v>
      </c>
    </row>
    <row r="71" spans="1:2">
      <c r="A71" t="s">
        <v>92</v>
      </c>
      <c r="B71" s="48">
        <v>50.00938803334116</v>
      </c>
    </row>
    <row r="72" spans="1:2">
      <c r="A72" t="s">
        <v>91</v>
      </c>
      <c r="B72" s="48">
        <v>50.006017373765822</v>
      </c>
    </row>
    <row r="73" spans="1:2">
      <c r="A73" t="s">
        <v>62</v>
      </c>
      <c r="B73" s="48">
        <v>50.002526574070096</v>
      </c>
    </row>
    <row r="74" spans="1:2">
      <c r="A74" t="s">
        <v>143</v>
      </c>
      <c r="B74" s="48">
        <v>50.000847313849221</v>
      </c>
    </row>
    <row r="75" spans="1:2">
      <c r="A75" t="s">
        <v>21</v>
      </c>
      <c r="B75" s="48">
        <v>48.126181891574326</v>
      </c>
    </row>
    <row r="76" spans="1:2">
      <c r="A76" t="s">
        <v>53</v>
      </c>
      <c r="B76" s="48">
        <v>48.041183796048138</v>
      </c>
    </row>
    <row r="77" spans="1:2">
      <c r="A77" t="s">
        <v>45</v>
      </c>
      <c r="B77" s="48">
        <v>48.032477879871479</v>
      </c>
    </row>
    <row r="78" spans="1:2">
      <c r="A78" t="s">
        <v>113</v>
      </c>
      <c r="B78" s="48">
        <v>48.0171582260704</v>
      </c>
    </row>
    <row r="79" spans="1:2">
      <c r="A79" t="s">
        <v>66</v>
      </c>
      <c r="B79" s="48">
        <v>48.013261029037771</v>
      </c>
    </row>
    <row r="80" spans="1:2">
      <c r="A80" t="s">
        <v>118</v>
      </c>
      <c r="B80" s="48">
        <v>48.009280525305037</v>
      </c>
    </row>
    <row r="81" spans="1:2">
      <c r="A81" t="s">
        <v>87</v>
      </c>
      <c r="B81" s="48">
        <v>48.005204791934716</v>
      </c>
    </row>
    <row r="82" spans="1:2">
      <c r="A82" t="s">
        <v>110</v>
      </c>
      <c r="B82" s="48">
        <v>48.00355509199035</v>
      </c>
    </row>
    <row r="83" spans="1:2">
      <c r="A83" t="s">
        <v>132</v>
      </c>
      <c r="B83" s="48">
        <v>48.00245840188439</v>
      </c>
    </row>
    <row r="84" spans="1:2">
      <c r="A84" t="s">
        <v>344</v>
      </c>
      <c r="B84" s="48">
        <v>48.002449085529911</v>
      </c>
    </row>
    <row r="85" spans="1:2">
      <c r="A85" t="s">
        <v>29</v>
      </c>
      <c r="B85" s="48">
        <v>46.173255106253144</v>
      </c>
    </row>
    <row r="86" spans="1:2">
      <c r="A86" t="s">
        <v>46</v>
      </c>
      <c r="B86" s="48">
        <v>46.061445699462261</v>
      </c>
    </row>
    <row r="87" spans="1:2">
      <c r="A87" t="s">
        <v>33</v>
      </c>
      <c r="B87" s="48">
        <v>46.054496705437522</v>
      </c>
    </row>
    <row r="88" spans="1:2">
      <c r="A88" t="s">
        <v>145</v>
      </c>
      <c r="B88" s="48">
        <v>46.007293504051113</v>
      </c>
    </row>
    <row r="89" spans="1:2">
      <c r="A89" t="s">
        <v>73</v>
      </c>
      <c r="B89" s="48">
        <v>46.003806829242393</v>
      </c>
    </row>
    <row r="90" spans="1:2">
      <c r="A90" t="s">
        <v>77</v>
      </c>
      <c r="B90" s="48">
        <v>46.003174307970774</v>
      </c>
    </row>
    <row r="91" spans="1:2">
      <c r="A91" t="s">
        <v>622</v>
      </c>
      <c r="B91" s="48">
        <v>46.000639317048126</v>
      </c>
    </row>
    <row r="92" spans="1:2">
      <c r="A92" t="s">
        <v>621</v>
      </c>
      <c r="B92" s="48">
        <v>44.064428630705351</v>
      </c>
    </row>
    <row r="93" spans="1:2">
      <c r="A93" t="s">
        <v>41</v>
      </c>
      <c r="B93" s="48">
        <v>44.04461113035979</v>
      </c>
    </row>
    <row r="94" spans="1:2">
      <c r="A94" t="s">
        <v>51</v>
      </c>
      <c r="B94" s="48">
        <v>44.019202508906744</v>
      </c>
    </row>
    <row r="95" spans="1:2">
      <c r="A95" t="s">
        <v>63</v>
      </c>
      <c r="B95" s="48">
        <v>44.012756034454334</v>
      </c>
    </row>
    <row r="96" spans="1:2">
      <c r="A96" t="s">
        <v>64</v>
      </c>
      <c r="B96" s="48">
        <v>44.007947738825791</v>
      </c>
    </row>
    <row r="97" spans="1:2">
      <c r="A97" t="s">
        <v>139</v>
      </c>
      <c r="B97" s="48">
        <v>44.005894956879807</v>
      </c>
    </row>
    <row r="98" spans="1:2">
      <c r="A98" t="s">
        <v>107</v>
      </c>
      <c r="B98" s="48">
        <v>44.002493582075367</v>
      </c>
    </row>
    <row r="99" spans="1:2">
      <c r="A99" t="s">
        <v>134</v>
      </c>
      <c r="B99" s="48">
        <v>44.002088255658634</v>
      </c>
    </row>
    <row r="100" spans="1:2">
      <c r="A100" t="s">
        <v>141</v>
      </c>
      <c r="B100" s="48">
        <v>44.001710733911615</v>
      </c>
    </row>
    <row r="101" spans="1:2">
      <c r="A101" t="s">
        <v>153</v>
      </c>
      <c r="B101" s="48">
        <v>44.001549907898877</v>
      </c>
    </row>
    <row r="102" spans="1:2">
      <c r="A102" t="s">
        <v>157</v>
      </c>
      <c r="B102" s="48">
        <v>44.001415112012133</v>
      </c>
    </row>
    <row r="103" spans="1:2">
      <c r="A103" s="63" t="s">
        <v>131</v>
      </c>
      <c r="B103" s="64">
        <v>44.001182328409747</v>
      </c>
    </row>
    <row r="104" spans="1:2">
      <c r="A104" s="63" t="s">
        <v>102</v>
      </c>
      <c r="B104" s="64">
        <v>44.000707559655361</v>
      </c>
    </row>
    <row r="105" spans="1:2">
      <c r="A105" s="63" t="s">
        <v>151</v>
      </c>
      <c r="B105" s="64">
        <v>44.000345645647556</v>
      </c>
    </row>
    <row r="106" spans="1:2">
      <c r="A106" s="63" t="s">
        <v>506</v>
      </c>
      <c r="B106" s="64">
        <v>44.000000000000007</v>
      </c>
    </row>
    <row r="107" spans="1:2">
      <c r="A107" s="63" t="s">
        <v>25</v>
      </c>
      <c r="B107" s="64">
        <v>42.139815541454453</v>
      </c>
    </row>
    <row r="108" spans="1:2">
      <c r="A108" s="63" t="s">
        <v>266</v>
      </c>
      <c r="B108" s="64">
        <v>42.012067863207903</v>
      </c>
    </row>
    <row r="109" spans="1:2">
      <c r="A109" s="63" t="s">
        <v>79</v>
      </c>
      <c r="B109" s="64">
        <v>42.009882654852618</v>
      </c>
    </row>
    <row r="110" spans="1:2">
      <c r="A110" s="63" t="s">
        <v>61</v>
      </c>
      <c r="B110" s="64">
        <v>42.007766215983885</v>
      </c>
    </row>
    <row r="111" spans="1:2">
      <c r="A111" s="61" t="s">
        <v>588</v>
      </c>
      <c r="B111" s="62">
        <v>42.005814834732128</v>
      </c>
    </row>
    <row r="112" spans="1:2">
      <c r="A112" s="61" t="s">
        <v>144</v>
      </c>
      <c r="B112" s="62">
        <v>42.003271544917922</v>
      </c>
    </row>
    <row r="113" spans="1:2">
      <c r="A113" s="61" t="s">
        <v>148</v>
      </c>
      <c r="B113" s="62">
        <v>42.002917258134111</v>
      </c>
    </row>
    <row r="114" spans="1:2">
      <c r="A114" s="61" t="s">
        <v>136</v>
      </c>
      <c r="B114" s="62">
        <v>42.000803229772728</v>
      </c>
    </row>
    <row r="115" spans="1:2">
      <c r="A115" s="61" t="s">
        <v>105</v>
      </c>
      <c r="B115" s="62">
        <v>40.076658527744037</v>
      </c>
    </row>
    <row r="116" spans="1:2">
      <c r="A116" s="61" t="s">
        <v>338</v>
      </c>
      <c r="B116" s="62">
        <v>40.059228307480431</v>
      </c>
    </row>
    <row r="117" spans="1:2">
      <c r="A117" s="61" t="s">
        <v>375</v>
      </c>
      <c r="B117" s="62">
        <v>40.027374322736009</v>
      </c>
    </row>
    <row r="118" spans="1:2">
      <c r="A118" s="61" t="s">
        <v>59</v>
      </c>
      <c r="B118" s="62">
        <v>40.012244413737299</v>
      </c>
    </row>
    <row r="119" spans="1:2">
      <c r="A119" s="61" t="s">
        <v>72</v>
      </c>
      <c r="B119" s="62">
        <v>40.011558998399074</v>
      </c>
    </row>
    <row r="120" spans="1:2">
      <c r="A120" s="61" t="s">
        <v>226</v>
      </c>
      <c r="B120" s="62">
        <v>40.009103977734526</v>
      </c>
    </row>
    <row r="121" spans="1:2">
      <c r="A121" s="61" t="s">
        <v>586</v>
      </c>
      <c r="B121" s="62">
        <v>40.002795771916979</v>
      </c>
    </row>
    <row r="122" spans="1:2">
      <c r="A122" s="61" t="s">
        <v>115</v>
      </c>
      <c r="B122" s="62">
        <v>40.001668847894337</v>
      </c>
    </row>
    <row r="123" spans="1:2">
      <c r="A123" s="61" t="s">
        <v>78</v>
      </c>
      <c r="B123" s="62">
        <v>38.034966011478055</v>
      </c>
    </row>
    <row r="124" spans="1:2">
      <c r="A124" s="61" t="s">
        <v>55</v>
      </c>
      <c r="B124" s="62">
        <v>38.028391249311497</v>
      </c>
    </row>
    <row r="125" spans="1:2">
      <c r="A125" s="61" t="s">
        <v>128</v>
      </c>
      <c r="B125" s="62">
        <v>38.000965580401783</v>
      </c>
    </row>
    <row r="126" spans="1:2">
      <c r="A126" s="61" t="s">
        <v>448</v>
      </c>
      <c r="B126" s="62">
        <v>38.00058562427904</v>
      </c>
    </row>
    <row r="127" spans="1:2">
      <c r="A127" s="61" t="s">
        <v>617</v>
      </c>
      <c r="B127" s="62">
        <v>36.003254917545931</v>
      </c>
    </row>
    <row r="128" spans="1:2">
      <c r="A128" s="61" t="s">
        <v>112</v>
      </c>
      <c r="B128" s="62">
        <v>36.003022298852237</v>
      </c>
    </row>
    <row r="129" spans="1:2">
      <c r="A129" s="61" t="s">
        <v>531</v>
      </c>
      <c r="B129" s="62">
        <v>36.002826311585409</v>
      </c>
    </row>
    <row r="130" spans="1:2">
      <c r="A130" s="61" t="s">
        <v>147</v>
      </c>
      <c r="B130" s="62">
        <v>36.000510177963292</v>
      </c>
    </row>
    <row r="131" spans="1:2">
      <c r="A131" s="61" t="s">
        <v>122</v>
      </c>
      <c r="B131" s="62">
        <v>34.0142916446123</v>
      </c>
    </row>
    <row r="132" spans="1:2">
      <c r="A132" s="61" t="s">
        <v>84</v>
      </c>
      <c r="B132" s="62">
        <v>32.013835966010937</v>
      </c>
    </row>
    <row r="133" spans="1:2">
      <c r="A133" s="61" t="s">
        <v>36</v>
      </c>
      <c r="B133" s="62">
        <v>28.071686594172945</v>
      </c>
    </row>
    <row r="134" spans="1:2">
      <c r="A134" s="59" t="s">
        <v>146</v>
      </c>
      <c r="B134" s="60">
        <v>28.008240002979267</v>
      </c>
    </row>
    <row r="135" spans="1:2">
      <c r="A135" s="59" t="s">
        <v>65</v>
      </c>
      <c r="B135" s="60">
        <v>26.099667246104779</v>
      </c>
    </row>
    <row r="136" spans="1:2">
      <c r="A136" s="59" t="s">
        <v>57</v>
      </c>
      <c r="B136" s="60">
        <v>26.005054944974198</v>
      </c>
    </row>
    <row r="137" spans="1:2">
      <c r="A137" s="59" t="s">
        <v>95</v>
      </c>
      <c r="B137" s="60">
        <v>24.106389021011751</v>
      </c>
    </row>
    <row r="138" spans="1:2">
      <c r="A138" s="59" t="s">
        <v>49</v>
      </c>
      <c r="B138" s="60">
        <v>24.063069900499638</v>
      </c>
    </row>
    <row r="139" spans="1:2">
      <c r="A139" s="59" t="s">
        <v>156</v>
      </c>
      <c r="B139" s="60">
        <v>24.052095926711655</v>
      </c>
    </row>
    <row r="140" spans="1:2">
      <c r="A140" s="59" t="s">
        <v>121</v>
      </c>
      <c r="B140" s="60">
        <v>24.024586683618352</v>
      </c>
    </row>
    <row r="141" spans="1:2">
      <c r="A141" s="59" t="s">
        <v>90</v>
      </c>
      <c r="B141" s="60">
        <v>24.001956026705788</v>
      </c>
    </row>
    <row r="142" spans="1:2">
      <c r="A142" s="59" t="s">
        <v>369</v>
      </c>
      <c r="B142" s="60">
        <v>22.056671381335391</v>
      </c>
    </row>
    <row r="143" spans="1:2">
      <c r="A143" s="59" t="s">
        <v>103</v>
      </c>
      <c r="B143" s="60">
        <v>20.002171101758531</v>
      </c>
    </row>
    <row r="144" spans="1:2">
      <c r="A144" s="59" t="s">
        <v>80</v>
      </c>
      <c r="B144" s="60">
        <v>18.01749998433101</v>
      </c>
    </row>
    <row r="145" spans="1:2">
      <c r="A145" s="59" t="s">
        <v>47</v>
      </c>
      <c r="B145" s="60">
        <v>14.138571261427685</v>
      </c>
    </row>
    <row r="146" spans="1:2">
      <c r="A146" s="59" t="s">
        <v>35</v>
      </c>
      <c r="B146" s="60">
        <v>14.043324009975761</v>
      </c>
    </row>
    <row r="147" spans="1:2">
      <c r="A147" s="59" t="s">
        <v>48</v>
      </c>
      <c r="B147" s="60">
        <v>4.0346795096601547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16BF-9ACC-4898-BC6F-E9BF7546F547}">
  <dimension ref="A1:AB1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4.5"/>
  <cols>
    <col min="1" max="1" width="30.36328125" bestFit="1" customWidth="1"/>
    <col min="2" max="2" width="14.36328125" bestFit="1" customWidth="1"/>
    <col min="3" max="3" width="10.81640625" bestFit="1" customWidth="1"/>
    <col min="4" max="4" width="10.36328125" bestFit="1" customWidth="1"/>
    <col min="5" max="5" width="8.36328125" bestFit="1" customWidth="1"/>
  </cols>
  <sheetData>
    <row r="1" spans="1:28">
      <c r="B1" s="21" t="s">
        <v>7</v>
      </c>
      <c r="C1" s="21" t="s">
        <v>1080</v>
      </c>
      <c r="D1" s="21" t="s">
        <v>1081</v>
      </c>
      <c r="E1" s="21" t="s">
        <v>9</v>
      </c>
      <c r="F1" s="21" t="s">
        <v>1082</v>
      </c>
    </row>
    <row r="2" spans="1:28" ht="15" thickBot="1">
      <c r="B2" s="22" t="s">
        <v>1078</v>
      </c>
      <c r="C2" s="22" t="s">
        <v>1079</v>
      </c>
      <c r="D2" s="22" t="s">
        <v>1079</v>
      </c>
      <c r="E2" s="22" t="s">
        <v>1078</v>
      </c>
      <c r="F2" s="22" t="s">
        <v>1078</v>
      </c>
    </row>
    <row r="3" spans="1:28" ht="15" thickBot="1">
      <c r="B3" s="45">
        <v>0.1</v>
      </c>
      <c r="C3" s="46">
        <v>0.1</v>
      </c>
      <c r="D3" s="46">
        <v>0.5</v>
      </c>
      <c r="E3" s="46">
        <v>0.2</v>
      </c>
      <c r="F3" s="47">
        <v>0.1</v>
      </c>
      <c r="G3" s="32" t="s">
        <v>1076</v>
      </c>
      <c r="I3" s="45">
        <v>0.2</v>
      </c>
      <c r="J3" s="46">
        <v>0.2</v>
      </c>
      <c r="K3" s="46">
        <v>0.2</v>
      </c>
      <c r="L3" s="46">
        <v>0.2</v>
      </c>
      <c r="M3" s="47">
        <v>0.2</v>
      </c>
      <c r="N3" s="32" t="s">
        <v>1076</v>
      </c>
      <c r="P3" s="45">
        <v>0.1</v>
      </c>
      <c r="Q3" s="46">
        <v>0.1</v>
      </c>
      <c r="R3" s="46">
        <v>0.6</v>
      </c>
      <c r="S3" s="46">
        <v>0.1</v>
      </c>
      <c r="T3" s="47">
        <v>0.1</v>
      </c>
      <c r="U3" s="32" t="s">
        <v>1076</v>
      </c>
      <c r="W3" s="45">
        <v>0.1</v>
      </c>
      <c r="X3" s="46">
        <v>0.3</v>
      </c>
      <c r="Y3" s="46">
        <v>0.3</v>
      </c>
      <c r="Z3" s="46">
        <v>0.1</v>
      </c>
      <c r="AA3" s="47">
        <v>0.2</v>
      </c>
      <c r="AB3" s="32" t="s">
        <v>1076</v>
      </c>
    </row>
    <row r="4" spans="1:28">
      <c r="A4" t="s">
        <v>11</v>
      </c>
      <c r="B4">
        <v>1</v>
      </c>
      <c r="C4">
        <v>0.85725525133301905</v>
      </c>
      <c r="D4">
        <v>1</v>
      </c>
      <c r="E4">
        <v>1</v>
      </c>
      <c r="F4">
        <v>0</v>
      </c>
      <c r="G4" s="48">
        <f>SUMPRODUCT(B4:F4,$B$3:$F$3)*100</f>
        <v>88.57255251333018</v>
      </c>
      <c r="M4" t="s">
        <v>11</v>
      </c>
      <c r="N4" s="48">
        <f t="shared" ref="N4:N35" si="0">SUMPRODUCT(B4:F4,$I$3:$M$3)*100</f>
        <v>77.145105026660389</v>
      </c>
      <c r="T4" t="s">
        <v>11</v>
      </c>
      <c r="U4" s="48">
        <f>SUMPRODUCT(B4:F4,$P$3:$T$3)*100</f>
        <v>88.572552513330194</v>
      </c>
      <c r="AA4" t="s">
        <v>11</v>
      </c>
      <c r="AB4" s="48">
        <f>SUMPRODUCT(B4:F4,$W$3:$AA$3)*100</f>
        <v>75.717657539990569</v>
      </c>
    </row>
    <row r="5" spans="1:28">
      <c r="A5" t="s">
        <v>12</v>
      </c>
      <c r="B5">
        <v>0.51656703340102239</v>
      </c>
      <c r="C5">
        <v>0.91638132023531049</v>
      </c>
      <c r="D5">
        <v>1</v>
      </c>
      <c r="E5">
        <v>1</v>
      </c>
      <c r="F5">
        <v>0</v>
      </c>
      <c r="G5" s="48">
        <f t="shared" ref="G5:G68" si="1">SUMPRODUCT(B5:F5,$B$3:$F$3)*100</f>
        <v>84.329483536363341</v>
      </c>
      <c r="M5" t="s">
        <v>12</v>
      </c>
      <c r="N5" s="48">
        <f t="shared" si="0"/>
        <v>68.658967072726668</v>
      </c>
      <c r="T5" t="s">
        <v>12</v>
      </c>
      <c r="U5" s="48">
        <f t="shared" ref="U5:U68" si="2">SUMPRODUCT(B5:F5,$P$3:$T$3)*100</f>
        <v>84.329483536363327</v>
      </c>
      <c r="AA5" t="s">
        <v>12</v>
      </c>
      <c r="AB5" s="48">
        <f t="shared" ref="AB5:AB68" si="3">SUMPRODUCT(B5:F5,$W$3:$AA$3)*100</f>
        <v>72.657109941069535</v>
      </c>
    </row>
    <row r="6" spans="1:28">
      <c r="A6" t="s">
        <v>13</v>
      </c>
      <c r="B6">
        <v>0.16590294503053615</v>
      </c>
      <c r="C6">
        <v>0.95926914643470085</v>
      </c>
      <c r="D6">
        <v>0.9</v>
      </c>
      <c r="E6">
        <v>1</v>
      </c>
      <c r="F6">
        <v>0</v>
      </c>
      <c r="G6" s="48">
        <f t="shared" si="1"/>
        <v>76.251720914652381</v>
      </c>
      <c r="M6" t="s">
        <v>13</v>
      </c>
      <c r="N6" s="48">
        <f t="shared" si="0"/>
        <v>60.503441829304741</v>
      </c>
      <c r="T6" t="s">
        <v>13</v>
      </c>
      <c r="U6" s="48">
        <f t="shared" si="2"/>
        <v>75.251720914652381</v>
      </c>
      <c r="AA6" t="s">
        <v>13</v>
      </c>
      <c r="AB6" s="48">
        <f t="shared" si="3"/>
        <v>67.437103843346392</v>
      </c>
    </row>
    <row r="7" spans="1:28">
      <c r="A7" t="s">
        <v>14</v>
      </c>
      <c r="B7">
        <v>0.301708580578959</v>
      </c>
      <c r="C7">
        <v>0.94265949438460306</v>
      </c>
      <c r="D7">
        <v>0.9</v>
      </c>
      <c r="E7">
        <v>1</v>
      </c>
      <c r="F7">
        <v>1</v>
      </c>
      <c r="G7" s="48">
        <f t="shared" si="1"/>
        <v>87.443680749635604</v>
      </c>
      <c r="M7" t="s">
        <v>14</v>
      </c>
      <c r="N7" s="48">
        <f t="shared" si="0"/>
        <v>82.88736149927125</v>
      </c>
      <c r="T7" t="s">
        <v>14</v>
      </c>
      <c r="U7" s="48">
        <f t="shared" si="2"/>
        <v>86.443680749635618</v>
      </c>
      <c r="AA7" t="s">
        <v>14</v>
      </c>
      <c r="AB7" s="48">
        <f t="shared" si="3"/>
        <v>88.296870637327672</v>
      </c>
    </row>
    <row r="8" spans="1:28">
      <c r="A8" t="s">
        <v>15</v>
      </c>
      <c r="B8">
        <v>3.8141975794825249E-2</v>
      </c>
      <c r="C8">
        <v>0.97489489890085501</v>
      </c>
      <c r="D8">
        <v>0.8</v>
      </c>
      <c r="E8">
        <v>1</v>
      </c>
      <c r="F8">
        <v>0</v>
      </c>
      <c r="G8" s="48">
        <f t="shared" si="1"/>
        <v>70.13036874695679</v>
      </c>
      <c r="M8" t="s">
        <v>15</v>
      </c>
      <c r="N8" s="48">
        <f t="shared" si="0"/>
        <v>56.260737493913602</v>
      </c>
      <c r="T8" t="s">
        <v>15</v>
      </c>
      <c r="U8" s="48">
        <f t="shared" si="2"/>
        <v>68.130368746956805</v>
      </c>
      <c r="AA8" t="s">
        <v>15</v>
      </c>
      <c r="AB8" s="48">
        <f t="shared" si="3"/>
        <v>63.628266724973891</v>
      </c>
    </row>
    <row r="9" spans="1:28">
      <c r="A9" t="s">
        <v>587</v>
      </c>
      <c r="B9">
        <v>6.4000708997517072E-2</v>
      </c>
      <c r="C9">
        <v>0.97173225723861056</v>
      </c>
      <c r="D9">
        <v>0.9</v>
      </c>
      <c r="E9">
        <v>1</v>
      </c>
      <c r="F9">
        <v>0</v>
      </c>
      <c r="G9" s="48">
        <f t="shared" si="1"/>
        <v>75.35732966236128</v>
      </c>
      <c r="M9" t="s">
        <v>587</v>
      </c>
      <c r="N9" s="48">
        <f t="shared" si="0"/>
        <v>58.714659324722554</v>
      </c>
      <c r="T9" t="s">
        <v>587</v>
      </c>
      <c r="U9" s="48">
        <f t="shared" si="2"/>
        <v>74.35732966236128</v>
      </c>
      <c r="AA9" t="s">
        <v>587</v>
      </c>
      <c r="AB9" s="48">
        <f t="shared" si="3"/>
        <v>66.791974807133485</v>
      </c>
    </row>
    <row r="10" spans="1:28">
      <c r="A10" t="s">
        <v>17</v>
      </c>
      <c r="B10">
        <v>5.9302214996927768E-2</v>
      </c>
      <c r="C10">
        <v>0.97230690460279479</v>
      </c>
      <c r="D10">
        <v>0.9</v>
      </c>
      <c r="E10">
        <v>1</v>
      </c>
      <c r="F10">
        <v>0</v>
      </c>
      <c r="G10" s="48">
        <f t="shared" si="1"/>
        <v>75.316091195997231</v>
      </c>
      <c r="M10" t="s">
        <v>17</v>
      </c>
      <c r="N10" s="48">
        <f t="shared" si="0"/>
        <v>58.632182391994462</v>
      </c>
      <c r="T10" t="s">
        <v>17</v>
      </c>
      <c r="U10" s="48">
        <f t="shared" si="2"/>
        <v>74.316091195997231</v>
      </c>
      <c r="AA10" t="s">
        <v>17</v>
      </c>
      <c r="AB10" s="48">
        <f t="shared" si="3"/>
        <v>66.762229288053121</v>
      </c>
    </row>
    <row r="11" spans="1:28">
      <c r="A11" t="s">
        <v>18</v>
      </c>
      <c r="B11">
        <v>4.2854976788875364E-2</v>
      </c>
      <c r="C11">
        <v>0.97431847726483956</v>
      </c>
      <c r="D11">
        <v>1</v>
      </c>
      <c r="E11">
        <v>1</v>
      </c>
      <c r="F11">
        <v>1</v>
      </c>
      <c r="G11" s="48">
        <f t="shared" si="1"/>
        <v>90.171734540537145</v>
      </c>
      <c r="M11" t="s">
        <v>18</v>
      </c>
      <c r="N11" s="48">
        <f t="shared" si="0"/>
        <v>80.343469081074304</v>
      </c>
      <c r="T11" t="s">
        <v>18</v>
      </c>
      <c r="U11" s="48">
        <f t="shared" si="2"/>
        <v>90.171734540537145</v>
      </c>
      <c r="AA11" t="s">
        <v>18</v>
      </c>
      <c r="AB11" s="48">
        <f t="shared" si="3"/>
        <v>89.658104085833941</v>
      </c>
    </row>
    <row r="12" spans="1:28">
      <c r="A12" t="s">
        <v>19</v>
      </c>
      <c r="B12">
        <v>5.8507903095381406E-3</v>
      </c>
      <c r="C12">
        <v>0.97884425897733385</v>
      </c>
      <c r="D12">
        <v>0.9</v>
      </c>
      <c r="E12">
        <v>1</v>
      </c>
      <c r="F12">
        <v>0</v>
      </c>
      <c r="G12" s="48">
        <f t="shared" si="1"/>
        <v>74.846950492868714</v>
      </c>
      <c r="M12" t="s">
        <v>19</v>
      </c>
      <c r="N12" s="48">
        <f t="shared" si="0"/>
        <v>57.693900985737436</v>
      </c>
      <c r="T12" t="s">
        <v>19</v>
      </c>
      <c r="U12" s="48">
        <f t="shared" si="2"/>
        <v>73.846950492868729</v>
      </c>
      <c r="AA12" t="s">
        <v>19</v>
      </c>
      <c r="AB12" s="48">
        <f t="shared" si="3"/>
        <v>66.423835672415393</v>
      </c>
    </row>
    <row r="13" spans="1:28">
      <c r="A13" t="s">
        <v>20</v>
      </c>
      <c r="B13">
        <v>9.2139924852557967E-2</v>
      </c>
      <c r="C13">
        <v>0.96829070208939017</v>
      </c>
      <c r="D13">
        <v>0.9</v>
      </c>
      <c r="E13">
        <v>1</v>
      </c>
      <c r="F13">
        <v>0</v>
      </c>
      <c r="G13" s="48">
        <f t="shared" si="1"/>
        <v>75.604306269419482</v>
      </c>
      <c r="M13" t="s">
        <v>20</v>
      </c>
      <c r="N13" s="48">
        <f t="shared" si="0"/>
        <v>59.20861253883897</v>
      </c>
      <c r="T13" t="s">
        <v>20</v>
      </c>
      <c r="U13" s="48">
        <f t="shared" si="2"/>
        <v>74.604306269419482</v>
      </c>
      <c r="AA13" t="s">
        <v>20</v>
      </c>
      <c r="AB13" s="48">
        <f t="shared" si="3"/>
        <v>66.970120311207282</v>
      </c>
    </row>
    <row r="14" spans="1:28">
      <c r="A14" t="s">
        <v>21</v>
      </c>
      <c r="B14">
        <v>1.2618189157433218E-2</v>
      </c>
      <c r="C14">
        <v>0.97801657506205419</v>
      </c>
      <c r="D14">
        <v>0.7</v>
      </c>
      <c r="E14">
        <v>0</v>
      </c>
      <c r="F14">
        <v>0</v>
      </c>
      <c r="G14" s="48">
        <f t="shared" si="1"/>
        <v>44.906347642194874</v>
      </c>
      <c r="M14" t="s">
        <v>21</v>
      </c>
      <c r="N14" s="48">
        <f t="shared" si="0"/>
        <v>33.812695284389747</v>
      </c>
      <c r="T14" t="s">
        <v>21</v>
      </c>
      <c r="U14" s="48">
        <f t="shared" si="2"/>
        <v>51.906347642194874</v>
      </c>
      <c r="AA14" t="s">
        <v>21</v>
      </c>
      <c r="AB14" s="48">
        <f t="shared" si="3"/>
        <v>50.466679143435954</v>
      </c>
    </row>
    <row r="15" spans="1:28">
      <c r="A15" t="s">
        <v>339</v>
      </c>
      <c r="B15">
        <v>4.6571474240843375E-2</v>
      </c>
      <c r="C15">
        <v>0.97386393258211723</v>
      </c>
      <c r="D15">
        <v>0.9</v>
      </c>
      <c r="E15">
        <v>0</v>
      </c>
      <c r="F15">
        <v>1</v>
      </c>
      <c r="G15" s="48">
        <f t="shared" si="1"/>
        <v>65.204354068229605</v>
      </c>
      <c r="M15" t="s">
        <v>339</v>
      </c>
      <c r="N15" s="48">
        <f t="shared" si="0"/>
        <v>58.408708136459218</v>
      </c>
      <c r="T15" t="s">
        <v>339</v>
      </c>
      <c r="U15" s="48">
        <f t="shared" si="2"/>
        <v>74.204354068229605</v>
      </c>
      <c r="AA15" t="s">
        <v>339</v>
      </c>
      <c r="AB15" s="48">
        <f t="shared" si="3"/>
        <v>76.681632719871956</v>
      </c>
    </row>
    <row r="16" spans="1:28">
      <c r="A16" t="s">
        <v>23</v>
      </c>
      <c r="B16">
        <v>8.8525816028027157E-3</v>
      </c>
      <c r="C16">
        <v>0.97847712613555748</v>
      </c>
      <c r="D16">
        <v>0.7</v>
      </c>
      <c r="E16">
        <v>1</v>
      </c>
      <c r="F16">
        <v>0</v>
      </c>
      <c r="G16" s="48">
        <f t="shared" si="1"/>
        <v>64.873297077383612</v>
      </c>
      <c r="M16" t="s">
        <v>23</v>
      </c>
      <c r="N16" s="48">
        <f t="shared" si="0"/>
        <v>53.746594154767216</v>
      </c>
      <c r="T16" t="s">
        <v>23</v>
      </c>
      <c r="U16" s="48">
        <f t="shared" si="2"/>
        <v>61.87329707738359</v>
      </c>
      <c r="AA16" t="s">
        <v>23</v>
      </c>
      <c r="AB16" s="48">
        <f t="shared" si="3"/>
        <v>60.442839600094743</v>
      </c>
    </row>
    <row r="17" spans="1:28">
      <c r="A17" t="s">
        <v>338</v>
      </c>
      <c r="B17">
        <v>5.922830748042519E-3</v>
      </c>
      <c r="C17">
        <v>0.97883544810131784</v>
      </c>
      <c r="D17">
        <v>0.1</v>
      </c>
      <c r="E17">
        <v>0</v>
      </c>
      <c r="F17">
        <v>1</v>
      </c>
      <c r="G17" s="48">
        <f t="shared" si="1"/>
        <v>24.847582788493604</v>
      </c>
      <c r="M17" t="s">
        <v>338</v>
      </c>
      <c r="N17" s="48">
        <f t="shared" si="0"/>
        <v>41.695165576987208</v>
      </c>
      <c r="T17" t="s">
        <v>338</v>
      </c>
      <c r="U17" s="48">
        <f t="shared" si="2"/>
        <v>25.847582788493607</v>
      </c>
      <c r="AA17" t="s">
        <v>338</v>
      </c>
      <c r="AB17" s="48">
        <f t="shared" si="3"/>
        <v>52.42429175051997</v>
      </c>
    </row>
    <row r="18" spans="1:28">
      <c r="A18" t="s">
        <v>25</v>
      </c>
      <c r="B18">
        <v>1.398155414544534E-2</v>
      </c>
      <c r="C18">
        <v>0.97784982927144892</v>
      </c>
      <c r="D18">
        <v>0.7</v>
      </c>
      <c r="E18">
        <v>0</v>
      </c>
      <c r="F18">
        <v>0</v>
      </c>
      <c r="G18" s="48">
        <f t="shared" si="1"/>
        <v>44.918313834168941</v>
      </c>
      <c r="M18" t="s">
        <v>25</v>
      </c>
      <c r="N18" s="48">
        <f t="shared" si="0"/>
        <v>33.836627668337883</v>
      </c>
      <c r="T18" t="s">
        <v>25</v>
      </c>
      <c r="U18" s="48">
        <f t="shared" si="2"/>
        <v>51.918313834168941</v>
      </c>
      <c r="AA18" t="s">
        <v>25</v>
      </c>
      <c r="AB18" s="48">
        <f t="shared" si="3"/>
        <v>50.475310419597918</v>
      </c>
    </row>
    <row r="19" spans="1:28">
      <c r="A19" t="s">
        <v>26</v>
      </c>
      <c r="B19">
        <v>3.9485525643092587E-2</v>
      </c>
      <c r="C19">
        <v>0.97473057659271534</v>
      </c>
      <c r="D19">
        <v>1</v>
      </c>
      <c r="E19">
        <v>1</v>
      </c>
      <c r="F19">
        <v>1</v>
      </c>
      <c r="G19" s="48">
        <f t="shared" si="1"/>
        <v>90.142161022358067</v>
      </c>
      <c r="M19" t="s">
        <v>26</v>
      </c>
      <c r="N19" s="48">
        <f t="shared" si="0"/>
        <v>80.284322044716163</v>
      </c>
      <c r="T19" t="s">
        <v>26</v>
      </c>
      <c r="U19" s="48">
        <f t="shared" si="2"/>
        <v>90.142161022358067</v>
      </c>
      <c r="AA19" t="s">
        <v>26</v>
      </c>
      <c r="AB19" s="48">
        <f t="shared" si="3"/>
        <v>89.636772554212385</v>
      </c>
    </row>
    <row r="20" spans="1:28">
      <c r="A20" t="s">
        <v>27</v>
      </c>
      <c r="B20">
        <v>9.8038543691500363E-2</v>
      </c>
      <c r="C20">
        <v>0.96756927395354486</v>
      </c>
      <c r="D20">
        <v>0.8</v>
      </c>
      <c r="E20">
        <v>0</v>
      </c>
      <c r="F20">
        <v>1</v>
      </c>
      <c r="G20" s="48">
        <f t="shared" si="1"/>
        <v>60.656078176450457</v>
      </c>
      <c r="M20" t="s">
        <v>27</v>
      </c>
      <c r="N20" s="48">
        <f t="shared" si="0"/>
        <v>57.312156352900914</v>
      </c>
      <c r="T20" t="s">
        <v>27</v>
      </c>
      <c r="U20" s="48">
        <f t="shared" si="2"/>
        <v>68.65607817645045</v>
      </c>
      <c r="AA20" t="s">
        <v>27</v>
      </c>
      <c r="AB20" s="48">
        <f t="shared" si="3"/>
        <v>74.007463655521349</v>
      </c>
    </row>
    <row r="21" spans="1:28">
      <c r="A21" t="s">
        <v>369</v>
      </c>
      <c r="B21">
        <v>5.6671381335388583E-3</v>
      </c>
      <c r="C21">
        <v>0.97886672048071166</v>
      </c>
      <c r="D21">
        <v>0.1</v>
      </c>
      <c r="E21">
        <v>0</v>
      </c>
      <c r="F21">
        <v>0</v>
      </c>
      <c r="G21" s="48">
        <f t="shared" si="1"/>
        <v>14.845338586142503</v>
      </c>
      <c r="M21" t="s">
        <v>369</v>
      </c>
      <c r="N21" s="48">
        <f t="shared" si="0"/>
        <v>21.69067717228501</v>
      </c>
      <c r="T21" t="s">
        <v>369</v>
      </c>
      <c r="U21" s="48">
        <f t="shared" si="2"/>
        <v>15.845338586142505</v>
      </c>
      <c r="AA21" t="s">
        <v>369</v>
      </c>
      <c r="AB21" s="48">
        <f t="shared" si="3"/>
        <v>32.422672995756741</v>
      </c>
    </row>
    <row r="22" spans="1:28">
      <c r="A22" t="s">
        <v>29</v>
      </c>
      <c r="B22">
        <v>1.7325510625314591E-2</v>
      </c>
      <c r="C22">
        <v>0.97744084805813625</v>
      </c>
      <c r="D22">
        <v>0.7</v>
      </c>
      <c r="E22">
        <v>0</v>
      </c>
      <c r="F22">
        <v>0</v>
      </c>
      <c r="G22" s="48">
        <f t="shared" si="1"/>
        <v>44.947663586834508</v>
      </c>
      <c r="M22" t="s">
        <v>29</v>
      </c>
      <c r="N22" s="48">
        <f t="shared" si="0"/>
        <v>33.895327173669024</v>
      </c>
      <c r="T22" t="s">
        <v>29</v>
      </c>
      <c r="U22" s="48">
        <f t="shared" si="2"/>
        <v>51.947663586834516</v>
      </c>
      <c r="AA22" t="s">
        <v>29</v>
      </c>
      <c r="AB22" s="48">
        <f t="shared" si="3"/>
        <v>50.496480547997237</v>
      </c>
    </row>
    <row r="23" spans="1:28">
      <c r="A23" t="s">
        <v>30</v>
      </c>
      <c r="B23">
        <v>2.0550616487864819E-2</v>
      </c>
      <c r="C23">
        <v>0.97704640282038624</v>
      </c>
      <c r="D23">
        <v>0.8</v>
      </c>
      <c r="E23">
        <v>0</v>
      </c>
      <c r="F23">
        <v>0</v>
      </c>
      <c r="G23" s="48">
        <f t="shared" si="1"/>
        <v>49.975970193082517</v>
      </c>
      <c r="M23" t="s">
        <v>30</v>
      </c>
      <c r="N23" s="48">
        <f t="shared" si="0"/>
        <v>35.951940386165028</v>
      </c>
      <c r="T23" t="s">
        <v>30</v>
      </c>
      <c r="U23" s="48">
        <f t="shared" si="2"/>
        <v>57.975970193082503</v>
      </c>
      <c r="AA23" t="s">
        <v>30</v>
      </c>
      <c r="AB23" s="48">
        <f t="shared" si="3"/>
        <v>53.516898249490239</v>
      </c>
    </row>
    <row r="24" spans="1:28">
      <c r="A24" t="s">
        <v>31</v>
      </c>
      <c r="B24">
        <v>6.9019178616320813E-3</v>
      </c>
      <c r="C24">
        <v>0.97871570125710339</v>
      </c>
      <c r="D24">
        <v>0.8</v>
      </c>
      <c r="E24">
        <v>0</v>
      </c>
      <c r="F24">
        <v>1</v>
      </c>
      <c r="G24" s="48">
        <f t="shared" si="1"/>
        <v>59.856176191187359</v>
      </c>
      <c r="M24" t="s">
        <v>31</v>
      </c>
      <c r="N24" s="48">
        <f t="shared" si="0"/>
        <v>55.712352382374711</v>
      </c>
      <c r="T24" t="s">
        <v>31</v>
      </c>
      <c r="U24" s="48">
        <f t="shared" si="2"/>
        <v>67.856176191187359</v>
      </c>
      <c r="AA24" t="s">
        <v>31</v>
      </c>
      <c r="AB24" s="48">
        <f t="shared" si="3"/>
        <v>73.430490216329417</v>
      </c>
    </row>
    <row r="25" spans="1:28">
      <c r="A25" t="s">
        <v>32</v>
      </c>
      <c r="B25">
        <v>8.6372098130494523E-3</v>
      </c>
      <c r="C25">
        <v>0.97850346709316771</v>
      </c>
      <c r="D25">
        <v>0.8</v>
      </c>
      <c r="E25">
        <v>0</v>
      </c>
      <c r="F25">
        <v>1</v>
      </c>
      <c r="G25" s="48">
        <f t="shared" si="1"/>
        <v>59.871406769062176</v>
      </c>
      <c r="M25" t="s">
        <v>32</v>
      </c>
      <c r="N25" s="48">
        <f t="shared" si="0"/>
        <v>55.742813538124345</v>
      </c>
      <c r="T25" t="s">
        <v>32</v>
      </c>
      <c r="U25" s="48">
        <f t="shared" si="2"/>
        <v>67.871406769062176</v>
      </c>
      <c r="AA25" t="s">
        <v>32</v>
      </c>
      <c r="AB25" s="48">
        <f t="shared" si="3"/>
        <v>73.441476110925535</v>
      </c>
    </row>
    <row r="26" spans="1:28">
      <c r="A26" t="s">
        <v>33</v>
      </c>
      <c r="B26">
        <v>5.4496705437518233E-3</v>
      </c>
      <c r="C26">
        <v>0.97889331776427757</v>
      </c>
      <c r="D26">
        <v>0.7</v>
      </c>
      <c r="E26">
        <v>0</v>
      </c>
      <c r="F26">
        <v>0</v>
      </c>
      <c r="G26" s="48">
        <f t="shared" si="1"/>
        <v>44.84342988308029</v>
      </c>
      <c r="M26" t="s">
        <v>33</v>
      </c>
      <c r="N26" s="48">
        <f t="shared" si="0"/>
        <v>33.686859766160588</v>
      </c>
      <c r="T26" t="s">
        <v>33</v>
      </c>
      <c r="U26" s="48">
        <f t="shared" si="2"/>
        <v>51.843429883080297</v>
      </c>
      <c r="AA26" t="s">
        <v>33</v>
      </c>
      <c r="AB26" s="48">
        <f t="shared" si="3"/>
        <v>50.421296238365841</v>
      </c>
    </row>
    <row r="27" spans="1:28">
      <c r="A27" t="s">
        <v>376</v>
      </c>
      <c r="B27">
        <v>2.6142473589132503E-3</v>
      </c>
      <c r="C27">
        <v>0.97924010302340747</v>
      </c>
      <c r="D27">
        <v>0.6</v>
      </c>
      <c r="E27">
        <v>0</v>
      </c>
      <c r="F27">
        <v>1</v>
      </c>
      <c r="G27" s="48">
        <f t="shared" si="1"/>
        <v>49.818543503823207</v>
      </c>
      <c r="M27" t="s">
        <v>376</v>
      </c>
      <c r="N27" s="48">
        <f t="shared" si="0"/>
        <v>51.637087007646421</v>
      </c>
      <c r="T27" t="s">
        <v>376</v>
      </c>
      <c r="U27" s="48">
        <f t="shared" si="2"/>
        <v>55.818543503823207</v>
      </c>
      <c r="AA27" t="s">
        <v>376</v>
      </c>
      <c r="AB27" s="48">
        <f t="shared" si="3"/>
        <v>67.403345564291357</v>
      </c>
    </row>
    <row r="28" spans="1:28">
      <c r="A28" t="s">
        <v>35</v>
      </c>
      <c r="B28">
        <v>4.3324009975758675E-3</v>
      </c>
      <c r="C28">
        <v>0.97902996495372019</v>
      </c>
      <c r="D28">
        <v>0.2</v>
      </c>
      <c r="E28">
        <v>0</v>
      </c>
      <c r="F28">
        <v>0</v>
      </c>
      <c r="G28" s="48">
        <f t="shared" si="1"/>
        <v>19.833623659512963</v>
      </c>
      <c r="M28" t="s">
        <v>35</v>
      </c>
      <c r="N28" s="48">
        <f t="shared" si="0"/>
        <v>23.667247319025925</v>
      </c>
      <c r="T28" t="s">
        <v>35</v>
      </c>
      <c r="U28" s="48">
        <f t="shared" si="2"/>
        <v>21.833623659512963</v>
      </c>
      <c r="AA28" t="s">
        <v>35</v>
      </c>
      <c r="AB28" s="48">
        <f t="shared" si="3"/>
        <v>35.414222958587366</v>
      </c>
    </row>
    <row r="29" spans="1:28">
      <c r="A29" t="s">
        <v>36</v>
      </c>
      <c r="B29">
        <v>7.1686594172941523E-3</v>
      </c>
      <c r="C29">
        <v>0.97868307754153405</v>
      </c>
      <c r="D29">
        <v>0.2</v>
      </c>
      <c r="E29">
        <v>0</v>
      </c>
      <c r="F29">
        <v>0</v>
      </c>
      <c r="G29" s="48">
        <f t="shared" si="1"/>
        <v>19.858517369588284</v>
      </c>
      <c r="M29" t="s">
        <v>36</v>
      </c>
      <c r="N29" s="48">
        <f t="shared" si="0"/>
        <v>23.717034739176565</v>
      </c>
      <c r="T29" t="s">
        <v>36</v>
      </c>
      <c r="U29" s="48">
        <f t="shared" si="2"/>
        <v>21.858517369588281</v>
      </c>
      <c r="AA29" t="s">
        <v>36</v>
      </c>
      <c r="AB29" s="48">
        <f t="shared" si="3"/>
        <v>35.432178920418963</v>
      </c>
    </row>
    <row r="30" spans="1:28">
      <c r="A30" t="s">
        <v>37</v>
      </c>
      <c r="B30">
        <v>4.1968874621599005E-3</v>
      </c>
      <c r="C30">
        <v>0.97904653888058446</v>
      </c>
      <c r="D30">
        <v>0.6</v>
      </c>
      <c r="E30">
        <v>0</v>
      </c>
      <c r="F30">
        <v>1</v>
      </c>
      <c r="G30" s="48">
        <f t="shared" si="1"/>
        <v>49.832434263427437</v>
      </c>
      <c r="M30" t="s">
        <v>37</v>
      </c>
      <c r="N30" s="48">
        <f t="shared" si="0"/>
        <v>51.664868526854889</v>
      </c>
      <c r="T30" t="s">
        <v>37</v>
      </c>
      <c r="U30" s="48">
        <f t="shared" si="2"/>
        <v>55.832434263427444</v>
      </c>
      <c r="AA30" t="s">
        <v>37</v>
      </c>
      <c r="AB30" s="48">
        <f t="shared" si="3"/>
        <v>67.413365041039143</v>
      </c>
    </row>
    <row r="31" spans="1:28">
      <c r="A31" t="s">
        <v>38</v>
      </c>
      <c r="B31">
        <v>2.43639243534234E-2</v>
      </c>
      <c r="C31">
        <v>0.9765800177800964</v>
      </c>
      <c r="D31">
        <v>1</v>
      </c>
      <c r="E31">
        <v>1</v>
      </c>
      <c r="F31">
        <v>1</v>
      </c>
      <c r="G31" s="48">
        <f t="shared" si="1"/>
        <v>90.009439421335202</v>
      </c>
      <c r="M31" t="s">
        <v>38</v>
      </c>
      <c r="N31" s="48">
        <f t="shared" si="0"/>
        <v>80.018878842670404</v>
      </c>
      <c r="T31" t="s">
        <v>38</v>
      </c>
      <c r="U31" s="48">
        <f t="shared" si="2"/>
        <v>90.009439421335188</v>
      </c>
      <c r="AA31" t="s">
        <v>38</v>
      </c>
      <c r="AB31" s="48">
        <f t="shared" si="3"/>
        <v>89.541039776937126</v>
      </c>
    </row>
    <row r="32" spans="1:28">
      <c r="A32" t="s">
        <v>381</v>
      </c>
      <c r="B32">
        <v>1.8361683898725067E-3</v>
      </c>
      <c r="C32">
        <v>0.97933526564969364</v>
      </c>
      <c r="D32">
        <v>0.9</v>
      </c>
      <c r="E32">
        <v>0</v>
      </c>
      <c r="F32">
        <v>1</v>
      </c>
      <c r="G32" s="48">
        <f t="shared" si="1"/>
        <v>64.811714340395667</v>
      </c>
      <c r="M32" t="s">
        <v>381</v>
      </c>
      <c r="N32" s="48">
        <f t="shared" si="0"/>
        <v>57.623428680791335</v>
      </c>
      <c r="T32" t="s">
        <v>381</v>
      </c>
      <c r="U32" s="48">
        <f t="shared" si="2"/>
        <v>73.811714340395667</v>
      </c>
      <c r="AA32" t="s">
        <v>381</v>
      </c>
      <c r="AB32" s="48">
        <f t="shared" si="3"/>
        <v>76.398419653389539</v>
      </c>
    </row>
    <row r="33" spans="1:28">
      <c r="A33" t="s">
        <v>40</v>
      </c>
      <c r="B33">
        <v>4.2756884269426728E-3</v>
      </c>
      <c r="C33">
        <v>0.9790369011611999</v>
      </c>
      <c r="D33">
        <v>0.6</v>
      </c>
      <c r="E33">
        <v>0</v>
      </c>
      <c r="F33">
        <v>1</v>
      </c>
      <c r="G33" s="48">
        <f t="shared" si="1"/>
        <v>49.833125895881423</v>
      </c>
      <c r="M33" t="s">
        <v>40</v>
      </c>
      <c r="N33" s="48">
        <f t="shared" si="0"/>
        <v>51.666251791762853</v>
      </c>
      <c r="T33" t="s">
        <v>40</v>
      </c>
      <c r="U33" s="48">
        <f t="shared" si="2"/>
        <v>55.833125895881416</v>
      </c>
      <c r="AA33" t="s">
        <v>40</v>
      </c>
      <c r="AB33" s="48">
        <f t="shared" si="3"/>
        <v>67.413863919105424</v>
      </c>
    </row>
    <row r="34" spans="1:28">
      <c r="A34" t="s">
        <v>41</v>
      </c>
      <c r="B34">
        <v>4.4611130359788198E-3</v>
      </c>
      <c r="C34">
        <v>0.97901422288113316</v>
      </c>
      <c r="D34">
        <v>0.7</v>
      </c>
      <c r="E34">
        <v>0</v>
      </c>
      <c r="F34">
        <v>1</v>
      </c>
      <c r="G34" s="48">
        <f t="shared" si="1"/>
        <v>54.834753359171117</v>
      </c>
      <c r="M34" t="s">
        <v>41</v>
      </c>
      <c r="N34" s="48">
        <f t="shared" si="0"/>
        <v>53.669506718342241</v>
      </c>
      <c r="T34" t="s">
        <v>41</v>
      </c>
      <c r="U34" s="48">
        <f t="shared" si="2"/>
        <v>61.83475335917111</v>
      </c>
      <c r="AA34" t="s">
        <v>41</v>
      </c>
      <c r="AB34" s="48">
        <f t="shared" si="3"/>
        <v>70.415037816793784</v>
      </c>
    </row>
    <row r="35" spans="1:28">
      <c r="A35" t="s">
        <v>42</v>
      </c>
      <c r="B35">
        <v>2.5303324297971828E-3</v>
      </c>
      <c r="C35">
        <v>0.97925036620408323</v>
      </c>
      <c r="D35">
        <v>0.7</v>
      </c>
      <c r="E35">
        <v>0</v>
      </c>
      <c r="F35">
        <v>1</v>
      </c>
      <c r="G35" s="48">
        <f t="shared" si="1"/>
        <v>54.817806986338802</v>
      </c>
      <c r="M35" t="s">
        <v>42</v>
      </c>
      <c r="N35" s="48">
        <f t="shared" si="0"/>
        <v>53.635613972677611</v>
      </c>
      <c r="T35" t="s">
        <v>42</v>
      </c>
      <c r="U35" s="48">
        <f t="shared" si="2"/>
        <v>61.817806986338795</v>
      </c>
      <c r="AA35" t="s">
        <v>42</v>
      </c>
      <c r="AB35" s="48">
        <f t="shared" si="3"/>
        <v>70.402814310420453</v>
      </c>
    </row>
    <row r="36" spans="1:28">
      <c r="A36" t="s">
        <v>43</v>
      </c>
      <c r="B36">
        <v>2.1289759076083124E-2</v>
      </c>
      <c r="C36">
        <v>0.97695600229204183</v>
      </c>
      <c r="D36">
        <v>0.9</v>
      </c>
      <c r="E36">
        <v>0</v>
      </c>
      <c r="F36">
        <v>0</v>
      </c>
      <c r="G36" s="48">
        <f t="shared" si="1"/>
        <v>54.982457613681255</v>
      </c>
      <c r="M36" t="s">
        <v>43</v>
      </c>
      <c r="N36" s="48">
        <f t="shared" ref="N36:N67" si="4">SUMPRODUCT(B36:F36,$I$3:$M$3)*100</f>
        <v>37.964915227362503</v>
      </c>
      <c r="T36" t="s">
        <v>43</v>
      </c>
      <c r="U36" s="48">
        <f t="shared" si="2"/>
        <v>63.982457613681255</v>
      </c>
      <c r="AA36" t="s">
        <v>43</v>
      </c>
      <c r="AB36" s="48">
        <f t="shared" si="3"/>
        <v>56.52157765952208</v>
      </c>
    </row>
    <row r="37" spans="1:28">
      <c r="A37" t="s">
        <v>44</v>
      </c>
      <c r="B37">
        <v>2.6751186662322457E-2</v>
      </c>
      <c r="C37">
        <v>0.97628804465141883</v>
      </c>
      <c r="D37">
        <v>0.9</v>
      </c>
      <c r="E37">
        <v>0</v>
      </c>
      <c r="F37">
        <v>1</v>
      </c>
      <c r="G37" s="48">
        <f t="shared" si="1"/>
        <v>65.030392313137412</v>
      </c>
      <c r="M37" t="s">
        <v>44</v>
      </c>
      <c r="N37" s="48">
        <f t="shared" si="4"/>
        <v>58.060784626274817</v>
      </c>
      <c r="T37" t="s">
        <v>44</v>
      </c>
      <c r="U37" s="48">
        <f t="shared" si="2"/>
        <v>74.030392313137412</v>
      </c>
      <c r="AA37" t="s">
        <v>44</v>
      </c>
      <c r="AB37" s="48">
        <f t="shared" si="3"/>
        <v>76.556153206165803</v>
      </c>
    </row>
    <row r="38" spans="1:28">
      <c r="A38" t="s">
        <v>45</v>
      </c>
      <c r="B38">
        <v>3.2477879871481677E-3</v>
      </c>
      <c r="C38">
        <v>0.97916261809907357</v>
      </c>
      <c r="D38">
        <v>0.7</v>
      </c>
      <c r="E38">
        <v>0</v>
      </c>
      <c r="F38">
        <v>0</v>
      </c>
      <c r="G38" s="48">
        <f t="shared" si="1"/>
        <v>44.824104060862211</v>
      </c>
      <c r="M38" t="s">
        <v>45</v>
      </c>
      <c r="N38" s="48">
        <f t="shared" si="4"/>
        <v>33.64820812172443</v>
      </c>
      <c r="T38" t="s">
        <v>45</v>
      </c>
      <c r="U38" s="48">
        <f t="shared" si="2"/>
        <v>51.824104060862219</v>
      </c>
      <c r="AA38" t="s">
        <v>45</v>
      </c>
      <c r="AB38" s="48">
        <f t="shared" si="3"/>
        <v>50.407356422843684</v>
      </c>
    </row>
    <row r="39" spans="1:28">
      <c r="A39" t="s">
        <v>46</v>
      </c>
      <c r="B39">
        <v>6.1445699462262283E-3</v>
      </c>
      <c r="C39">
        <v>0.97880832838045484</v>
      </c>
      <c r="D39">
        <v>0.7</v>
      </c>
      <c r="E39">
        <v>0</v>
      </c>
      <c r="F39">
        <v>0</v>
      </c>
      <c r="G39" s="48">
        <f t="shared" si="1"/>
        <v>44.849528983266808</v>
      </c>
      <c r="M39" t="s">
        <v>46</v>
      </c>
      <c r="N39" s="48">
        <f t="shared" si="4"/>
        <v>33.699057966533616</v>
      </c>
      <c r="T39" t="s">
        <v>46</v>
      </c>
      <c r="U39" s="48">
        <f t="shared" si="2"/>
        <v>51.849528983266815</v>
      </c>
      <c r="AA39" t="s">
        <v>46</v>
      </c>
      <c r="AB39" s="48">
        <f t="shared" si="3"/>
        <v>50.425695550875901</v>
      </c>
    </row>
    <row r="40" spans="1:28">
      <c r="A40" t="s">
        <v>47</v>
      </c>
      <c r="B40">
        <v>1.3857126142768289E-2</v>
      </c>
      <c r="C40">
        <v>0.97786504738681956</v>
      </c>
      <c r="D40">
        <v>0.1</v>
      </c>
      <c r="E40">
        <v>0</v>
      </c>
      <c r="F40">
        <v>1</v>
      </c>
      <c r="G40" s="48">
        <f t="shared" si="1"/>
        <v>24.917221735295879</v>
      </c>
      <c r="M40" t="s">
        <v>47</v>
      </c>
      <c r="N40" s="48">
        <f t="shared" si="4"/>
        <v>41.834443470591758</v>
      </c>
      <c r="T40" t="s">
        <v>47</v>
      </c>
      <c r="U40" s="48">
        <f t="shared" si="2"/>
        <v>25.917221735295882</v>
      </c>
      <c r="AA40" t="s">
        <v>47</v>
      </c>
      <c r="AB40" s="48">
        <f t="shared" si="3"/>
        <v>52.474522683032276</v>
      </c>
    </row>
    <row r="41" spans="1:28">
      <c r="A41" t="s">
        <v>48</v>
      </c>
      <c r="B41">
        <v>3.4679509660154005E-3</v>
      </c>
      <c r="C41">
        <v>0.97913569115706167</v>
      </c>
      <c r="D41">
        <v>0.1</v>
      </c>
      <c r="E41">
        <v>0</v>
      </c>
      <c r="F41">
        <v>0</v>
      </c>
      <c r="G41" s="48">
        <f t="shared" si="1"/>
        <v>14.826036421230771</v>
      </c>
      <c r="M41" t="s">
        <v>48</v>
      </c>
      <c r="N41" s="48">
        <f t="shared" si="4"/>
        <v>21.652072842461546</v>
      </c>
      <c r="T41" t="s">
        <v>48</v>
      </c>
      <c r="U41" s="48">
        <f t="shared" si="2"/>
        <v>15.826036421230771</v>
      </c>
      <c r="AA41" t="s">
        <v>48</v>
      </c>
      <c r="AB41" s="48">
        <f t="shared" si="3"/>
        <v>32.408750244372001</v>
      </c>
    </row>
    <row r="42" spans="1:28">
      <c r="A42" t="s">
        <v>49</v>
      </c>
      <c r="B42">
        <v>6.3069900499634979E-3</v>
      </c>
      <c r="C42">
        <v>0.97878846365688776</v>
      </c>
      <c r="D42">
        <v>0.1</v>
      </c>
      <c r="E42">
        <v>0</v>
      </c>
      <c r="F42">
        <v>1</v>
      </c>
      <c r="G42" s="48">
        <f t="shared" si="1"/>
        <v>24.85095453706851</v>
      </c>
      <c r="M42" t="s">
        <v>49</v>
      </c>
      <c r="N42" s="48">
        <f t="shared" si="4"/>
        <v>41.701909074137028</v>
      </c>
      <c r="T42" t="s">
        <v>49</v>
      </c>
      <c r="U42" s="48">
        <f t="shared" si="2"/>
        <v>25.850954537068517</v>
      </c>
      <c r="AA42" t="s">
        <v>49</v>
      </c>
      <c r="AB42" s="48">
        <f t="shared" si="3"/>
        <v>52.426723810206276</v>
      </c>
    </row>
    <row r="43" spans="1:28">
      <c r="A43" t="s">
        <v>977</v>
      </c>
      <c r="B43">
        <v>2.9315159300291179E-3</v>
      </c>
      <c r="C43">
        <v>0.97920129962212454</v>
      </c>
      <c r="D43">
        <v>0.7</v>
      </c>
      <c r="E43">
        <v>0</v>
      </c>
      <c r="F43">
        <v>1</v>
      </c>
      <c r="G43" s="48">
        <f t="shared" si="1"/>
        <v>54.821328155521535</v>
      </c>
      <c r="M43" t="s">
        <v>977</v>
      </c>
      <c r="N43" s="48">
        <f t="shared" si="4"/>
        <v>53.642656311043083</v>
      </c>
      <c r="T43" t="s">
        <v>977</v>
      </c>
      <c r="U43" s="48">
        <f t="shared" si="2"/>
        <v>61.821328155521535</v>
      </c>
      <c r="AA43" t="s">
        <v>977</v>
      </c>
      <c r="AB43" s="48">
        <f t="shared" si="3"/>
        <v>70.405354147964033</v>
      </c>
    </row>
    <row r="44" spans="1:28">
      <c r="A44" t="s">
        <v>51</v>
      </c>
      <c r="B44">
        <v>1.9202508906739735E-3</v>
      </c>
      <c r="C44">
        <v>0.97932498197423223</v>
      </c>
      <c r="D44">
        <v>0.1</v>
      </c>
      <c r="E44">
        <v>0</v>
      </c>
      <c r="F44">
        <v>1</v>
      </c>
      <c r="G44" s="48">
        <f t="shared" si="1"/>
        <v>24.812452328649062</v>
      </c>
      <c r="M44" t="s">
        <v>51</v>
      </c>
      <c r="N44" s="48">
        <f t="shared" si="4"/>
        <v>41.624904657298124</v>
      </c>
      <c r="T44" t="s">
        <v>51</v>
      </c>
      <c r="U44" s="48">
        <f t="shared" si="2"/>
        <v>25.812452328649059</v>
      </c>
      <c r="AA44" t="s">
        <v>51</v>
      </c>
      <c r="AB44" s="48">
        <f t="shared" si="3"/>
        <v>52.398951968133709</v>
      </c>
    </row>
    <row r="45" spans="1:28">
      <c r="A45" t="s">
        <v>52</v>
      </c>
      <c r="B45">
        <v>1.2348913570711727E-3</v>
      </c>
      <c r="C45">
        <v>0.9794088045883409</v>
      </c>
      <c r="D45">
        <v>1</v>
      </c>
      <c r="E45">
        <v>0</v>
      </c>
      <c r="F45">
        <v>1</v>
      </c>
      <c r="G45" s="48">
        <f t="shared" si="1"/>
        <v>69.806436959454118</v>
      </c>
      <c r="M45" t="s">
        <v>52</v>
      </c>
      <c r="N45" s="48">
        <f t="shared" si="4"/>
        <v>59.612873918908235</v>
      </c>
      <c r="T45" t="s">
        <v>52</v>
      </c>
      <c r="U45" s="48">
        <f t="shared" si="2"/>
        <v>79.806436959454118</v>
      </c>
      <c r="AA45" t="s">
        <v>52</v>
      </c>
      <c r="AB45" s="48">
        <f t="shared" si="3"/>
        <v>79.394613051220929</v>
      </c>
    </row>
    <row r="46" spans="1:28">
      <c r="A46" t="s">
        <v>53</v>
      </c>
      <c r="B46">
        <v>4.1183796048136611E-3</v>
      </c>
      <c r="C46">
        <v>0.97905614075158531</v>
      </c>
      <c r="D46">
        <v>0.7</v>
      </c>
      <c r="E46">
        <v>0</v>
      </c>
      <c r="F46">
        <v>0</v>
      </c>
      <c r="G46" s="48">
        <f t="shared" si="1"/>
        <v>44.83174520356399</v>
      </c>
      <c r="M46" t="s">
        <v>53</v>
      </c>
      <c r="N46" s="48">
        <f t="shared" si="4"/>
        <v>33.663490407127981</v>
      </c>
      <c r="T46" t="s">
        <v>53</v>
      </c>
      <c r="U46" s="48">
        <f t="shared" si="2"/>
        <v>51.831745203563983</v>
      </c>
      <c r="AA46" t="s">
        <v>53</v>
      </c>
      <c r="AB46" s="48">
        <f t="shared" si="3"/>
        <v>50.412868018595688</v>
      </c>
    </row>
    <row r="47" spans="1:28">
      <c r="A47" t="s">
        <v>54</v>
      </c>
      <c r="B47">
        <v>2.4120444746034446E-3</v>
      </c>
      <c r="C47">
        <v>0.97926483336348757</v>
      </c>
      <c r="D47">
        <v>0.7</v>
      </c>
      <c r="E47">
        <v>0</v>
      </c>
      <c r="F47">
        <v>1</v>
      </c>
      <c r="G47" s="48">
        <f t="shared" si="1"/>
        <v>54.816768778380911</v>
      </c>
      <c r="M47" t="s">
        <v>54</v>
      </c>
      <c r="N47" s="48">
        <f t="shared" si="4"/>
        <v>53.633537556761809</v>
      </c>
      <c r="T47" t="s">
        <v>54</v>
      </c>
      <c r="U47" s="48">
        <f t="shared" si="2"/>
        <v>61.816768778380904</v>
      </c>
      <c r="AA47" t="s">
        <v>54</v>
      </c>
      <c r="AB47" s="48">
        <f t="shared" si="3"/>
        <v>70.402065445650663</v>
      </c>
    </row>
    <row r="48" spans="1:28">
      <c r="A48" t="s">
        <v>55</v>
      </c>
      <c r="B48">
        <v>2.8391249311493761E-3</v>
      </c>
      <c r="C48">
        <v>0.97921259946500483</v>
      </c>
      <c r="D48">
        <v>0.1</v>
      </c>
      <c r="E48">
        <v>0</v>
      </c>
      <c r="F48">
        <v>1</v>
      </c>
      <c r="G48" s="48">
        <f t="shared" si="1"/>
        <v>24.820517243961543</v>
      </c>
      <c r="M48" t="s">
        <v>55</v>
      </c>
      <c r="N48" s="48">
        <f t="shared" si="4"/>
        <v>41.641034487923086</v>
      </c>
      <c r="T48" t="s">
        <v>55</v>
      </c>
      <c r="U48" s="48">
        <f t="shared" si="2"/>
        <v>25.82051724396154</v>
      </c>
      <c r="AA48" t="s">
        <v>55</v>
      </c>
      <c r="AB48" s="48">
        <f t="shared" si="3"/>
        <v>52.404769233261625</v>
      </c>
    </row>
    <row r="49" spans="1:28">
      <c r="A49" t="s">
        <v>56</v>
      </c>
      <c r="B49">
        <v>2.7641665162901649E-3</v>
      </c>
      <c r="C49">
        <v>0.97922176722291121</v>
      </c>
      <c r="D49">
        <v>0.7</v>
      </c>
      <c r="E49">
        <v>0</v>
      </c>
      <c r="F49">
        <v>1</v>
      </c>
      <c r="G49" s="48">
        <f t="shared" si="1"/>
        <v>54.81985933739201</v>
      </c>
      <c r="M49" t="s">
        <v>56</v>
      </c>
      <c r="N49" s="48">
        <f t="shared" si="4"/>
        <v>53.639718674784035</v>
      </c>
      <c r="T49" t="s">
        <v>56</v>
      </c>
      <c r="U49" s="48">
        <f t="shared" si="2"/>
        <v>61.81985933739201</v>
      </c>
      <c r="AA49" t="s">
        <v>56</v>
      </c>
      <c r="AB49" s="48">
        <f t="shared" si="3"/>
        <v>70.404294681850232</v>
      </c>
    </row>
    <row r="50" spans="1:28">
      <c r="A50" t="s">
        <v>57</v>
      </c>
      <c r="B50">
        <v>5.0549449741945219E-4</v>
      </c>
      <c r="C50">
        <v>0.97949801316938634</v>
      </c>
      <c r="D50">
        <v>0.4</v>
      </c>
      <c r="E50">
        <v>0</v>
      </c>
      <c r="F50">
        <v>1</v>
      </c>
      <c r="G50" s="48">
        <f t="shared" si="1"/>
        <v>39.80003507666806</v>
      </c>
      <c r="M50" t="s">
        <v>57</v>
      </c>
      <c r="N50" s="48">
        <f t="shared" si="4"/>
        <v>47.600070153336119</v>
      </c>
      <c r="T50" t="s">
        <v>57</v>
      </c>
      <c r="U50" s="48">
        <f t="shared" si="2"/>
        <v>43.800035076668053</v>
      </c>
      <c r="AA50" t="s">
        <v>57</v>
      </c>
      <c r="AB50" s="48">
        <f t="shared" si="3"/>
        <v>61.389995340055783</v>
      </c>
    </row>
    <row r="51" spans="1:28">
      <c r="A51" t="s">
        <v>621</v>
      </c>
      <c r="B51">
        <v>6.4428630705348142E-3</v>
      </c>
      <c r="C51">
        <v>0.97877184576334031</v>
      </c>
      <c r="D51">
        <v>0.6</v>
      </c>
      <c r="E51">
        <v>0</v>
      </c>
      <c r="F51">
        <v>0</v>
      </c>
      <c r="G51" s="48">
        <f t="shared" si="1"/>
        <v>39.852147088338754</v>
      </c>
      <c r="M51" t="s">
        <v>621</v>
      </c>
      <c r="N51" s="48">
        <f t="shared" si="4"/>
        <v>31.704294176677507</v>
      </c>
      <c r="T51" t="s">
        <v>621</v>
      </c>
      <c r="U51" s="48">
        <f t="shared" si="2"/>
        <v>45.852147088338754</v>
      </c>
      <c r="AA51" t="s">
        <v>621</v>
      </c>
      <c r="AB51" s="48">
        <f t="shared" si="3"/>
        <v>47.427584003605553</v>
      </c>
    </row>
    <row r="52" spans="1:28">
      <c r="A52" t="s">
        <v>59</v>
      </c>
      <c r="B52">
        <v>1.2244413737297691E-3</v>
      </c>
      <c r="C52">
        <v>0.97941008266922858</v>
      </c>
      <c r="D52">
        <v>0.1</v>
      </c>
      <c r="E52">
        <v>0</v>
      </c>
      <c r="F52">
        <v>1</v>
      </c>
      <c r="G52" s="48">
        <f t="shared" si="1"/>
        <v>24.806345240429586</v>
      </c>
      <c r="M52" t="s">
        <v>59</v>
      </c>
      <c r="N52" s="48">
        <f t="shared" si="4"/>
        <v>41.612690480859172</v>
      </c>
      <c r="T52" t="s">
        <v>59</v>
      </c>
      <c r="U52" s="48">
        <f t="shared" si="2"/>
        <v>25.806345240429586</v>
      </c>
      <c r="AA52" t="s">
        <v>59</v>
      </c>
      <c r="AB52" s="48">
        <f t="shared" si="3"/>
        <v>52.394546893814152</v>
      </c>
    </row>
    <row r="53" spans="1:28">
      <c r="A53" t="s">
        <v>60</v>
      </c>
      <c r="B53">
        <v>3.35859873395946E-3</v>
      </c>
      <c r="C53">
        <v>0.9791490654365459</v>
      </c>
      <c r="D53">
        <v>0.6</v>
      </c>
      <c r="E53">
        <v>0</v>
      </c>
      <c r="F53">
        <v>1</v>
      </c>
      <c r="G53" s="48">
        <f t="shared" si="1"/>
        <v>49.82507664170506</v>
      </c>
      <c r="M53" t="s">
        <v>60</v>
      </c>
      <c r="N53" s="48">
        <f t="shared" si="4"/>
        <v>51.65015328341012</v>
      </c>
      <c r="T53" t="s">
        <v>60</v>
      </c>
      <c r="U53" s="48">
        <f t="shared" si="2"/>
        <v>55.825076641705053</v>
      </c>
      <c r="AA53" t="s">
        <v>60</v>
      </c>
      <c r="AB53" s="48">
        <f t="shared" si="3"/>
        <v>67.408057950435975</v>
      </c>
    </row>
    <row r="54" spans="1:28">
      <c r="A54" t="s">
        <v>61</v>
      </c>
      <c r="B54">
        <v>7.766215983887162E-4</v>
      </c>
      <c r="C54">
        <v>0.97946485308151321</v>
      </c>
      <c r="D54">
        <v>0.1</v>
      </c>
      <c r="E54">
        <v>0</v>
      </c>
      <c r="F54">
        <v>1</v>
      </c>
      <c r="G54" s="48">
        <f t="shared" si="1"/>
        <v>24.80241474679902</v>
      </c>
      <c r="M54" t="s">
        <v>61</v>
      </c>
      <c r="N54" s="48">
        <f t="shared" si="4"/>
        <v>41.604829493598039</v>
      </c>
      <c r="T54" t="s">
        <v>61</v>
      </c>
      <c r="U54" s="48">
        <f t="shared" si="2"/>
        <v>25.80241474679902</v>
      </c>
      <c r="AA54" t="s">
        <v>61</v>
      </c>
      <c r="AB54" s="48">
        <f t="shared" si="3"/>
        <v>52.391711808429278</v>
      </c>
    </row>
    <row r="55" spans="1:28">
      <c r="A55" t="s">
        <v>62</v>
      </c>
      <c r="B55">
        <v>2.5265740700976713E-4</v>
      </c>
      <c r="C55">
        <v>0.97952893630508764</v>
      </c>
      <c r="D55">
        <v>0.5</v>
      </c>
      <c r="E55">
        <v>0</v>
      </c>
      <c r="F55">
        <v>1</v>
      </c>
      <c r="G55" s="48">
        <f t="shared" si="1"/>
        <v>44.79781593712098</v>
      </c>
      <c r="M55" t="s">
        <v>62</v>
      </c>
      <c r="N55" s="48">
        <f t="shared" si="4"/>
        <v>49.595631874241953</v>
      </c>
      <c r="T55" t="s">
        <v>62</v>
      </c>
      <c r="U55" s="48">
        <f t="shared" si="2"/>
        <v>49.797815937120973</v>
      </c>
      <c r="AA55" t="s">
        <v>62</v>
      </c>
      <c r="AB55" s="48">
        <f t="shared" si="3"/>
        <v>64.388394663222726</v>
      </c>
    </row>
    <row r="56" spans="1:28">
      <c r="A56" t="s">
        <v>63</v>
      </c>
      <c r="B56">
        <v>1.2756034454330944E-3</v>
      </c>
      <c r="C56">
        <v>0.97940382531322323</v>
      </c>
      <c r="D56">
        <v>0.1</v>
      </c>
      <c r="E56">
        <v>0</v>
      </c>
      <c r="F56">
        <v>1</v>
      </c>
      <c r="G56" s="48">
        <f t="shared" si="1"/>
        <v>24.806794287586563</v>
      </c>
      <c r="M56" t="s">
        <v>63</v>
      </c>
      <c r="N56" s="48">
        <f t="shared" si="4"/>
        <v>41.613588575173125</v>
      </c>
      <c r="T56" t="s">
        <v>63</v>
      </c>
      <c r="U56" s="48">
        <f t="shared" si="2"/>
        <v>25.806794287586566</v>
      </c>
      <c r="AA56" t="s">
        <v>63</v>
      </c>
      <c r="AB56" s="48">
        <f t="shared" si="3"/>
        <v>52.394870793851034</v>
      </c>
    </row>
    <row r="57" spans="1:28">
      <c r="A57" t="s">
        <v>64</v>
      </c>
      <c r="B57">
        <v>7.9477388257896849E-4</v>
      </c>
      <c r="C57">
        <v>0.97946263297390801</v>
      </c>
      <c r="D57">
        <v>0.1</v>
      </c>
      <c r="E57">
        <v>0</v>
      </c>
      <c r="F57">
        <v>1</v>
      </c>
      <c r="G57" s="48">
        <f t="shared" si="1"/>
        <v>24.802574068564873</v>
      </c>
      <c r="M57" t="s">
        <v>64</v>
      </c>
      <c r="N57" s="48">
        <f t="shared" si="4"/>
        <v>41.605148137129746</v>
      </c>
      <c r="T57" t="s">
        <v>64</v>
      </c>
      <c r="U57" s="48">
        <f t="shared" si="2"/>
        <v>25.802574068564869</v>
      </c>
      <c r="AA57" t="s">
        <v>64</v>
      </c>
      <c r="AB57" s="48">
        <f t="shared" si="3"/>
        <v>52.391826728043036</v>
      </c>
    </row>
    <row r="58" spans="1:28">
      <c r="A58" t="s">
        <v>65</v>
      </c>
      <c r="B58">
        <v>9.9667246104779006E-3</v>
      </c>
      <c r="C58">
        <v>0.97834086133611231</v>
      </c>
      <c r="D58">
        <v>0.1</v>
      </c>
      <c r="E58">
        <v>0</v>
      </c>
      <c r="F58">
        <v>1</v>
      </c>
      <c r="G58" s="48">
        <f t="shared" si="1"/>
        <v>24.883075859465905</v>
      </c>
      <c r="M58" t="s">
        <v>65</v>
      </c>
      <c r="N58" s="48">
        <f t="shared" si="4"/>
        <v>41.766151718931802</v>
      </c>
      <c r="T58" t="s">
        <v>65</v>
      </c>
      <c r="U58" s="48">
        <f t="shared" si="2"/>
        <v>25.883075859465897</v>
      </c>
      <c r="AA58" t="s">
        <v>65</v>
      </c>
      <c r="AB58" s="48">
        <f t="shared" si="3"/>
        <v>52.449893086188148</v>
      </c>
    </row>
    <row r="59" spans="1:28">
      <c r="A59" t="s">
        <v>66</v>
      </c>
      <c r="B59">
        <v>1.3261029037774752E-3</v>
      </c>
      <c r="C59">
        <v>0.97939764899787063</v>
      </c>
      <c r="D59">
        <v>0.7</v>
      </c>
      <c r="E59">
        <v>0</v>
      </c>
      <c r="F59">
        <v>1</v>
      </c>
      <c r="G59" s="48">
        <f t="shared" si="1"/>
        <v>54.807237519016482</v>
      </c>
      <c r="M59" t="s">
        <v>66</v>
      </c>
      <c r="N59" s="48">
        <f t="shared" si="4"/>
        <v>53.614475038032964</v>
      </c>
      <c r="T59" t="s">
        <v>66</v>
      </c>
      <c r="U59" s="48">
        <f t="shared" si="2"/>
        <v>61.807237519016475</v>
      </c>
      <c r="AA59" t="s">
        <v>66</v>
      </c>
      <c r="AB59" s="48">
        <f t="shared" si="3"/>
        <v>70.395190498973889</v>
      </c>
    </row>
    <row r="60" spans="1:28">
      <c r="A60" t="s">
        <v>68</v>
      </c>
      <c r="B60">
        <v>1.5235238879087629E-2</v>
      </c>
      <c r="C60">
        <v>0.97769649787896118</v>
      </c>
      <c r="D60">
        <v>0.9</v>
      </c>
      <c r="E60">
        <v>0</v>
      </c>
      <c r="F60">
        <v>0</v>
      </c>
      <c r="G60" s="48">
        <f t="shared" si="1"/>
        <v>54.929317367580488</v>
      </c>
      <c r="M60" t="s">
        <v>68</v>
      </c>
      <c r="N60" s="48">
        <f t="shared" si="4"/>
        <v>37.858634735160976</v>
      </c>
      <c r="T60" t="s">
        <v>68</v>
      </c>
      <c r="U60" s="48">
        <f t="shared" si="2"/>
        <v>63.929317367580495</v>
      </c>
      <c r="AA60" t="s">
        <v>68</v>
      </c>
      <c r="AB60" s="48">
        <f t="shared" si="3"/>
        <v>56.483247325159716</v>
      </c>
    </row>
    <row r="61" spans="1:28">
      <c r="A61" t="s">
        <v>531</v>
      </c>
      <c r="B61">
        <v>2.8263115854033064E-4</v>
      </c>
      <c r="C61">
        <v>0.9795252703778119</v>
      </c>
      <c r="D61">
        <v>0.2</v>
      </c>
      <c r="E61">
        <v>0</v>
      </c>
      <c r="F61">
        <v>1</v>
      </c>
      <c r="G61" s="48">
        <f t="shared" si="1"/>
        <v>29.79807901536352</v>
      </c>
      <c r="M61" t="s">
        <v>531</v>
      </c>
      <c r="N61" s="48">
        <f t="shared" si="4"/>
        <v>43.596158030727054</v>
      </c>
      <c r="T61" t="s">
        <v>531</v>
      </c>
      <c r="U61" s="48">
        <f t="shared" si="2"/>
        <v>31.798079015363523</v>
      </c>
      <c r="AA61" t="s">
        <v>531</v>
      </c>
      <c r="AB61" s="48">
        <f t="shared" si="3"/>
        <v>55.388584422919763</v>
      </c>
    </row>
    <row r="62" spans="1:28">
      <c r="A62" t="s">
        <v>262</v>
      </c>
      <c r="B62">
        <v>3.031203724032373E-4</v>
      </c>
      <c r="C62">
        <v>0.97952276445299025</v>
      </c>
      <c r="D62">
        <v>0.6</v>
      </c>
      <c r="E62">
        <v>0</v>
      </c>
      <c r="F62">
        <v>1</v>
      </c>
      <c r="G62" s="48">
        <f t="shared" si="1"/>
        <v>49.79825884825393</v>
      </c>
      <c r="M62" t="s">
        <v>262</v>
      </c>
      <c r="N62" s="48">
        <f t="shared" si="4"/>
        <v>51.596517696507874</v>
      </c>
      <c r="T62" t="s">
        <v>262</v>
      </c>
      <c r="U62" s="48">
        <f t="shared" si="2"/>
        <v>55.798258848253937</v>
      </c>
      <c r="AA62" t="s">
        <v>262</v>
      </c>
      <c r="AB62" s="48">
        <f t="shared" si="3"/>
        <v>67.388714137313727</v>
      </c>
    </row>
    <row r="63" spans="1:28">
      <c r="A63" t="s">
        <v>588</v>
      </c>
      <c r="B63">
        <v>5.8148347321238599E-4</v>
      </c>
      <c r="C63">
        <v>0.97948871936915149</v>
      </c>
      <c r="D63">
        <v>0.1</v>
      </c>
      <c r="E63">
        <v>0</v>
      </c>
      <c r="F63">
        <v>1</v>
      </c>
      <c r="G63" s="48">
        <f t="shared" si="1"/>
        <v>24.80070202842364</v>
      </c>
      <c r="M63" t="s">
        <v>588</v>
      </c>
      <c r="N63" s="48">
        <f t="shared" si="4"/>
        <v>41.601404056847279</v>
      </c>
      <c r="T63" t="s">
        <v>588</v>
      </c>
      <c r="U63" s="48">
        <f t="shared" si="2"/>
        <v>25.80070202842364</v>
      </c>
      <c r="AA63" t="s">
        <v>588</v>
      </c>
      <c r="AB63" s="48">
        <f t="shared" si="3"/>
        <v>52.390476415806674</v>
      </c>
    </row>
    <row r="64" spans="1:28">
      <c r="A64" t="s">
        <v>72</v>
      </c>
      <c r="B64">
        <v>1.1558998399068886E-3</v>
      </c>
      <c r="C64">
        <v>0.9794184656131556</v>
      </c>
      <c r="D64">
        <v>0.5</v>
      </c>
      <c r="E64">
        <v>0</v>
      </c>
      <c r="F64">
        <v>1</v>
      </c>
      <c r="G64" s="48">
        <f t="shared" si="1"/>
        <v>44.80574365453063</v>
      </c>
      <c r="M64" t="s">
        <v>72</v>
      </c>
      <c r="N64" s="48">
        <f t="shared" si="4"/>
        <v>49.611487309061253</v>
      </c>
      <c r="T64" t="s">
        <v>72</v>
      </c>
      <c r="U64" s="48">
        <f t="shared" si="2"/>
        <v>49.805743654530623</v>
      </c>
      <c r="AA64" t="s">
        <v>72</v>
      </c>
      <c r="AB64" s="48">
        <f t="shared" si="3"/>
        <v>64.394112966793742</v>
      </c>
    </row>
    <row r="65" spans="1:28">
      <c r="A65" t="s">
        <v>73</v>
      </c>
      <c r="B65">
        <v>3.8068292423944845E-4</v>
      </c>
      <c r="C65">
        <v>0.97951327819718859</v>
      </c>
      <c r="D65">
        <v>0.3</v>
      </c>
      <c r="E65">
        <v>0</v>
      </c>
      <c r="F65">
        <v>1</v>
      </c>
      <c r="G65" s="48">
        <f t="shared" si="1"/>
        <v>34.798939611214287</v>
      </c>
      <c r="M65" t="s">
        <v>73</v>
      </c>
      <c r="N65" s="48">
        <f t="shared" si="4"/>
        <v>45.597879222428567</v>
      </c>
      <c r="T65" t="s">
        <v>73</v>
      </c>
      <c r="U65" s="48">
        <f t="shared" si="2"/>
        <v>37.79893961121428</v>
      </c>
      <c r="AA65" t="s">
        <v>73</v>
      </c>
      <c r="AB65" s="48">
        <f t="shared" si="3"/>
        <v>58.38920517515804</v>
      </c>
    </row>
    <row r="66" spans="1:28">
      <c r="A66" t="s">
        <v>74</v>
      </c>
      <c r="B66">
        <v>6.6644868918158803E-4</v>
      </c>
      <c r="C66">
        <v>0.97947832773357679</v>
      </c>
      <c r="D66">
        <v>0.6</v>
      </c>
      <c r="E66">
        <v>0</v>
      </c>
      <c r="F66">
        <v>1</v>
      </c>
      <c r="G66" s="48">
        <f t="shared" si="1"/>
        <v>49.801447764227582</v>
      </c>
      <c r="M66" t="s">
        <v>74</v>
      </c>
      <c r="N66" s="48">
        <f t="shared" si="4"/>
        <v>51.602895528455164</v>
      </c>
      <c r="T66" t="s">
        <v>74</v>
      </c>
      <c r="U66" s="48">
        <f t="shared" si="2"/>
        <v>55.801447764227582</v>
      </c>
      <c r="AA66" t="s">
        <v>74</v>
      </c>
      <c r="AB66" s="48">
        <f t="shared" si="3"/>
        <v>67.39101431889911</v>
      </c>
    </row>
    <row r="67" spans="1:28">
      <c r="A67" t="s">
        <v>266</v>
      </c>
      <c r="B67">
        <v>1.2067863207901185E-3</v>
      </c>
      <c r="C67">
        <v>0.97941224196317156</v>
      </c>
      <c r="D67">
        <v>0.3</v>
      </c>
      <c r="E67">
        <v>0</v>
      </c>
      <c r="F67">
        <v>1</v>
      </c>
      <c r="G67" s="48">
        <f t="shared" si="1"/>
        <v>34.806190282839623</v>
      </c>
      <c r="M67" t="s">
        <v>266</v>
      </c>
      <c r="N67" s="48">
        <f t="shared" si="4"/>
        <v>45.612380565679238</v>
      </c>
      <c r="T67" t="s">
        <v>266</v>
      </c>
      <c r="U67" s="48">
        <f t="shared" si="2"/>
        <v>37.806190282839616</v>
      </c>
      <c r="AA67" t="s">
        <v>266</v>
      </c>
      <c r="AB67" s="48">
        <f t="shared" si="3"/>
        <v>58.394435122103047</v>
      </c>
    </row>
    <row r="68" spans="1:28">
      <c r="A68" t="s">
        <v>76</v>
      </c>
      <c r="B68">
        <v>6.7392402360168886E-4</v>
      </c>
      <c r="C68">
        <v>0.97947741346589434</v>
      </c>
      <c r="D68">
        <v>0.5</v>
      </c>
      <c r="E68">
        <v>0</v>
      </c>
      <c r="F68">
        <v>1</v>
      </c>
      <c r="G68" s="48">
        <f t="shared" si="1"/>
        <v>44.801513374894967</v>
      </c>
      <c r="M68" t="s">
        <v>76</v>
      </c>
      <c r="N68" s="48">
        <f t="shared" ref="N68:N99" si="5">SUMPRODUCT(B68:F68,$I$3:$M$3)*100</f>
        <v>49.603026749789926</v>
      </c>
      <c r="T68" t="s">
        <v>76</v>
      </c>
      <c r="U68" s="48">
        <f t="shared" si="2"/>
        <v>49.801513374894959</v>
      </c>
      <c r="AA68" t="s">
        <v>76</v>
      </c>
      <c r="AB68" s="48">
        <f t="shared" si="3"/>
        <v>64.39106164421284</v>
      </c>
    </row>
    <row r="69" spans="1:28">
      <c r="A69" t="s">
        <v>77</v>
      </c>
      <c r="B69">
        <v>3.174307970771075E-4</v>
      </c>
      <c r="C69">
        <v>0.9795210142224231</v>
      </c>
      <c r="D69">
        <v>0.6</v>
      </c>
      <c r="E69">
        <v>0</v>
      </c>
      <c r="F69">
        <v>1</v>
      </c>
      <c r="G69" s="48">
        <f t="shared" ref="G69:G132" si="6">SUMPRODUCT(B69:F69,$B$3:$F$3)*100</f>
        <v>49.798384450195002</v>
      </c>
      <c r="M69" t="s">
        <v>77</v>
      </c>
      <c r="N69" s="48">
        <f t="shared" si="5"/>
        <v>51.596768900390003</v>
      </c>
      <c r="T69" t="s">
        <v>77</v>
      </c>
      <c r="U69" s="48">
        <f t="shared" ref="U69:U132" si="7">SUMPRODUCT(B69:F69,$P$3:$T$3)*100</f>
        <v>55.798384450195002</v>
      </c>
      <c r="AA69" t="s">
        <v>77</v>
      </c>
      <c r="AB69" s="48">
        <f t="shared" ref="AB69:AB132" si="8">SUMPRODUCT(B69:F69,$W$3:$AA$3)*100</f>
        <v>67.388804734643458</v>
      </c>
    </row>
    <row r="70" spans="1:28">
      <c r="A70" t="s">
        <v>78</v>
      </c>
      <c r="B70">
        <v>3.4966011478053038E-3</v>
      </c>
      <c r="C70">
        <v>0.9791321871084353</v>
      </c>
      <c r="D70">
        <v>0.2</v>
      </c>
      <c r="E70">
        <v>0</v>
      </c>
      <c r="F70">
        <v>1</v>
      </c>
      <c r="G70" s="48">
        <f t="shared" si="6"/>
        <v>29.826287882562408</v>
      </c>
      <c r="M70" t="s">
        <v>78</v>
      </c>
      <c r="N70" s="48">
        <f t="shared" si="5"/>
        <v>43.652575765124816</v>
      </c>
      <c r="T70" t="s">
        <v>78</v>
      </c>
      <c r="U70" s="48">
        <f t="shared" si="7"/>
        <v>31.826287882562411</v>
      </c>
      <c r="AA70" t="s">
        <v>78</v>
      </c>
      <c r="AB70" s="48">
        <f t="shared" si="8"/>
        <v>55.408931624731103</v>
      </c>
    </row>
    <row r="71" spans="1:28">
      <c r="A71" t="s">
        <v>79</v>
      </c>
      <c r="B71">
        <v>9.8826548526203878E-4</v>
      </c>
      <c r="C71">
        <v>0.97943896806352193</v>
      </c>
      <c r="D71">
        <v>0.6</v>
      </c>
      <c r="E71">
        <v>0</v>
      </c>
      <c r="F71">
        <v>0</v>
      </c>
      <c r="G71" s="48">
        <f t="shared" si="6"/>
        <v>39.804272335487838</v>
      </c>
      <c r="M71" t="s">
        <v>79</v>
      </c>
      <c r="N71" s="48">
        <f t="shared" si="5"/>
        <v>31.608544670975679</v>
      </c>
      <c r="T71" t="s">
        <v>79</v>
      </c>
      <c r="U71" s="48">
        <f t="shared" si="7"/>
        <v>45.804272335487838</v>
      </c>
      <c r="AA71" t="s">
        <v>79</v>
      </c>
      <c r="AB71" s="48">
        <f t="shared" si="8"/>
        <v>47.393051696758278</v>
      </c>
    </row>
    <row r="72" spans="1:28">
      <c r="A72" t="s">
        <v>80</v>
      </c>
      <c r="B72">
        <v>1.7499984331011801E-3</v>
      </c>
      <c r="C72">
        <v>0.97934580463059362</v>
      </c>
      <c r="D72">
        <v>0.3</v>
      </c>
      <c r="E72">
        <v>0</v>
      </c>
      <c r="F72">
        <v>0</v>
      </c>
      <c r="G72" s="48">
        <f t="shared" si="6"/>
        <v>24.810958030636947</v>
      </c>
      <c r="M72" t="s">
        <v>80</v>
      </c>
      <c r="N72" s="48">
        <f t="shared" si="5"/>
        <v>25.621916061273897</v>
      </c>
      <c r="T72" t="s">
        <v>80</v>
      </c>
      <c r="U72" s="48">
        <f t="shared" si="7"/>
        <v>27.810958030636947</v>
      </c>
      <c r="AA72" t="s">
        <v>80</v>
      </c>
      <c r="AB72" s="48">
        <f t="shared" si="8"/>
        <v>38.397874123248819</v>
      </c>
    </row>
    <row r="73" spans="1:28">
      <c r="A73" t="s">
        <v>81</v>
      </c>
      <c r="B73">
        <v>4.3603510867599457E-3</v>
      </c>
      <c r="C73">
        <v>0.97902654652963017</v>
      </c>
      <c r="D73">
        <v>0.3</v>
      </c>
      <c r="E73">
        <v>0</v>
      </c>
      <c r="F73">
        <v>1</v>
      </c>
      <c r="G73" s="48">
        <f t="shared" si="6"/>
        <v>34.833868976163906</v>
      </c>
      <c r="M73" t="s">
        <v>81</v>
      </c>
      <c r="N73" s="48">
        <f t="shared" si="5"/>
        <v>45.667737952327805</v>
      </c>
      <c r="T73" t="s">
        <v>81</v>
      </c>
      <c r="U73" s="48">
        <f t="shared" si="7"/>
        <v>37.833868976163899</v>
      </c>
      <c r="AA73" t="s">
        <v>81</v>
      </c>
      <c r="AB73" s="48">
        <f t="shared" si="8"/>
        <v>58.414399906756501</v>
      </c>
    </row>
    <row r="74" spans="1:28">
      <c r="A74" t="s">
        <v>82</v>
      </c>
      <c r="B74">
        <v>1.5258051332835124E-3</v>
      </c>
      <c r="C74">
        <v>0.97937322449934128</v>
      </c>
      <c r="D74">
        <v>0.7</v>
      </c>
      <c r="E74">
        <v>0</v>
      </c>
      <c r="F74">
        <v>1</v>
      </c>
      <c r="G74" s="48">
        <f t="shared" si="6"/>
        <v>54.808990296326243</v>
      </c>
      <c r="M74" t="s">
        <v>82</v>
      </c>
      <c r="N74" s="48">
        <f t="shared" si="5"/>
        <v>53.617980592652501</v>
      </c>
      <c r="T74" t="s">
        <v>82</v>
      </c>
      <c r="U74" s="48">
        <f t="shared" si="7"/>
        <v>61.80899029632625</v>
      </c>
      <c r="AA74" t="s">
        <v>82</v>
      </c>
      <c r="AB74" s="48">
        <f t="shared" si="8"/>
        <v>70.396454786313072</v>
      </c>
    </row>
    <row r="75" spans="1:28">
      <c r="A75" t="s">
        <v>83</v>
      </c>
      <c r="B75">
        <v>3.3924870941972034E-4</v>
      </c>
      <c r="C75">
        <v>0.97951834579168384</v>
      </c>
      <c r="D75">
        <v>0.5</v>
      </c>
      <c r="E75">
        <v>0</v>
      </c>
      <c r="F75">
        <v>1</v>
      </c>
      <c r="G75" s="48">
        <f t="shared" si="6"/>
        <v>44.798575945011031</v>
      </c>
      <c r="M75" t="s">
        <v>83</v>
      </c>
      <c r="N75" s="48">
        <f t="shared" si="5"/>
        <v>49.597151890022076</v>
      </c>
      <c r="T75" t="s">
        <v>83</v>
      </c>
      <c r="U75" s="48">
        <f t="shared" si="7"/>
        <v>49.798575945011038</v>
      </c>
      <c r="AA75" t="s">
        <v>83</v>
      </c>
      <c r="AB75" s="48">
        <f t="shared" si="8"/>
        <v>64.388942860844708</v>
      </c>
    </row>
    <row r="76" spans="1:28">
      <c r="A76" t="s">
        <v>84</v>
      </c>
      <c r="B76">
        <v>1.3835966010934365E-3</v>
      </c>
      <c r="C76">
        <v>0.97939061725501519</v>
      </c>
      <c r="D76">
        <v>0.1</v>
      </c>
      <c r="E76">
        <v>0</v>
      </c>
      <c r="F76">
        <v>1</v>
      </c>
      <c r="G76" s="48">
        <f t="shared" si="6"/>
        <v>24.807742138561085</v>
      </c>
      <c r="M76" t="s">
        <v>84</v>
      </c>
      <c r="N76" s="48">
        <f t="shared" si="5"/>
        <v>41.615484277122178</v>
      </c>
      <c r="T76" t="s">
        <v>84</v>
      </c>
      <c r="U76" s="48">
        <f t="shared" si="7"/>
        <v>25.807742138561085</v>
      </c>
      <c r="AA76" t="s">
        <v>84</v>
      </c>
      <c r="AB76" s="48">
        <f t="shared" si="8"/>
        <v>52.3955544836614</v>
      </c>
    </row>
    <row r="77" spans="1:28">
      <c r="A77" t="s">
        <v>85</v>
      </c>
      <c r="B77">
        <v>1.4746960453997265E-3</v>
      </c>
      <c r="C77">
        <v>0.97937947537518244</v>
      </c>
      <c r="D77">
        <v>0.3</v>
      </c>
      <c r="E77">
        <v>0</v>
      </c>
      <c r="F77">
        <v>1</v>
      </c>
      <c r="G77" s="48">
        <f t="shared" si="6"/>
        <v>34.808541714205823</v>
      </c>
      <c r="M77" t="s">
        <v>85</v>
      </c>
      <c r="N77" s="48">
        <f t="shared" si="5"/>
        <v>45.617083428411647</v>
      </c>
      <c r="T77" t="s">
        <v>85</v>
      </c>
      <c r="U77" s="48">
        <f t="shared" si="7"/>
        <v>37.808541714205823</v>
      </c>
      <c r="AA77" t="s">
        <v>85</v>
      </c>
      <c r="AB77" s="48">
        <f t="shared" si="8"/>
        <v>58.396131221709481</v>
      </c>
    </row>
    <row r="78" spans="1:28">
      <c r="A78" t="s">
        <v>586</v>
      </c>
      <c r="B78">
        <v>2.7957719169707448E-4</v>
      </c>
      <c r="C78">
        <v>0.97952564389196273</v>
      </c>
      <c r="D78">
        <v>0.1</v>
      </c>
      <c r="E78">
        <v>0</v>
      </c>
      <c r="F78">
        <v>1</v>
      </c>
      <c r="G78" s="48">
        <f t="shared" si="6"/>
        <v>24.798052210836598</v>
      </c>
      <c r="M78" t="s">
        <v>586</v>
      </c>
      <c r="N78" s="48">
        <f t="shared" si="5"/>
        <v>41.596104421673196</v>
      </c>
      <c r="T78" t="s">
        <v>586</v>
      </c>
      <c r="U78" s="48">
        <f t="shared" si="7"/>
        <v>25.798052210836598</v>
      </c>
      <c r="AA78" t="s">
        <v>586</v>
      </c>
      <c r="AB78" s="48">
        <f t="shared" si="8"/>
        <v>52.38856508867584</v>
      </c>
    </row>
    <row r="79" spans="1:28">
      <c r="A79" t="s">
        <v>87</v>
      </c>
      <c r="B79">
        <v>5.2047919347063785E-4</v>
      </c>
      <c r="C79">
        <v>0.97949618047233755</v>
      </c>
      <c r="D79">
        <v>0.5</v>
      </c>
      <c r="E79">
        <v>0</v>
      </c>
      <c r="F79">
        <v>1</v>
      </c>
      <c r="G79" s="48">
        <f t="shared" si="6"/>
        <v>44.800166596658087</v>
      </c>
      <c r="M79" t="s">
        <v>87</v>
      </c>
      <c r="N79" s="48">
        <f t="shared" si="5"/>
        <v>49.600333193316168</v>
      </c>
      <c r="T79" t="s">
        <v>87</v>
      </c>
      <c r="U79" s="48">
        <f t="shared" si="7"/>
        <v>49.80016659665808</v>
      </c>
      <c r="AA79" t="s">
        <v>87</v>
      </c>
      <c r="AB79" s="48">
        <f t="shared" si="8"/>
        <v>64.390090206104816</v>
      </c>
    </row>
    <row r="80" spans="1:28">
      <c r="A80" t="s">
        <v>88</v>
      </c>
      <c r="B80">
        <v>3.6613781241197534E-3</v>
      </c>
      <c r="C80">
        <v>0.97911203412854309</v>
      </c>
      <c r="D80">
        <v>0.7</v>
      </c>
      <c r="E80">
        <v>0</v>
      </c>
      <c r="F80">
        <v>1</v>
      </c>
      <c r="G80" s="48">
        <f t="shared" si="6"/>
        <v>54.827734122526628</v>
      </c>
      <c r="M80" t="s">
        <v>88</v>
      </c>
      <c r="N80" s="48">
        <f t="shared" si="5"/>
        <v>53.65546824505325</v>
      </c>
      <c r="T80" t="s">
        <v>88</v>
      </c>
      <c r="U80" s="48">
        <f t="shared" si="7"/>
        <v>61.827734122526621</v>
      </c>
      <c r="AA80" t="s">
        <v>88</v>
      </c>
      <c r="AB80" s="48">
        <f t="shared" si="8"/>
        <v>70.409974805097491</v>
      </c>
    </row>
    <row r="81" spans="1:28">
      <c r="A81" t="s">
        <v>89</v>
      </c>
      <c r="B81">
        <v>2.0267872674598723E-3</v>
      </c>
      <c r="C81">
        <v>0.97931195208676147</v>
      </c>
      <c r="D81">
        <v>0.5</v>
      </c>
      <c r="E81">
        <v>0</v>
      </c>
      <c r="F81">
        <v>1</v>
      </c>
      <c r="G81" s="48">
        <f t="shared" si="6"/>
        <v>44.813387393542214</v>
      </c>
      <c r="M81" t="s">
        <v>89</v>
      </c>
      <c r="N81" s="48">
        <f t="shared" si="5"/>
        <v>49.626774787084429</v>
      </c>
      <c r="T81" t="s">
        <v>89</v>
      </c>
      <c r="U81" s="48">
        <f t="shared" si="7"/>
        <v>49.813387393542207</v>
      </c>
      <c r="AA81" t="s">
        <v>89</v>
      </c>
      <c r="AB81" s="48">
        <f t="shared" si="8"/>
        <v>64.39962643527744</v>
      </c>
    </row>
    <row r="82" spans="1:28">
      <c r="A82" t="s">
        <v>90</v>
      </c>
      <c r="B82">
        <v>1.9560267057846517E-4</v>
      </c>
      <c r="C82">
        <v>0.97953591436101373</v>
      </c>
      <c r="D82">
        <v>0.1</v>
      </c>
      <c r="E82">
        <v>0</v>
      </c>
      <c r="F82">
        <v>1</v>
      </c>
      <c r="G82" s="48">
        <f t="shared" si="6"/>
        <v>24.797315170315922</v>
      </c>
      <c r="M82" t="s">
        <v>90</v>
      </c>
      <c r="N82" s="48">
        <f t="shared" si="5"/>
        <v>41.594630340631852</v>
      </c>
      <c r="T82" t="s">
        <v>90</v>
      </c>
      <c r="U82" s="48">
        <f t="shared" si="7"/>
        <v>25.797315170315926</v>
      </c>
      <c r="AA82" t="s">
        <v>90</v>
      </c>
      <c r="AB82" s="48">
        <f t="shared" si="8"/>
        <v>52.388033457536196</v>
      </c>
    </row>
    <row r="83" spans="1:28">
      <c r="A83" t="s">
        <v>91</v>
      </c>
      <c r="B83">
        <v>6.0173737658263647E-4</v>
      </c>
      <c r="C83">
        <v>0.97948624222388225</v>
      </c>
      <c r="D83">
        <v>0.3</v>
      </c>
      <c r="E83">
        <v>0</v>
      </c>
      <c r="F83">
        <v>1</v>
      </c>
      <c r="G83" s="48">
        <f t="shared" si="6"/>
        <v>34.800879796004644</v>
      </c>
      <c r="M83" t="s">
        <v>91</v>
      </c>
      <c r="N83" s="48">
        <f t="shared" si="5"/>
        <v>45.601759592009302</v>
      </c>
      <c r="T83" t="s">
        <v>91</v>
      </c>
      <c r="U83" s="48">
        <f t="shared" si="7"/>
        <v>37.800879796004651</v>
      </c>
      <c r="AA83" t="s">
        <v>91</v>
      </c>
      <c r="AB83" s="48">
        <f t="shared" si="8"/>
        <v>58.390604640482294</v>
      </c>
    </row>
    <row r="84" spans="1:28">
      <c r="A84" t="s">
        <v>92</v>
      </c>
      <c r="B84">
        <v>9.3880333411581942E-4</v>
      </c>
      <c r="C84">
        <v>0.97944501751144708</v>
      </c>
      <c r="D84">
        <v>0.6</v>
      </c>
      <c r="E84">
        <v>0</v>
      </c>
      <c r="F84">
        <v>1</v>
      </c>
      <c r="G84" s="48">
        <f t="shared" si="6"/>
        <v>49.80383820845563</v>
      </c>
      <c r="M84" t="s">
        <v>92</v>
      </c>
      <c r="N84" s="48">
        <f t="shared" si="5"/>
        <v>51.607676416911261</v>
      </c>
      <c r="T84" t="s">
        <v>92</v>
      </c>
      <c r="U84" s="48">
        <f t="shared" si="7"/>
        <v>55.803838208455623</v>
      </c>
      <c r="AA84" t="s">
        <v>92</v>
      </c>
      <c r="AB84" s="48">
        <f t="shared" si="8"/>
        <v>67.39273855868457</v>
      </c>
    </row>
    <row r="85" spans="1:28">
      <c r="A85" t="s">
        <v>93</v>
      </c>
      <c r="B85">
        <v>4.8897903057010847E-4</v>
      </c>
      <c r="C85">
        <v>0.97950003308672418</v>
      </c>
      <c r="D85">
        <v>0.5</v>
      </c>
      <c r="E85">
        <v>0</v>
      </c>
      <c r="F85">
        <v>1</v>
      </c>
      <c r="G85" s="48">
        <f t="shared" si="6"/>
        <v>44.79989012117295</v>
      </c>
      <c r="M85" t="s">
        <v>93</v>
      </c>
      <c r="N85" s="48">
        <f t="shared" si="5"/>
        <v>49.599780242345886</v>
      </c>
      <c r="T85" t="s">
        <v>93</v>
      </c>
      <c r="U85" s="48">
        <f t="shared" si="7"/>
        <v>49.799890121172943</v>
      </c>
      <c r="AA85" t="s">
        <v>93</v>
      </c>
      <c r="AB85" s="48">
        <f t="shared" si="8"/>
        <v>64.389890782907429</v>
      </c>
    </row>
    <row r="86" spans="1:28">
      <c r="A86" t="s">
        <v>94</v>
      </c>
      <c r="B86">
        <v>2.3905822008618878E-4</v>
      </c>
      <c r="C86">
        <v>0.97953059954801613</v>
      </c>
      <c r="D86">
        <v>0.5</v>
      </c>
      <c r="E86">
        <v>0</v>
      </c>
      <c r="F86">
        <v>1</v>
      </c>
      <c r="G86" s="48">
        <f t="shared" si="6"/>
        <v>44.797696577681023</v>
      </c>
      <c r="M86" t="s">
        <v>94</v>
      </c>
      <c r="N86" s="48">
        <f t="shared" si="5"/>
        <v>49.595393155362046</v>
      </c>
      <c r="T86" t="s">
        <v>94</v>
      </c>
      <c r="U86" s="48">
        <f t="shared" si="7"/>
        <v>49.79769657768103</v>
      </c>
      <c r="AA86" t="s">
        <v>94</v>
      </c>
      <c r="AB86" s="48">
        <f t="shared" si="8"/>
        <v>64.388308568641349</v>
      </c>
    </row>
    <row r="87" spans="1:28">
      <c r="A87" t="s">
        <v>95</v>
      </c>
      <c r="B87">
        <v>1.0638902101174916E-2</v>
      </c>
      <c r="C87">
        <v>0.9782586509463056</v>
      </c>
      <c r="D87">
        <v>0.1</v>
      </c>
      <c r="E87">
        <v>0</v>
      </c>
      <c r="F87">
        <v>1</v>
      </c>
      <c r="G87" s="48">
        <f t="shared" si="6"/>
        <v>24.888975530474809</v>
      </c>
      <c r="M87" t="s">
        <v>95</v>
      </c>
      <c r="N87" s="48">
        <f t="shared" si="5"/>
        <v>41.777951060949611</v>
      </c>
      <c r="T87" t="s">
        <v>95</v>
      </c>
      <c r="U87" s="48">
        <f t="shared" si="7"/>
        <v>25.888975530474806</v>
      </c>
      <c r="AA87" t="s">
        <v>95</v>
      </c>
      <c r="AB87" s="48">
        <f t="shared" si="8"/>
        <v>52.454148549400912</v>
      </c>
    </row>
    <row r="88" spans="1:28">
      <c r="A88" t="s">
        <v>97</v>
      </c>
      <c r="B88">
        <v>1.1169359059202171E-2</v>
      </c>
      <c r="C88">
        <v>0.97819377362759341</v>
      </c>
      <c r="D88">
        <v>1</v>
      </c>
      <c r="E88">
        <v>0</v>
      </c>
      <c r="F88">
        <v>1</v>
      </c>
      <c r="G88" s="48">
        <f t="shared" si="6"/>
        <v>69.893631326867961</v>
      </c>
      <c r="M88" t="s">
        <v>97</v>
      </c>
      <c r="N88" s="48">
        <f t="shared" si="5"/>
        <v>59.787262653735908</v>
      </c>
      <c r="T88" t="s">
        <v>97</v>
      </c>
      <c r="U88" s="48">
        <f t="shared" si="7"/>
        <v>79.893631326867947</v>
      </c>
      <c r="AA88" t="s">
        <v>97</v>
      </c>
      <c r="AB88" s="48">
        <f t="shared" si="8"/>
        <v>79.457506799419832</v>
      </c>
    </row>
    <row r="89" spans="1:28">
      <c r="A89" t="s">
        <v>98</v>
      </c>
      <c r="B89">
        <v>2.648507671087395E-4</v>
      </c>
      <c r="C89">
        <v>0.97952744500122724</v>
      </c>
      <c r="D89">
        <v>0.4</v>
      </c>
      <c r="E89">
        <v>0</v>
      </c>
      <c r="F89">
        <v>1</v>
      </c>
      <c r="G89" s="48">
        <f t="shared" si="6"/>
        <v>39.797922957683362</v>
      </c>
      <c r="M89" t="s">
        <v>98</v>
      </c>
      <c r="N89" s="48">
        <f t="shared" si="5"/>
        <v>47.595845915366723</v>
      </c>
      <c r="T89" t="s">
        <v>98</v>
      </c>
      <c r="U89" s="48">
        <f t="shared" si="7"/>
        <v>43.797922957683355</v>
      </c>
      <c r="AA89" t="s">
        <v>98</v>
      </c>
      <c r="AB89" s="48">
        <f t="shared" si="8"/>
        <v>61.388471857707906</v>
      </c>
    </row>
    <row r="90" spans="1:28">
      <c r="A90" t="s">
        <v>99</v>
      </c>
      <c r="B90">
        <v>3.6613853043544216E-4</v>
      </c>
      <c r="C90">
        <v>0.97951505704325337</v>
      </c>
      <c r="D90">
        <v>0.4</v>
      </c>
      <c r="E90">
        <v>0</v>
      </c>
      <c r="F90">
        <v>1</v>
      </c>
      <c r="G90" s="48">
        <f t="shared" si="6"/>
        <v>39.798811955736888</v>
      </c>
      <c r="M90" t="s">
        <v>99</v>
      </c>
      <c r="N90" s="48">
        <f t="shared" si="5"/>
        <v>47.597623911473782</v>
      </c>
      <c r="T90" t="s">
        <v>99</v>
      </c>
      <c r="U90" s="48">
        <f t="shared" si="7"/>
        <v>43.79881195573688</v>
      </c>
      <c r="AA90" t="s">
        <v>99</v>
      </c>
      <c r="AB90" s="48">
        <f t="shared" si="8"/>
        <v>61.389113096601953</v>
      </c>
    </row>
    <row r="91" spans="1:28">
      <c r="A91" t="s">
        <v>375</v>
      </c>
      <c r="B91">
        <v>2.7374322736008396E-3</v>
      </c>
      <c r="C91">
        <v>0.97922503694339891</v>
      </c>
      <c r="D91">
        <v>0.5</v>
      </c>
      <c r="E91">
        <v>0</v>
      </c>
      <c r="F91">
        <v>1</v>
      </c>
      <c r="G91" s="48">
        <f t="shared" si="6"/>
        <v>44.819624692170002</v>
      </c>
      <c r="M91" t="s">
        <v>375</v>
      </c>
      <c r="N91" s="48">
        <f t="shared" si="5"/>
        <v>49.639249384339998</v>
      </c>
      <c r="T91" t="s">
        <v>375</v>
      </c>
      <c r="U91" s="48">
        <f t="shared" si="7"/>
        <v>49.819624692169995</v>
      </c>
      <c r="AA91" t="s">
        <v>375</v>
      </c>
      <c r="AB91" s="48">
        <f t="shared" si="8"/>
        <v>64.404125431037968</v>
      </c>
    </row>
    <row r="92" spans="1:28">
      <c r="A92" t="s">
        <v>101</v>
      </c>
      <c r="B92">
        <v>4.0213862924983108E-4</v>
      </c>
      <c r="C92">
        <v>0.97951065406606719</v>
      </c>
      <c r="D92">
        <v>0.3</v>
      </c>
      <c r="E92">
        <v>0</v>
      </c>
      <c r="F92">
        <v>1</v>
      </c>
      <c r="G92" s="48">
        <f t="shared" si="6"/>
        <v>34.799127926953169</v>
      </c>
      <c r="M92" t="s">
        <v>101</v>
      </c>
      <c r="N92" s="48">
        <f t="shared" si="5"/>
        <v>45.598255853906338</v>
      </c>
      <c r="T92" t="s">
        <v>101</v>
      </c>
      <c r="U92" s="48">
        <f t="shared" si="7"/>
        <v>37.799127926953169</v>
      </c>
      <c r="AA92" t="s">
        <v>101</v>
      </c>
      <c r="AB92" s="48">
        <f t="shared" si="8"/>
        <v>58.389341008274506</v>
      </c>
    </row>
    <row r="93" spans="1:28">
      <c r="A93" t="s">
        <v>102</v>
      </c>
      <c r="B93">
        <v>7.0755965535991488E-5</v>
      </c>
      <c r="C93">
        <v>0.9795511836856039</v>
      </c>
      <c r="D93">
        <v>0.1</v>
      </c>
      <c r="E93">
        <v>0</v>
      </c>
      <c r="F93">
        <v>1</v>
      </c>
      <c r="G93" s="48">
        <f t="shared" si="6"/>
        <v>24.7962193965114</v>
      </c>
      <c r="M93" t="s">
        <v>102</v>
      </c>
      <c r="N93" s="48">
        <f t="shared" si="5"/>
        <v>41.592438793022801</v>
      </c>
      <c r="T93" t="s">
        <v>102</v>
      </c>
      <c r="U93" s="48">
        <f t="shared" si="7"/>
        <v>25.7962193965114</v>
      </c>
      <c r="AA93" t="s">
        <v>102</v>
      </c>
      <c r="AB93" s="48">
        <f t="shared" si="8"/>
        <v>52.387243070223491</v>
      </c>
    </row>
    <row r="94" spans="1:28">
      <c r="A94" t="s">
        <v>103</v>
      </c>
      <c r="B94">
        <v>2.1711017585322151E-4</v>
      </c>
      <c r="C94">
        <v>0.97953328389448235</v>
      </c>
      <c r="D94">
        <v>0.2</v>
      </c>
      <c r="E94">
        <v>0</v>
      </c>
      <c r="F94">
        <v>1</v>
      </c>
      <c r="G94" s="48">
        <f t="shared" si="6"/>
        <v>29.797503940703358</v>
      </c>
      <c r="M94" t="s">
        <v>103</v>
      </c>
      <c r="N94" s="48">
        <f t="shared" si="5"/>
        <v>43.595007881406708</v>
      </c>
      <c r="T94" t="s">
        <v>103</v>
      </c>
      <c r="U94" s="48">
        <f t="shared" si="7"/>
        <v>31.797503940703354</v>
      </c>
      <c r="AA94" t="s">
        <v>103</v>
      </c>
      <c r="AB94" s="48">
        <f t="shared" si="8"/>
        <v>55.388169618593011</v>
      </c>
    </row>
    <row r="95" spans="1:28">
      <c r="A95" t="s">
        <v>344</v>
      </c>
      <c r="B95">
        <v>2.4490855299110897E-4</v>
      </c>
      <c r="C95">
        <v>0.97952988402547136</v>
      </c>
      <c r="D95">
        <v>0.2</v>
      </c>
      <c r="E95">
        <v>0</v>
      </c>
      <c r="F95">
        <v>1</v>
      </c>
      <c r="G95" s="48">
        <f t="shared" si="6"/>
        <v>29.797747925784623</v>
      </c>
      <c r="M95" t="s">
        <v>344</v>
      </c>
      <c r="N95" s="48">
        <f t="shared" si="5"/>
        <v>43.595495851569254</v>
      </c>
      <c r="T95" t="s">
        <v>344</v>
      </c>
      <c r="U95" s="48">
        <f t="shared" si="7"/>
        <v>31.797747925784627</v>
      </c>
      <c r="AA95" t="s">
        <v>344</v>
      </c>
      <c r="AB95" s="48">
        <f t="shared" si="8"/>
        <v>55.388345606294045</v>
      </c>
    </row>
    <row r="96" spans="1:28">
      <c r="A96" t="s">
        <v>105</v>
      </c>
      <c r="B96">
        <v>7.665852774403268E-3</v>
      </c>
      <c r="C96">
        <v>0.97862226851376544</v>
      </c>
      <c r="D96">
        <v>0.5</v>
      </c>
      <c r="E96">
        <v>0</v>
      </c>
      <c r="F96">
        <v>1</v>
      </c>
      <c r="G96" s="48">
        <f t="shared" si="6"/>
        <v>44.862881212881689</v>
      </c>
      <c r="M96" t="s">
        <v>105</v>
      </c>
      <c r="N96" s="48">
        <f t="shared" si="5"/>
        <v>49.725762425763378</v>
      </c>
      <c r="T96" t="s">
        <v>105</v>
      </c>
      <c r="U96" s="48">
        <f t="shared" si="7"/>
        <v>49.862881212881682</v>
      </c>
      <c r="AA96" t="s">
        <v>105</v>
      </c>
      <c r="AB96" s="48">
        <f t="shared" si="8"/>
        <v>64.435326583157007</v>
      </c>
    </row>
    <row r="97" spans="1:28">
      <c r="A97" t="s">
        <v>106</v>
      </c>
      <c r="B97">
        <v>5.8457464313965268E-4</v>
      </c>
      <c r="C97">
        <v>0.97948834130489282</v>
      </c>
      <c r="D97">
        <v>0.5</v>
      </c>
      <c r="E97">
        <v>0</v>
      </c>
      <c r="F97">
        <v>1</v>
      </c>
      <c r="G97" s="48">
        <f t="shared" si="6"/>
        <v>44.800729159480326</v>
      </c>
      <c r="M97" t="s">
        <v>106</v>
      </c>
      <c r="N97" s="48">
        <f t="shared" si="5"/>
        <v>49.601458318960653</v>
      </c>
      <c r="T97" t="s">
        <v>106</v>
      </c>
      <c r="U97" s="48">
        <f t="shared" si="7"/>
        <v>49.800729159480326</v>
      </c>
      <c r="AA97" t="s">
        <v>106</v>
      </c>
      <c r="AB97" s="48">
        <f t="shared" si="8"/>
        <v>64.390495985578184</v>
      </c>
    </row>
    <row r="98" spans="1:28">
      <c r="A98" t="s">
        <v>107</v>
      </c>
      <c r="B98">
        <v>2.4935820753638975E-4</v>
      </c>
      <c r="C98">
        <v>0.97952933981231383</v>
      </c>
      <c r="D98">
        <v>0.1</v>
      </c>
      <c r="E98">
        <v>0</v>
      </c>
      <c r="F98">
        <v>1</v>
      </c>
      <c r="G98" s="48">
        <f t="shared" si="6"/>
        <v>24.797786980198502</v>
      </c>
      <c r="M98" t="s">
        <v>107</v>
      </c>
      <c r="N98" s="48">
        <f t="shared" si="5"/>
        <v>41.595573960397012</v>
      </c>
      <c r="T98" t="s">
        <v>107</v>
      </c>
      <c r="U98" s="48">
        <f t="shared" si="7"/>
        <v>25.797786980198502</v>
      </c>
      <c r="AA98" t="s">
        <v>107</v>
      </c>
      <c r="AB98" s="48">
        <f t="shared" si="8"/>
        <v>52.388373776444787</v>
      </c>
    </row>
    <row r="99" spans="1:28">
      <c r="A99" t="s">
        <v>108</v>
      </c>
      <c r="B99">
        <v>4.7343861591726789E-4</v>
      </c>
      <c r="C99">
        <v>0.9795019337507066</v>
      </c>
      <c r="D99">
        <v>0.6</v>
      </c>
      <c r="E99">
        <v>0</v>
      </c>
      <c r="F99">
        <v>1</v>
      </c>
      <c r="G99" s="48">
        <f t="shared" si="6"/>
        <v>49.799753723666242</v>
      </c>
      <c r="M99" t="s">
        <v>108</v>
      </c>
      <c r="N99" s="48">
        <f t="shared" si="5"/>
        <v>51.599507447332485</v>
      </c>
      <c r="T99" t="s">
        <v>108</v>
      </c>
      <c r="U99" s="48">
        <f t="shared" si="7"/>
        <v>55.799753723666235</v>
      </c>
      <c r="AA99" t="s">
        <v>108</v>
      </c>
      <c r="AB99" s="48">
        <f t="shared" si="8"/>
        <v>67.38979239868037</v>
      </c>
    </row>
    <row r="100" spans="1:28">
      <c r="A100" t="s">
        <v>261</v>
      </c>
      <c r="B100">
        <v>1.2151789696406077E-4</v>
      </c>
      <c r="C100">
        <v>0.9795449752685893</v>
      </c>
      <c r="D100">
        <v>0.5</v>
      </c>
      <c r="E100">
        <v>0</v>
      </c>
      <c r="F100">
        <v>1</v>
      </c>
      <c r="G100" s="48">
        <f t="shared" si="6"/>
        <v>44.796664931655542</v>
      </c>
      <c r="M100" t="s">
        <v>261</v>
      </c>
      <c r="N100" s="48">
        <f t="shared" ref="N100:N131" si="9">SUMPRODUCT(B100:F100,$I$3:$M$3)*100</f>
        <v>49.59332986331107</v>
      </c>
      <c r="T100" t="s">
        <v>261</v>
      </c>
      <c r="U100" s="48">
        <f t="shared" si="7"/>
        <v>49.796664931655535</v>
      </c>
      <c r="AA100" t="s">
        <v>261</v>
      </c>
      <c r="AB100" s="48">
        <f t="shared" si="8"/>
        <v>64.387564437027308</v>
      </c>
    </row>
    <row r="101" spans="1:28">
      <c r="A101" t="s">
        <v>110</v>
      </c>
      <c r="B101">
        <v>3.5550919903475005E-4</v>
      </c>
      <c r="C101">
        <v>0.97951635705923112</v>
      </c>
      <c r="D101">
        <v>0.3</v>
      </c>
      <c r="E101">
        <v>0</v>
      </c>
      <c r="F101">
        <v>1</v>
      </c>
      <c r="G101" s="48">
        <f t="shared" si="6"/>
        <v>34.798718662582658</v>
      </c>
      <c r="M101" t="s">
        <v>110</v>
      </c>
      <c r="N101" s="48">
        <f t="shared" si="9"/>
        <v>45.597437325165316</v>
      </c>
      <c r="T101" t="s">
        <v>110</v>
      </c>
      <c r="U101" s="48">
        <f t="shared" si="7"/>
        <v>37.798718662582651</v>
      </c>
      <c r="AA101" t="s">
        <v>110</v>
      </c>
      <c r="AB101" s="48">
        <f t="shared" si="8"/>
        <v>58.389045803767289</v>
      </c>
    </row>
    <row r="102" spans="1:28">
      <c r="A102" t="s">
        <v>111</v>
      </c>
      <c r="B102">
        <v>2.443882621407175E-4</v>
      </c>
      <c r="C102">
        <v>0.97952994765942858</v>
      </c>
      <c r="D102">
        <v>0.5</v>
      </c>
      <c r="E102">
        <v>0</v>
      </c>
      <c r="F102">
        <v>1</v>
      </c>
      <c r="G102" s="48">
        <f t="shared" si="6"/>
        <v>44.797743359215694</v>
      </c>
      <c r="M102" t="s">
        <v>111</v>
      </c>
      <c r="N102" s="48">
        <f t="shared" si="9"/>
        <v>49.595486718431388</v>
      </c>
      <c r="T102" t="s">
        <v>111</v>
      </c>
      <c r="U102" s="48">
        <f t="shared" si="7"/>
        <v>49.797743359215694</v>
      </c>
      <c r="AA102" t="s">
        <v>111</v>
      </c>
      <c r="AB102" s="48">
        <f t="shared" si="8"/>
        <v>64.388342312404262</v>
      </c>
    </row>
    <row r="103" spans="1:28">
      <c r="A103" t="s">
        <v>112</v>
      </c>
      <c r="B103">
        <v>3.0222988522325461E-4</v>
      </c>
      <c r="C103">
        <v>0.97952287336365629</v>
      </c>
      <c r="D103">
        <v>0.4</v>
      </c>
      <c r="E103">
        <v>0</v>
      </c>
      <c r="F103">
        <v>1</v>
      </c>
      <c r="G103" s="48">
        <f t="shared" si="6"/>
        <v>39.798251032488793</v>
      </c>
      <c r="M103" t="s">
        <v>112</v>
      </c>
      <c r="N103" s="48">
        <f t="shared" si="9"/>
        <v>47.596502064977592</v>
      </c>
      <c r="T103" t="s">
        <v>112</v>
      </c>
      <c r="U103" s="48">
        <f t="shared" si="7"/>
        <v>43.7982510324888</v>
      </c>
      <c r="AA103" t="s">
        <v>112</v>
      </c>
      <c r="AB103" s="48">
        <f t="shared" si="8"/>
        <v>61.388708499761925</v>
      </c>
    </row>
    <row r="104" spans="1:28">
      <c r="A104" t="s">
        <v>113</v>
      </c>
      <c r="B104">
        <v>1.7158226070398651E-3</v>
      </c>
      <c r="C104">
        <v>0.97934998449085575</v>
      </c>
      <c r="D104">
        <v>0.7</v>
      </c>
      <c r="E104">
        <v>0</v>
      </c>
      <c r="F104">
        <v>0</v>
      </c>
      <c r="G104" s="48">
        <f t="shared" si="6"/>
        <v>44.810658070978953</v>
      </c>
      <c r="M104" t="s">
        <v>113</v>
      </c>
      <c r="N104" s="48">
        <f t="shared" si="9"/>
        <v>33.621316141957912</v>
      </c>
      <c r="T104" t="s">
        <v>113</v>
      </c>
      <c r="U104" s="48">
        <f t="shared" si="7"/>
        <v>51.810658070978953</v>
      </c>
      <c r="AA104" t="s">
        <v>113</v>
      </c>
      <c r="AB104" s="48">
        <f t="shared" si="8"/>
        <v>50.397657760796065</v>
      </c>
    </row>
    <row r="105" spans="1:28">
      <c r="A105" t="s">
        <v>114</v>
      </c>
      <c r="B105">
        <v>1.2816519251985015E-3</v>
      </c>
      <c r="C105">
        <v>0.97940308555640887</v>
      </c>
      <c r="D105">
        <v>0.4</v>
      </c>
      <c r="E105">
        <v>0</v>
      </c>
      <c r="F105">
        <v>1</v>
      </c>
      <c r="G105" s="48">
        <f t="shared" si="6"/>
        <v>39.80684737481608</v>
      </c>
      <c r="M105" t="s">
        <v>114</v>
      </c>
      <c r="N105" s="48">
        <f t="shared" si="9"/>
        <v>47.613694749632153</v>
      </c>
      <c r="T105" t="s">
        <v>114</v>
      </c>
      <c r="U105" s="48">
        <f t="shared" si="7"/>
        <v>43.806847374816073</v>
      </c>
      <c r="AA105" t="s">
        <v>114</v>
      </c>
      <c r="AB105" s="48">
        <f t="shared" si="8"/>
        <v>61.394909085944249</v>
      </c>
    </row>
    <row r="106" spans="1:28">
      <c r="A106" t="s">
        <v>115</v>
      </c>
      <c r="B106">
        <v>1.6688478943314099E-4</v>
      </c>
      <c r="C106">
        <v>0.97953942668958183</v>
      </c>
      <c r="D106">
        <v>0.1</v>
      </c>
      <c r="E106">
        <v>0</v>
      </c>
      <c r="F106">
        <v>1</v>
      </c>
      <c r="G106" s="48">
        <f t="shared" si="6"/>
        <v>24.797063114790149</v>
      </c>
      <c r="M106" t="s">
        <v>115</v>
      </c>
      <c r="N106" s="48">
        <f t="shared" si="9"/>
        <v>41.594126229580304</v>
      </c>
      <c r="T106" t="s">
        <v>115</v>
      </c>
      <c r="U106" s="48">
        <f t="shared" si="7"/>
        <v>25.797063114790152</v>
      </c>
      <c r="AA106" t="s">
        <v>115</v>
      </c>
      <c r="AB106" s="48">
        <f t="shared" si="8"/>
        <v>52.387851648581794</v>
      </c>
    </row>
    <row r="107" spans="1:28">
      <c r="A107" t="s">
        <v>116</v>
      </c>
      <c r="B107">
        <v>1.7078115166485472E-4</v>
      </c>
      <c r="C107">
        <v>0.97953895014661163</v>
      </c>
      <c r="D107">
        <v>0.5</v>
      </c>
      <c r="E107">
        <v>0</v>
      </c>
      <c r="F107">
        <v>1</v>
      </c>
      <c r="G107" s="48">
        <f t="shared" si="6"/>
        <v>44.797097312982771</v>
      </c>
      <c r="M107" t="s">
        <v>116</v>
      </c>
      <c r="N107" s="48">
        <f t="shared" si="9"/>
        <v>49.594194625965535</v>
      </c>
      <c r="T107" t="s">
        <v>116</v>
      </c>
      <c r="U107" s="48">
        <f t="shared" si="7"/>
        <v>49.797097312982764</v>
      </c>
      <c r="AA107" t="s">
        <v>116</v>
      </c>
      <c r="AB107" s="48">
        <f t="shared" si="8"/>
        <v>64.387876315915008</v>
      </c>
    </row>
    <row r="108" spans="1:28">
      <c r="A108" t="s">
        <v>117</v>
      </c>
      <c r="B108">
        <v>9.0368342555147198E-5</v>
      </c>
      <c r="C108">
        <v>0.97954878500194953</v>
      </c>
      <c r="D108">
        <v>0.5</v>
      </c>
      <c r="E108">
        <v>0</v>
      </c>
      <c r="F108">
        <v>1</v>
      </c>
      <c r="G108" s="48">
        <f t="shared" si="6"/>
        <v>44.796391533445046</v>
      </c>
      <c r="M108" t="s">
        <v>117</v>
      </c>
      <c r="N108" s="48">
        <f t="shared" si="9"/>
        <v>49.592783066890092</v>
      </c>
      <c r="T108" t="s">
        <v>117</v>
      </c>
      <c r="U108" s="48">
        <f t="shared" si="7"/>
        <v>49.796391533445053</v>
      </c>
      <c r="AA108" t="s">
        <v>117</v>
      </c>
      <c r="AB108" s="48">
        <f t="shared" si="8"/>
        <v>64.387367233484042</v>
      </c>
    </row>
    <row r="109" spans="1:28">
      <c r="A109" t="s">
        <v>118</v>
      </c>
      <c r="B109">
        <v>9.2805253050339237E-4</v>
      </c>
      <c r="C109">
        <v>0.97944633238403345</v>
      </c>
      <c r="D109">
        <v>0.2</v>
      </c>
      <c r="E109">
        <v>0</v>
      </c>
      <c r="F109">
        <v>1</v>
      </c>
      <c r="G109" s="48">
        <f t="shared" si="6"/>
        <v>29.80374384914537</v>
      </c>
      <c r="M109" t="s">
        <v>118</v>
      </c>
      <c r="N109" s="48">
        <f t="shared" si="9"/>
        <v>43.60748769829074</v>
      </c>
      <c r="T109" t="s">
        <v>118</v>
      </c>
      <c r="U109" s="48">
        <f t="shared" si="7"/>
        <v>31.80374384914537</v>
      </c>
      <c r="AA109" t="s">
        <v>118</v>
      </c>
      <c r="AB109" s="48">
        <f t="shared" si="8"/>
        <v>55.392670496826035</v>
      </c>
    </row>
    <row r="110" spans="1:28">
      <c r="A110" t="s">
        <v>119</v>
      </c>
      <c r="B110">
        <v>1.7397972922331541E-4</v>
      </c>
      <c r="C110">
        <v>0.97953855894590713</v>
      </c>
      <c r="D110">
        <v>0.4</v>
      </c>
      <c r="E110">
        <v>0</v>
      </c>
      <c r="F110">
        <v>1</v>
      </c>
      <c r="G110" s="48">
        <f t="shared" si="6"/>
        <v>39.797125386751311</v>
      </c>
      <c r="M110" t="s">
        <v>119</v>
      </c>
      <c r="N110" s="48">
        <f t="shared" si="9"/>
        <v>47.594250773502608</v>
      </c>
      <c r="T110" t="s">
        <v>119</v>
      </c>
      <c r="U110" s="48">
        <f t="shared" si="7"/>
        <v>43.797125386751304</v>
      </c>
      <c r="AA110" t="s">
        <v>119</v>
      </c>
      <c r="AB110" s="48">
        <f t="shared" si="8"/>
        <v>61.38789656566945</v>
      </c>
    </row>
    <row r="111" spans="1:28">
      <c r="A111" t="s">
        <v>120</v>
      </c>
      <c r="B111">
        <v>4.6859233231038417E-4</v>
      </c>
      <c r="C111">
        <v>0.9795025264734174</v>
      </c>
      <c r="D111">
        <v>0.5</v>
      </c>
      <c r="E111">
        <v>0</v>
      </c>
      <c r="F111">
        <v>1</v>
      </c>
      <c r="G111" s="48">
        <f t="shared" si="6"/>
        <v>44.79971118805728</v>
      </c>
      <c r="M111" t="s">
        <v>120</v>
      </c>
      <c r="N111" s="48">
        <f t="shared" si="9"/>
        <v>49.599422376114561</v>
      </c>
      <c r="T111" t="s">
        <v>120</v>
      </c>
      <c r="U111" s="48">
        <f t="shared" si="7"/>
        <v>49.79971118805728</v>
      </c>
      <c r="AA111" t="s">
        <v>120</v>
      </c>
      <c r="AB111" s="48">
        <f t="shared" si="8"/>
        <v>64.389761717525616</v>
      </c>
    </row>
    <row r="112" spans="1:28">
      <c r="A112" t="s">
        <v>121</v>
      </c>
      <c r="B112">
        <v>2.4586683618351706E-3</v>
      </c>
      <c r="C112">
        <v>0.97925913104825579</v>
      </c>
      <c r="D112">
        <v>0.1</v>
      </c>
      <c r="E112">
        <v>0</v>
      </c>
      <c r="F112">
        <v>1</v>
      </c>
      <c r="G112" s="48">
        <f t="shared" si="6"/>
        <v>24.817177994100913</v>
      </c>
      <c r="M112" t="s">
        <v>121</v>
      </c>
      <c r="N112" s="48">
        <f t="shared" si="9"/>
        <v>41.634355988201818</v>
      </c>
      <c r="T112" t="s">
        <v>121</v>
      </c>
      <c r="U112" s="48">
        <f t="shared" si="7"/>
        <v>25.817177994100916</v>
      </c>
      <c r="AA112" t="s">
        <v>121</v>
      </c>
      <c r="AB112" s="48">
        <f t="shared" si="8"/>
        <v>52.402360615066023</v>
      </c>
    </row>
    <row r="113" spans="1:28">
      <c r="A113" t="s">
        <v>122</v>
      </c>
      <c r="B113">
        <v>1.4291644612294801E-3</v>
      </c>
      <c r="C113">
        <v>0.97938504409674032</v>
      </c>
      <c r="D113">
        <v>0.4</v>
      </c>
      <c r="E113">
        <v>0</v>
      </c>
      <c r="F113">
        <v>0</v>
      </c>
      <c r="G113" s="48">
        <f t="shared" si="6"/>
        <v>29.808142085579703</v>
      </c>
      <c r="M113" t="s">
        <v>122</v>
      </c>
      <c r="N113" s="48">
        <f t="shared" si="9"/>
        <v>27.6162841711594</v>
      </c>
      <c r="T113" t="s">
        <v>122</v>
      </c>
      <c r="U113" s="48">
        <f t="shared" si="7"/>
        <v>33.808142085579696</v>
      </c>
      <c r="AA113" t="s">
        <v>122</v>
      </c>
      <c r="AB113" s="48">
        <f t="shared" si="8"/>
        <v>41.395842967514504</v>
      </c>
    </row>
    <row r="114" spans="1:28">
      <c r="A114" t="s">
        <v>123</v>
      </c>
      <c r="B114">
        <v>3.15387862507358E-4</v>
      </c>
      <c r="C114">
        <v>0.97952126408269014</v>
      </c>
      <c r="D114">
        <v>0.5</v>
      </c>
      <c r="E114">
        <v>0</v>
      </c>
      <c r="F114">
        <v>1</v>
      </c>
      <c r="G114" s="48">
        <f t="shared" si="6"/>
        <v>44.798366519451974</v>
      </c>
      <c r="M114" t="s">
        <v>123</v>
      </c>
      <c r="N114" s="48">
        <f t="shared" si="9"/>
        <v>49.596733038903956</v>
      </c>
      <c r="T114" t="s">
        <v>123</v>
      </c>
      <c r="U114" s="48">
        <f t="shared" si="7"/>
        <v>49.798366519451974</v>
      </c>
      <c r="AA114" t="s">
        <v>123</v>
      </c>
      <c r="AB114" s="48">
        <f t="shared" si="8"/>
        <v>64.388791801105768</v>
      </c>
    </row>
    <row r="115" spans="1:28">
      <c r="A115" t="s">
        <v>124</v>
      </c>
      <c r="B115">
        <v>6.4186248076063648E-4</v>
      </c>
      <c r="C115">
        <v>0.97948133473962218</v>
      </c>
      <c r="D115">
        <v>0.6</v>
      </c>
      <c r="E115">
        <v>0</v>
      </c>
      <c r="F115">
        <v>1</v>
      </c>
      <c r="G115" s="48">
        <f t="shared" si="6"/>
        <v>49.80123197220383</v>
      </c>
      <c r="M115" t="s">
        <v>124</v>
      </c>
      <c r="N115" s="48">
        <f t="shared" si="9"/>
        <v>51.60246394440766</v>
      </c>
      <c r="T115" t="s">
        <v>124</v>
      </c>
      <c r="U115" s="48">
        <f t="shared" si="7"/>
        <v>55.801231972203823</v>
      </c>
      <c r="AA115" t="s">
        <v>124</v>
      </c>
      <c r="AB115" s="48">
        <f t="shared" si="8"/>
        <v>67.39085866699628</v>
      </c>
    </row>
    <row r="116" spans="1:28">
      <c r="A116" t="s">
        <v>125</v>
      </c>
      <c r="B116">
        <v>1.1093630228834373E-4</v>
      </c>
      <c r="C116">
        <v>0.97954626944614676</v>
      </c>
      <c r="D116">
        <v>0.5</v>
      </c>
      <c r="E116">
        <v>0</v>
      </c>
      <c r="F116">
        <v>1</v>
      </c>
      <c r="G116" s="48">
        <f t="shared" si="6"/>
        <v>44.796572057484354</v>
      </c>
      <c r="M116" t="s">
        <v>125</v>
      </c>
      <c r="N116" s="48">
        <f t="shared" si="9"/>
        <v>49.593144114968709</v>
      </c>
      <c r="T116" t="s">
        <v>125</v>
      </c>
      <c r="U116" s="48">
        <f t="shared" si="7"/>
        <v>49.796572057484347</v>
      </c>
      <c r="AA116" t="s">
        <v>125</v>
      </c>
      <c r="AB116" s="48">
        <f t="shared" si="8"/>
        <v>64.387497446407281</v>
      </c>
    </row>
    <row r="117" spans="1:28">
      <c r="A117" t="s">
        <v>448</v>
      </c>
      <c r="B117">
        <v>5.8562427903744108E-5</v>
      </c>
      <c r="C117">
        <v>0.97955267501117749</v>
      </c>
      <c r="D117">
        <v>0.1</v>
      </c>
      <c r="E117">
        <v>0</v>
      </c>
      <c r="F117">
        <v>1</v>
      </c>
      <c r="G117" s="48">
        <f t="shared" si="6"/>
        <v>24.796112374390813</v>
      </c>
      <c r="M117" t="s">
        <v>448</v>
      </c>
      <c r="N117" s="48">
        <f t="shared" si="9"/>
        <v>41.592224748781625</v>
      </c>
      <c r="T117" t="s">
        <v>448</v>
      </c>
      <c r="U117" s="48">
        <f t="shared" si="7"/>
        <v>25.796112374390813</v>
      </c>
      <c r="AA117" t="s">
        <v>448</v>
      </c>
      <c r="AB117" s="48">
        <f t="shared" si="8"/>
        <v>52.387165874614361</v>
      </c>
    </row>
    <row r="118" spans="1:28">
      <c r="A118" t="s">
        <v>127</v>
      </c>
      <c r="B118">
        <v>2.7940428612306741E-3</v>
      </c>
      <c r="C118">
        <v>0.97921811320890817</v>
      </c>
      <c r="D118">
        <v>0.8</v>
      </c>
      <c r="E118">
        <v>0</v>
      </c>
      <c r="F118">
        <v>1</v>
      </c>
      <c r="G118" s="48">
        <f t="shared" si="6"/>
        <v>59.820121560701388</v>
      </c>
      <c r="M118" t="s">
        <v>127</v>
      </c>
      <c r="N118" s="48">
        <f t="shared" si="9"/>
        <v>55.64024312140279</v>
      </c>
      <c r="T118" t="s">
        <v>127</v>
      </c>
      <c r="U118" s="48">
        <f t="shared" si="7"/>
        <v>67.820121560701381</v>
      </c>
      <c r="AA118" t="s">
        <v>127</v>
      </c>
      <c r="AB118" s="48">
        <f t="shared" si="8"/>
        <v>73.404483824879534</v>
      </c>
    </row>
    <row r="119" spans="1:28">
      <c r="A119" t="s">
        <v>128</v>
      </c>
      <c r="B119">
        <v>9.6558040177618779E-5</v>
      </c>
      <c r="C119">
        <v>0.97954802797354346</v>
      </c>
      <c r="D119">
        <v>0.1</v>
      </c>
      <c r="E119">
        <v>0</v>
      </c>
      <c r="F119">
        <v>1</v>
      </c>
      <c r="G119" s="48">
        <f t="shared" si="6"/>
        <v>24.796445860137215</v>
      </c>
      <c r="M119" t="s">
        <v>128</v>
      </c>
      <c r="N119" s="48">
        <f t="shared" si="9"/>
        <v>41.59289172027443</v>
      </c>
      <c r="T119" t="s">
        <v>128</v>
      </c>
      <c r="U119" s="48">
        <f t="shared" si="7"/>
        <v>25.796445860137212</v>
      </c>
      <c r="AA119" t="s">
        <v>128</v>
      </c>
      <c r="AB119" s="48">
        <f t="shared" si="8"/>
        <v>52.387406419608084</v>
      </c>
    </row>
    <row r="120" spans="1:28">
      <c r="A120" t="s">
        <v>129</v>
      </c>
      <c r="B120">
        <v>2.2733107814731836E-3</v>
      </c>
      <c r="C120">
        <v>0.97928180113040841</v>
      </c>
      <c r="D120">
        <v>0.5</v>
      </c>
      <c r="E120">
        <v>0</v>
      </c>
      <c r="F120">
        <v>1</v>
      </c>
      <c r="G120" s="48">
        <f t="shared" si="6"/>
        <v>44.815551119118815</v>
      </c>
      <c r="M120" t="s">
        <v>129</v>
      </c>
      <c r="N120" s="48">
        <f t="shared" si="9"/>
        <v>49.631102238237631</v>
      </c>
      <c r="T120" t="s">
        <v>129</v>
      </c>
      <c r="U120" s="48">
        <f t="shared" si="7"/>
        <v>49.815551119118815</v>
      </c>
      <c r="AA120" t="s">
        <v>129</v>
      </c>
      <c r="AB120" s="48">
        <f t="shared" si="8"/>
        <v>64.401187141726979</v>
      </c>
    </row>
    <row r="121" spans="1:28">
      <c r="A121" t="s">
        <v>130</v>
      </c>
      <c r="B121">
        <v>9.6481913909426671E-4</v>
      </c>
      <c r="C121">
        <v>0.9794418356591863</v>
      </c>
      <c r="D121">
        <v>0.4</v>
      </c>
      <c r="E121">
        <v>0</v>
      </c>
      <c r="F121">
        <v>1</v>
      </c>
      <c r="G121" s="48">
        <f t="shared" si="6"/>
        <v>39.804066547982806</v>
      </c>
      <c r="M121" t="s">
        <v>130</v>
      </c>
      <c r="N121" s="48">
        <f t="shared" si="9"/>
        <v>47.608133095965613</v>
      </c>
      <c r="T121" t="s">
        <v>130</v>
      </c>
      <c r="U121" s="48">
        <f t="shared" si="7"/>
        <v>43.804066547982799</v>
      </c>
      <c r="AA121" t="s">
        <v>130</v>
      </c>
      <c r="AB121" s="48">
        <f t="shared" si="8"/>
        <v>61.392903261166531</v>
      </c>
    </row>
    <row r="122" spans="1:28">
      <c r="A122" t="s">
        <v>131</v>
      </c>
      <c r="B122">
        <v>1.182328409749015E-4</v>
      </c>
      <c r="C122">
        <v>0.97954537704600253</v>
      </c>
      <c r="D122">
        <v>0.1</v>
      </c>
      <c r="E122">
        <v>0</v>
      </c>
      <c r="F122">
        <v>1</v>
      </c>
      <c r="G122" s="48">
        <f t="shared" si="6"/>
        <v>24.796636098869776</v>
      </c>
      <c r="M122" t="s">
        <v>131</v>
      </c>
      <c r="N122" s="48">
        <f t="shared" si="9"/>
        <v>41.593272197739552</v>
      </c>
      <c r="T122" t="s">
        <v>131</v>
      </c>
      <c r="U122" s="48">
        <f t="shared" si="7"/>
        <v>25.796636098869776</v>
      </c>
      <c r="AA122" t="s">
        <v>131</v>
      </c>
      <c r="AB122" s="48">
        <f t="shared" si="8"/>
        <v>52.387543639789833</v>
      </c>
    </row>
    <row r="123" spans="1:28">
      <c r="A123" t="s">
        <v>132</v>
      </c>
      <c r="B123">
        <v>2.4584018843898511E-4</v>
      </c>
      <c r="C123">
        <v>0.97952977008218356</v>
      </c>
      <c r="D123">
        <v>0.2</v>
      </c>
      <c r="E123">
        <v>0</v>
      </c>
      <c r="F123">
        <v>1</v>
      </c>
      <c r="G123" s="48">
        <f t="shared" si="6"/>
        <v>29.797756102706231</v>
      </c>
      <c r="M123" t="s">
        <v>132</v>
      </c>
      <c r="N123" s="48">
        <f t="shared" si="9"/>
        <v>43.595512205412454</v>
      </c>
      <c r="T123" t="s">
        <v>132</v>
      </c>
      <c r="U123" s="48">
        <f t="shared" si="7"/>
        <v>31.797756102706227</v>
      </c>
      <c r="AA123" t="s">
        <v>132</v>
      </c>
      <c r="AB123" s="48">
        <f t="shared" si="8"/>
        <v>55.388351504349899</v>
      </c>
    </row>
    <row r="124" spans="1:28">
      <c r="A124" t="s">
        <v>133</v>
      </c>
      <c r="B124">
        <v>1.3529858207214014E-4</v>
      </c>
      <c r="C124">
        <v>0.97954328982760053</v>
      </c>
      <c r="D124">
        <v>0.4</v>
      </c>
      <c r="E124">
        <v>0</v>
      </c>
      <c r="F124">
        <v>1</v>
      </c>
      <c r="G124" s="48">
        <f t="shared" si="6"/>
        <v>39.796785884096728</v>
      </c>
      <c r="M124" t="s">
        <v>133</v>
      </c>
      <c r="N124" s="48">
        <f t="shared" si="9"/>
        <v>47.593571768193463</v>
      </c>
      <c r="T124" t="s">
        <v>133</v>
      </c>
      <c r="U124" s="48">
        <f t="shared" si="7"/>
        <v>43.796785884096721</v>
      </c>
      <c r="AA124" t="s">
        <v>133</v>
      </c>
      <c r="AB124" s="48">
        <f t="shared" si="8"/>
        <v>61.387651680648744</v>
      </c>
    </row>
    <row r="125" spans="1:28">
      <c r="A125" t="s">
        <v>134</v>
      </c>
      <c r="B125">
        <v>2.088255658633544E-4</v>
      </c>
      <c r="C125">
        <v>0.97953429714027851</v>
      </c>
      <c r="D125">
        <v>0.1</v>
      </c>
      <c r="E125">
        <v>0</v>
      </c>
      <c r="F125">
        <v>1</v>
      </c>
      <c r="G125" s="48">
        <f t="shared" si="6"/>
        <v>24.79743122706142</v>
      </c>
      <c r="M125" t="s">
        <v>134</v>
      </c>
      <c r="N125" s="48">
        <f t="shared" si="9"/>
        <v>41.59486245412284</v>
      </c>
      <c r="T125" t="s">
        <v>134</v>
      </c>
      <c r="U125" s="48">
        <f t="shared" si="7"/>
        <v>25.797431227061416</v>
      </c>
      <c r="AA125" t="s">
        <v>134</v>
      </c>
      <c r="AB125" s="48">
        <f t="shared" si="8"/>
        <v>52.388117169867002</v>
      </c>
    </row>
    <row r="126" spans="1:28">
      <c r="A126" t="s">
        <v>135</v>
      </c>
      <c r="B126">
        <v>1.2084334942387248E-4</v>
      </c>
      <c r="C126">
        <v>0.97954505776884704</v>
      </c>
      <c r="D126">
        <v>0.3</v>
      </c>
      <c r="E126">
        <v>0</v>
      </c>
      <c r="F126">
        <v>1</v>
      </c>
      <c r="G126" s="48">
        <f t="shared" si="6"/>
        <v>34.796659011182705</v>
      </c>
      <c r="M126" t="s">
        <v>135</v>
      </c>
      <c r="N126" s="48">
        <f t="shared" si="9"/>
        <v>45.593318022365423</v>
      </c>
      <c r="T126" t="s">
        <v>135</v>
      </c>
      <c r="U126" s="48">
        <f t="shared" si="7"/>
        <v>37.796659011182712</v>
      </c>
      <c r="AA126" t="s">
        <v>135</v>
      </c>
      <c r="AB126" s="48">
        <f t="shared" si="8"/>
        <v>58.387560166559638</v>
      </c>
    </row>
    <row r="127" spans="1:28">
      <c r="A127" t="s">
        <v>136</v>
      </c>
      <c r="B127">
        <v>8.0322977272707536E-5</v>
      </c>
      <c r="C127">
        <v>0.97955001359619287</v>
      </c>
      <c r="D127">
        <v>0.2</v>
      </c>
      <c r="E127">
        <v>0</v>
      </c>
      <c r="F127">
        <v>1</v>
      </c>
      <c r="G127" s="48">
        <f t="shared" si="6"/>
        <v>29.796303365734655</v>
      </c>
      <c r="M127" t="s">
        <v>136</v>
      </c>
      <c r="N127" s="48">
        <f t="shared" si="9"/>
        <v>43.59260673146931</v>
      </c>
      <c r="T127" t="s">
        <v>136</v>
      </c>
      <c r="U127" s="48">
        <f t="shared" si="7"/>
        <v>31.796303365734659</v>
      </c>
      <c r="AA127" t="s">
        <v>136</v>
      </c>
      <c r="AB127" s="48">
        <f t="shared" si="8"/>
        <v>55.387303637658512</v>
      </c>
    </row>
    <row r="128" spans="1:28">
      <c r="A128" t="s">
        <v>137</v>
      </c>
      <c r="B128">
        <v>4.2319360220737347E-4</v>
      </c>
      <c r="C128">
        <v>0.97950807894631353</v>
      </c>
      <c r="D128">
        <v>0.5</v>
      </c>
      <c r="E128">
        <v>0</v>
      </c>
      <c r="F128">
        <v>1</v>
      </c>
      <c r="G128" s="48">
        <f t="shared" si="6"/>
        <v>44.799312725485208</v>
      </c>
      <c r="M128" t="s">
        <v>137</v>
      </c>
      <c r="N128" s="48">
        <f t="shared" si="9"/>
        <v>49.598625450970417</v>
      </c>
      <c r="T128" t="s">
        <v>137</v>
      </c>
      <c r="U128" s="48">
        <f t="shared" si="7"/>
        <v>49.799312725485208</v>
      </c>
      <c r="AA128" t="s">
        <v>137</v>
      </c>
      <c r="AB128" s="48">
        <f t="shared" si="8"/>
        <v>64.389474304411493</v>
      </c>
    </row>
    <row r="129" spans="1:28">
      <c r="A129" t="s">
        <v>138</v>
      </c>
      <c r="B129">
        <v>5.3264730439276417E-4</v>
      </c>
      <c r="C129">
        <v>0.97949469225656716</v>
      </c>
      <c r="D129">
        <v>0.3</v>
      </c>
      <c r="E129">
        <v>0</v>
      </c>
      <c r="F129">
        <v>1</v>
      </c>
      <c r="G129" s="48">
        <f t="shared" si="6"/>
        <v>34.800273395609608</v>
      </c>
      <c r="M129" t="s">
        <v>138</v>
      </c>
      <c r="N129" s="48">
        <f t="shared" si="9"/>
        <v>45.600546791219202</v>
      </c>
      <c r="T129" t="s">
        <v>138</v>
      </c>
      <c r="U129" s="48">
        <f t="shared" si="7"/>
        <v>37.800273395609594</v>
      </c>
      <c r="AA129" t="s">
        <v>138</v>
      </c>
      <c r="AB129" s="48">
        <f t="shared" si="8"/>
        <v>58.390167240740929</v>
      </c>
    </row>
    <row r="130" spans="1:28">
      <c r="A130" t="s">
        <v>139</v>
      </c>
      <c r="B130">
        <v>5.894956879811048E-4</v>
      </c>
      <c r="C130">
        <v>0.97948773943854017</v>
      </c>
      <c r="D130">
        <v>0.3</v>
      </c>
      <c r="E130">
        <v>0</v>
      </c>
      <c r="F130">
        <v>1</v>
      </c>
      <c r="G130" s="48">
        <f t="shared" si="6"/>
        <v>34.800772351265216</v>
      </c>
      <c r="M130" t="s">
        <v>139</v>
      </c>
      <c r="N130" s="48">
        <f t="shared" si="9"/>
        <v>45.601544702530425</v>
      </c>
      <c r="T130" t="s">
        <v>139</v>
      </c>
      <c r="U130" s="48">
        <f t="shared" si="7"/>
        <v>37.800772351265209</v>
      </c>
      <c r="AA130" t="s">
        <v>139</v>
      </c>
      <c r="AB130" s="48">
        <f t="shared" si="8"/>
        <v>58.390527140036006</v>
      </c>
    </row>
    <row r="131" spans="1:28">
      <c r="A131" t="s">
        <v>140</v>
      </c>
      <c r="B131">
        <v>1.4618936080870945E-4</v>
      </c>
      <c r="C131">
        <v>0.97954195783541453</v>
      </c>
      <c r="D131">
        <v>0.5</v>
      </c>
      <c r="E131">
        <v>0</v>
      </c>
      <c r="F131">
        <v>1</v>
      </c>
      <c r="G131" s="48">
        <f t="shared" si="6"/>
        <v>44.796881471962237</v>
      </c>
      <c r="M131" t="s">
        <v>140</v>
      </c>
      <c r="N131" s="48">
        <f t="shared" si="9"/>
        <v>49.593762943924467</v>
      </c>
      <c r="T131" t="s">
        <v>140</v>
      </c>
      <c r="U131" s="48">
        <f t="shared" si="7"/>
        <v>49.79688147196223</v>
      </c>
      <c r="AA131" t="s">
        <v>140</v>
      </c>
      <c r="AB131" s="48">
        <f t="shared" si="8"/>
        <v>64.387720628670536</v>
      </c>
    </row>
    <row r="132" spans="1:28">
      <c r="A132" t="s">
        <v>141</v>
      </c>
      <c r="B132">
        <v>1.7107339116093312E-4</v>
      </c>
      <c r="C132">
        <v>0.97953891440438101</v>
      </c>
      <c r="D132">
        <v>0.1</v>
      </c>
      <c r="E132">
        <v>0</v>
      </c>
      <c r="F132">
        <v>1</v>
      </c>
      <c r="G132" s="48">
        <f t="shared" si="6"/>
        <v>24.797099877955421</v>
      </c>
      <c r="M132" t="s">
        <v>141</v>
      </c>
      <c r="N132" s="48">
        <f t="shared" ref="N132:N149" si="10">SUMPRODUCT(B132:F132,$I$3:$M$3)*100</f>
        <v>41.594199755910843</v>
      </c>
      <c r="T132" t="s">
        <v>141</v>
      </c>
      <c r="U132" s="48">
        <f t="shared" si="7"/>
        <v>25.797099877955421</v>
      </c>
      <c r="AA132" t="s">
        <v>141</v>
      </c>
      <c r="AB132" s="48">
        <f t="shared" si="8"/>
        <v>52.387878166043045</v>
      </c>
    </row>
    <row r="133" spans="1:28">
      <c r="A133" t="s">
        <v>226</v>
      </c>
      <c r="B133">
        <v>9.1039777345253256E-4</v>
      </c>
      <c r="C133">
        <v>0.97944849164178782</v>
      </c>
      <c r="D133">
        <v>0.5</v>
      </c>
      <c r="E133">
        <v>0</v>
      </c>
      <c r="F133">
        <v>0</v>
      </c>
      <c r="G133" s="48">
        <f t="shared" ref="G133:G149" si="11">SUMPRODUCT(B133:F133,$B$3:$F$3)*100</f>
        <v>34.803588894152405</v>
      </c>
      <c r="M133" t="s">
        <v>226</v>
      </c>
      <c r="N133" s="48">
        <f t="shared" si="10"/>
        <v>29.607177788304806</v>
      </c>
      <c r="T133" t="s">
        <v>226</v>
      </c>
      <c r="U133" s="48">
        <f t="shared" ref="U133:U149" si="12">SUMPRODUCT(B133:F133,$P$3:$T$3)*100</f>
        <v>39.803588894152405</v>
      </c>
      <c r="AA133" t="s">
        <v>226</v>
      </c>
      <c r="AB133" s="48">
        <f t="shared" ref="AB133:AB149" si="13">SUMPRODUCT(B133:F133,$W$3:$AA$3)*100</f>
        <v>44.392558726988163</v>
      </c>
    </row>
    <row r="134" spans="1:28">
      <c r="A134" t="s">
        <v>143</v>
      </c>
      <c r="B134">
        <v>8.473138492050244E-5</v>
      </c>
      <c r="C134">
        <v>0.97954947442772</v>
      </c>
      <c r="D134">
        <v>0.3</v>
      </c>
      <c r="E134">
        <v>0</v>
      </c>
      <c r="F134">
        <v>1</v>
      </c>
      <c r="G134" s="48">
        <f t="shared" si="11"/>
        <v>34.796342058126406</v>
      </c>
      <c r="M134" t="s">
        <v>143</v>
      </c>
      <c r="N134" s="48">
        <f t="shared" si="10"/>
        <v>45.592684116252805</v>
      </c>
      <c r="T134" t="s">
        <v>143</v>
      </c>
      <c r="U134" s="48">
        <f t="shared" si="12"/>
        <v>37.796342058126406</v>
      </c>
      <c r="AA134" t="s">
        <v>143</v>
      </c>
      <c r="AB134" s="48">
        <f t="shared" si="13"/>
        <v>58.387331546680812</v>
      </c>
    </row>
    <row r="135" spans="1:28">
      <c r="A135" t="s">
        <v>144</v>
      </c>
      <c r="B135">
        <v>3.2715449179170823E-4</v>
      </c>
      <c r="C135">
        <v>0.97951982496996537</v>
      </c>
      <c r="D135">
        <v>0.2</v>
      </c>
      <c r="E135">
        <v>0</v>
      </c>
      <c r="F135">
        <v>1</v>
      </c>
      <c r="G135" s="48">
        <f t="shared" si="11"/>
        <v>29.798469794617578</v>
      </c>
      <c r="M135" t="s">
        <v>144</v>
      </c>
      <c r="N135" s="48">
        <f t="shared" si="10"/>
        <v>43.596939589235149</v>
      </c>
      <c r="T135" t="s">
        <v>144</v>
      </c>
      <c r="U135" s="48">
        <f t="shared" si="12"/>
        <v>31.798469794617567</v>
      </c>
      <c r="AA135" t="s">
        <v>144</v>
      </c>
      <c r="AB135" s="48">
        <f t="shared" si="13"/>
        <v>55.388866294016871</v>
      </c>
    </row>
    <row r="136" spans="1:28">
      <c r="A136" t="s">
        <v>145</v>
      </c>
      <c r="B136">
        <v>7.2935040511150882E-4</v>
      </c>
      <c r="C136">
        <v>0.97947063456524297</v>
      </c>
      <c r="D136">
        <v>0.3</v>
      </c>
      <c r="E136">
        <v>0</v>
      </c>
      <c r="F136">
        <v>1</v>
      </c>
      <c r="G136" s="48">
        <f t="shared" si="11"/>
        <v>34.801999849703549</v>
      </c>
      <c r="M136" t="s">
        <v>145</v>
      </c>
      <c r="N136" s="48">
        <f t="shared" si="10"/>
        <v>45.60399969940709</v>
      </c>
      <c r="T136" t="s">
        <v>145</v>
      </c>
      <c r="U136" s="48">
        <f t="shared" si="12"/>
        <v>37.801999849703549</v>
      </c>
      <c r="AA136" t="s">
        <v>145</v>
      </c>
      <c r="AB136" s="48">
        <f t="shared" si="13"/>
        <v>58.391412541008414</v>
      </c>
    </row>
    <row r="137" spans="1:28">
      <c r="A137" t="s">
        <v>146</v>
      </c>
      <c r="B137">
        <v>8.2400029792671539E-4</v>
      </c>
      <c r="C137">
        <v>0.97945905844927483</v>
      </c>
      <c r="D137">
        <v>0.2</v>
      </c>
      <c r="E137">
        <v>0</v>
      </c>
      <c r="F137">
        <v>0</v>
      </c>
      <c r="G137" s="48">
        <f t="shared" si="11"/>
        <v>19.802830587472016</v>
      </c>
      <c r="M137" t="s">
        <v>146</v>
      </c>
      <c r="N137" s="48">
        <f t="shared" si="10"/>
        <v>23.605661174944032</v>
      </c>
      <c r="T137" t="s">
        <v>146</v>
      </c>
      <c r="U137" s="48">
        <f t="shared" si="12"/>
        <v>21.802830587472016</v>
      </c>
      <c r="AA137" t="s">
        <v>146</v>
      </c>
      <c r="AB137" s="48">
        <f t="shared" si="13"/>
        <v>35.392011756457507</v>
      </c>
    </row>
    <row r="138" spans="1:28">
      <c r="A138" t="s">
        <v>147</v>
      </c>
      <c r="B138">
        <v>5.101779632875282E-5</v>
      </c>
      <c r="C138">
        <v>0.9795535977542198</v>
      </c>
      <c r="D138">
        <v>0.2</v>
      </c>
      <c r="E138">
        <v>0</v>
      </c>
      <c r="F138">
        <v>1</v>
      </c>
      <c r="G138" s="48">
        <f t="shared" si="11"/>
        <v>29.796046155505486</v>
      </c>
      <c r="M138" t="s">
        <v>147</v>
      </c>
      <c r="N138" s="48">
        <f t="shared" si="10"/>
        <v>43.59209231101098</v>
      </c>
      <c r="T138" t="s">
        <v>147</v>
      </c>
      <c r="U138" s="48">
        <f t="shared" si="12"/>
        <v>31.796046155505486</v>
      </c>
      <c r="AA138" t="s">
        <v>147</v>
      </c>
      <c r="AB138" s="48">
        <f t="shared" si="13"/>
        <v>55.387118110589874</v>
      </c>
    </row>
    <row r="139" spans="1:28">
      <c r="A139" t="s">
        <v>148</v>
      </c>
      <c r="B139">
        <v>2.9172581341082318E-4</v>
      </c>
      <c r="C139">
        <v>0.97952415805981197</v>
      </c>
      <c r="D139">
        <v>0.3</v>
      </c>
      <c r="E139">
        <v>0</v>
      </c>
      <c r="F139">
        <v>1</v>
      </c>
      <c r="G139" s="48">
        <f t="shared" si="11"/>
        <v>34.798158838732228</v>
      </c>
      <c r="M139" t="s">
        <v>148</v>
      </c>
      <c r="N139" s="48">
        <f t="shared" si="10"/>
        <v>45.596317677464455</v>
      </c>
      <c r="T139" t="s">
        <v>148</v>
      </c>
      <c r="U139" s="48">
        <f t="shared" si="12"/>
        <v>37.798158838732235</v>
      </c>
      <c r="AA139" t="s">
        <v>148</v>
      </c>
      <c r="AB139" s="48">
        <f t="shared" si="13"/>
        <v>58.38864199992846</v>
      </c>
    </row>
    <row r="140" spans="1:28">
      <c r="A140" t="s">
        <v>622</v>
      </c>
      <c r="B140">
        <v>6.3931704811980028E-5</v>
      </c>
      <c r="C140">
        <v>0.97955201832398742</v>
      </c>
      <c r="D140">
        <v>0.2</v>
      </c>
      <c r="E140">
        <v>0</v>
      </c>
      <c r="F140">
        <v>1</v>
      </c>
      <c r="G140" s="48">
        <f t="shared" si="11"/>
        <v>29.796159500287999</v>
      </c>
      <c r="M140" t="s">
        <v>622</v>
      </c>
      <c r="N140" s="48">
        <f t="shared" si="10"/>
        <v>43.592319000575991</v>
      </c>
      <c r="T140" t="s">
        <v>622</v>
      </c>
      <c r="U140" s="48">
        <f t="shared" si="12"/>
        <v>31.796159500287992</v>
      </c>
      <c r="AA140" t="s">
        <v>622</v>
      </c>
      <c r="AB140" s="48">
        <f t="shared" si="13"/>
        <v>55.387199866767745</v>
      </c>
    </row>
    <row r="141" spans="1:28">
      <c r="A141" t="s">
        <v>150</v>
      </c>
      <c r="B141">
        <v>4.2380867610053582E-4</v>
      </c>
      <c r="C141">
        <v>0.97950800371995561</v>
      </c>
      <c r="D141">
        <v>0.3</v>
      </c>
      <c r="E141">
        <v>0</v>
      </c>
      <c r="F141">
        <v>1</v>
      </c>
      <c r="G141" s="48">
        <f t="shared" si="11"/>
        <v>34.799318123960568</v>
      </c>
      <c r="M141" t="s">
        <v>150</v>
      </c>
      <c r="N141" s="48">
        <f t="shared" si="10"/>
        <v>45.598636247921128</v>
      </c>
      <c r="T141" t="s">
        <v>150</v>
      </c>
      <c r="U141" s="48">
        <f t="shared" si="12"/>
        <v>37.79931812396056</v>
      </c>
      <c r="AA141" t="s">
        <v>150</v>
      </c>
      <c r="AB141" s="48">
        <f t="shared" si="13"/>
        <v>58.389478198359669</v>
      </c>
    </row>
    <row r="142" spans="1:28">
      <c r="A142" t="s">
        <v>151</v>
      </c>
      <c r="B142">
        <v>3.4564564755152274E-5</v>
      </c>
      <c r="C142">
        <v>0.97955561005989789</v>
      </c>
      <c r="D142">
        <v>0.1</v>
      </c>
      <c r="E142">
        <v>0</v>
      </c>
      <c r="F142">
        <v>1</v>
      </c>
      <c r="G142" s="48">
        <f t="shared" si="11"/>
        <v>24.795901746246532</v>
      </c>
      <c r="M142" t="s">
        <v>151</v>
      </c>
      <c r="N142" s="48">
        <f t="shared" si="10"/>
        <v>41.591803492493064</v>
      </c>
      <c r="T142" t="s">
        <v>151</v>
      </c>
      <c r="U142" s="48">
        <f t="shared" si="12"/>
        <v>25.795901746246528</v>
      </c>
      <c r="AA142" t="s">
        <v>151</v>
      </c>
      <c r="AB142" s="48">
        <f t="shared" si="13"/>
        <v>52.387013947444494</v>
      </c>
    </row>
    <row r="143" spans="1:28">
      <c r="A143" t="s">
        <v>152</v>
      </c>
      <c r="B143">
        <v>5.0909151882409884E-4</v>
      </c>
      <c r="C143">
        <v>0.97949757323717213</v>
      </c>
      <c r="D143">
        <v>0.6</v>
      </c>
      <c r="E143">
        <v>0</v>
      </c>
      <c r="F143">
        <v>1</v>
      </c>
      <c r="G143" s="48">
        <f t="shared" si="11"/>
        <v>49.800066647559959</v>
      </c>
      <c r="M143" t="s">
        <v>152</v>
      </c>
      <c r="N143" s="48">
        <f t="shared" si="10"/>
        <v>51.600133295119917</v>
      </c>
      <c r="T143" t="s">
        <v>152</v>
      </c>
      <c r="U143" s="48">
        <f t="shared" si="12"/>
        <v>55.800066647559966</v>
      </c>
      <c r="AA143" t="s">
        <v>152</v>
      </c>
      <c r="AB143" s="48">
        <f t="shared" si="13"/>
        <v>67.390018112303409</v>
      </c>
    </row>
    <row r="144" spans="1:28">
      <c r="A144" t="s">
        <v>153</v>
      </c>
      <c r="B144">
        <v>1.5499078988715357E-4</v>
      </c>
      <c r="C144">
        <v>0.97954088138027373</v>
      </c>
      <c r="D144">
        <v>0.1</v>
      </c>
      <c r="E144">
        <v>0</v>
      </c>
      <c r="F144">
        <v>1</v>
      </c>
      <c r="G144" s="48">
        <f t="shared" si="11"/>
        <v>24.796958721701611</v>
      </c>
      <c r="M144" t="s">
        <v>153</v>
      </c>
      <c r="N144" s="48">
        <f t="shared" si="10"/>
        <v>41.593917443403221</v>
      </c>
      <c r="T144" t="s">
        <v>153</v>
      </c>
      <c r="U144" s="48">
        <f t="shared" si="12"/>
        <v>25.796958721701614</v>
      </c>
      <c r="AA144" t="s">
        <v>153</v>
      </c>
      <c r="AB144" s="48">
        <f t="shared" si="13"/>
        <v>52.387776349307089</v>
      </c>
    </row>
    <row r="145" spans="1:28">
      <c r="A145" t="s">
        <v>506</v>
      </c>
      <c r="B145">
        <v>0</v>
      </c>
      <c r="C145">
        <v>0.97955983746468511</v>
      </c>
      <c r="D145">
        <v>0.1</v>
      </c>
      <c r="E145">
        <v>0</v>
      </c>
      <c r="F145">
        <v>1</v>
      </c>
      <c r="G145" s="48">
        <f t="shared" si="11"/>
        <v>24.79559837464685</v>
      </c>
      <c r="M145" t="s">
        <v>506</v>
      </c>
      <c r="N145" s="48">
        <f t="shared" si="10"/>
        <v>41.591196749293708</v>
      </c>
      <c r="T145" t="s">
        <v>506</v>
      </c>
      <c r="U145" s="48">
        <f t="shared" si="12"/>
        <v>25.795598374646854</v>
      </c>
      <c r="AA145" t="s">
        <v>506</v>
      </c>
      <c r="AB145" s="48">
        <f t="shared" si="13"/>
        <v>52.386795123940558</v>
      </c>
    </row>
    <row r="146" spans="1:28">
      <c r="A146" t="s">
        <v>156</v>
      </c>
      <c r="B146">
        <v>5.2095926711653437E-3</v>
      </c>
      <c r="C146">
        <v>0.97892268038912367</v>
      </c>
      <c r="D146">
        <v>0.1</v>
      </c>
      <c r="E146">
        <v>0</v>
      </c>
      <c r="F146">
        <v>1</v>
      </c>
      <c r="G146" s="48">
        <f t="shared" si="11"/>
        <v>24.84132273060289</v>
      </c>
      <c r="M146" t="s">
        <v>156</v>
      </c>
      <c r="N146" s="48">
        <f t="shared" si="10"/>
        <v>41.682645461205787</v>
      </c>
      <c r="T146" t="s">
        <v>156</v>
      </c>
      <c r="U146" s="48">
        <f t="shared" si="12"/>
        <v>25.84132273060289</v>
      </c>
      <c r="AA146" t="s">
        <v>156</v>
      </c>
      <c r="AB146" s="48">
        <f t="shared" si="13"/>
        <v>52.419776338385368</v>
      </c>
    </row>
    <row r="147" spans="1:28">
      <c r="A147" t="s">
        <v>157</v>
      </c>
      <c r="B147">
        <v>1.4151120121296779E-4</v>
      </c>
      <c r="C147">
        <v>0.97954252999578773</v>
      </c>
      <c r="D147">
        <v>0.1</v>
      </c>
      <c r="E147">
        <v>0</v>
      </c>
      <c r="F147">
        <v>1</v>
      </c>
      <c r="G147" s="48">
        <f t="shared" si="11"/>
        <v>24.79684041197001</v>
      </c>
      <c r="M147" t="s">
        <v>157</v>
      </c>
      <c r="N147" s="48">
        <f t="shared" si="10"/>
        <v>41.593680823940019</v>
      </c>
      <c r="T147" t="s">
        <v>157</v>
      </c>
      <c r="U147" s="48">
        <f t="shared" si="12"/>
        <v>25.796840411970006</v>
      </c>
      <c r="AA147" t="s">
        <v>157</v>
      </c>
      <c r="AB147" s="48">
        <f t="shared" si="13"/>
        <v>52.387691011885764</v>
      </c>
    </row>
    <row r="148" spans="1:28">
      <c r="A148" t="s">
        <v>158</v>
      </c>
      <c r="B148">
        <v>1.8773876710743338E-3</v>
      </c>
      <c r="C148">
        <v>0.97933022434256567</v>
      </c>
      <c r="D148">
        <v>0.4</v>
      </c>
      <c r="E148">
        <v>0</v>
      </c>
      <c r="F148">
        <v>1</v>
      </c>
      <c r="G148" s="48">
        <f t="shared" si="11"/>
        <v>39.812076120136396</v>
      </c>
      <c r="M148" t="s">
        <v>158</v>
      </c>
      <c r="N148" s="48">
        <f t="shared" si="10"/>
        <v>47.624152240272807</v>
      </c>
      <c r="T148" t="s">
        <v>158</v>
      </c>
      <c r="U148" s="48">
        <f t="shared" si="12"/>
        <v>43.812076120136403</v>
      </c>
      <c r="AA148" t="s">
        <v>158</v>
      </c>
      <c r="AB148" s="48">
        <f t="shared" si="13"/>
        <v>61.39868060698771</v>
      </c>
    </row>
    <row r="149" spans="1:28">
      <c r="A149" t="s">
        <v>617</v>
      </c>
      <c r="B149">
        <v>3.2549175459269217E-4</v>
      </c>
      <c r="C149">
        <v>0.97952002833035035</v>
      </c>
      <c r="D149">
        <v>0.1</v>
      </c>
      <c r="E149">
        <v>0</v>
      </c>
      <c r="F149">
        <v>1</v>
      </c>
      <c r="G149" s="48">
        <f t="shared" si="11"/>
        <v>24.798455200849432</v>
      </c>
      <c r="M149" t="s">
        <v>617</v>
      </c>
      <c r="N149" s="48">
        <f t="shared" si="10"/>
        <v>41.596910401698864</v>
      </c>
      <c r="T149" t="s">
        <v>617</v>
      </c>
      <c r="U149" s="48">
        <f t="shared" si="12"/>
        <v>25.798455200849435</v>
      </c>
      <c r="AA149" t="s">
        <v>617</v>
      </c>
      <c r="AB149" s="48">
        <f t="shared" si="13"/>
        <v>52.388855767456441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684B-7EEE-46E4-AC19-E86C95355F0C}">
  <sheetPr>
    <tabColor theme="4" tint="0.79998168889431442"/>
  </sheetPr>
  <dimension ref="A1:B798"/>
  <sheetViews>
    <sheetView topLeftCell="A258" workbookViewId="0">
      <selection activeCell="A262" sqref="A262"/>
    </sheetView>
  </sheetViews>
  <sheetFormatPr defaultRowHeight="14.5"/>
  <cols>
    <col min="1" max="2" width="45.54296875" bestFit="1" customWidth="1"/>
    <col min="5" max="5" width="9.90625" bestFit="1" customWidth="1"/>
    <col min="8" max="8" width="9.90625" bestFit="1" customWidth="1"/>
  </cols>
  <sheetData>
    <row r="1" spans="1:2">
      <c r="A1" t="s">
        <v>336</v>
      </c>
      <c r="B1" t="s">
        <v>589</v>
      </c>
    </row>
    <row r="2" spans="1:2">
      <c r="A2" t="s">
        <v>404</v>
      </c>
      <c r="B2" t="s">
        <v>404</v>
      </c>
    </row>
    <row r="3" spans="1:2">
      <c r="A3" t="s">
        <v>33</v>
      </c>
      <c r="B3" t="s">
        <v>33</v>
      </c>
    </row>
    <row r="4" spans="1:2">
      <c r="A4" t="s">
        <v>375</v>
      </c>
      <c r="B4" t="s">
        <v>375</v>
      </c>
    </row>
    <row r="5" spans="1:2">
      <c r="A5" t="s">
        <v>100</v>
      </c>
      <c r="B5" t="s">
        <v>375</v>
      </c>
    </row>
    <row r="6" spans="1:2">
      <c r="A6" t="s">
        <v>381</v>
      </c>
      <c r="B6" t="s">
        <v>381</v>
      </c>
    </row>
    <row r="7" spans="1:2">
      <c r="A7" t="s">
        <v>136</v>
      </c>
      <c r="B7" t="s">
        <v>136</v>
      </c>
    </row>
    <row r="8" spans="1:2">
      <c r="A8" t="s">
        <v>451</v>
      </c>
      <c r="B8" t="s">
        <v>451</v>
      </c>
    </row>
    <row r="9" spans="1:2">
      <c r="A9" t="s">
        <v>107</v>
      </c>
      <c r="B9" t="s">
        <v>107</v>
      </c>
    </row>
    <row r="10" spans="1:2">
      <c r="A10" t="s">
        <v>150</v>
      </c>
      <c r="B10" t="s">
        <v>150</v>
      </c>
    </row>
    <row r="11" spans="1:2">
      <c r="A11" t="s">
        <v>183</v>
      </c>
      <c r="B11" t="s">
        <v>150</v>
      </c>
    </row>
    <row r="12" spans="1:2">
      <c r="A12" t="s">
        <v>402</v>
      </c>
      <c r="B12" t="s">
        <v>150</v>
      </c>
    </row>
    <row r="13" spans="1:2">
      <c r="A13" t="s">
        <v>424</v>
      </c>
      <c r="B13" t="s">
        <v>424</v>
      </c>
    </row>
    <row r="14" spans="1:2">
      <c r="A14" t="s">
        <v>185</v>
      </c>
      <c r="B14" t="s">
        <v>40</v>
      </c>
    </row>
    <row r="15" spans="1:2">
      <c r="A15" t="s">
        <v>371</v>
      </c>
      <c r="B15" t="s">
        <v>40</v>
      </c>
    </row>
    <row r="16" spans="1:2">
      <c r="A16" t="s">
        <v>40</v>
      </c>
      <c r="B16" t="s">
        <v>40</v>
      </c>
    </row>
    <row r="17" spans="1:2">
      <c r="A17" t="s">
        <v>548</v>
      </c>
      <c r="B17" t="s">
        <v>548</v>
      </c>
    </row>
    <row r="18" spans="1:2">
      <c r="A18" t="s">
        <v>581</v>
      </c>
      <c r="B18" t="s">
        <v>581</v>
      </c>
    </row>
    <row r="19" spans="1:2">
      <c r="A19" t="s">
        <v>187</v>
      </c>
      <c r="B19" t="s">
        <v>187</v>
      </c>
    </row>
    <row r="20" spans="1:2">
      <c r="A20" t="s">
        <v>29</v>
      </c>
      <c r="B20" t="s">
        <v>29</v>
      </c>
    </row>
    <row r="21" spans="1:2">
      <c r="A21" t="s">
        <v>189</v>
      </c>
      <c r="B21" t="s">
        <v>29</v>
      </c>
    </row>
    <row r="22" spans="1:2">
      <c r="A22" t="s">
        <v>137</v>
      </c>
      <c r="B22" t="s">
        <v>137</v>
      </c>
    </row>
    <row r="23" spans="1:2">
      <c r="A23" t="s">
        <v>408</v>
      </c>
      <c r="B23" t="s">
        <v>144</v>
      </c>
    </row>
    <row r="24" spans="1:2">
      <c r="A24" t="s">
        <v>144</v>
      </c>
      <c r="B24" t="s">
        <v>144</v>
      </c>
    </row>
    <row r="25" spans="1:2">
      <c r="A25" t="s">
        <v>201</v>
      </c>
      <c r="B25" t="s">
        <v>144</v>
      </c>
    </row>
    <row r="26" spans="1:2">
      <c r="A26" t="s">
        <v>132</v>
      </c>
      <c r="B26" t="s">
        <v>132</v>
      </c>
    </row>
    <row r="27" spans="1:2">
      <c r="A27" t="s">
        <v>191</v>
      </c>
      <c r="B27" t="s">
        <v>619</v>
      </c>
    </row>
    <row r="28" spans="1:2">
      <c r="A28" t="s">
        <v>76</v>
      </c>
      <c r="B28" t="s">
        <v>76</v>
      </c>
    </row>
    <row r="29" spans="1:2">
      <c r="A29" t="s">
        <v>193</v>
      </c>
      <c r="B29" t="s">
        <v>76</v>
      </c>
    </row>
    <row r="30" spans="1:2">
      <c r="A30" t="s">
        <v>195</v>
      </c>
      <c r="B30" t="s">
        <v>195</v>
      </c>
    </row>
    <row r="31" spans="1:2">
      <c r="A31" t="s">
        <v>470</v>
      </c>
      <c r="B31" t="s">
        <v>470</v>
      </c>
    </row>
    <row r="32" spans="1:2">
      <c r="A32" t="s">
        <v>518</v>
      </c>
      <c r="B32" t="s">
        <v>590</v>
      </c>
    </row>
    <row r="33" spans="1:2">
      <c r="A33" t="s">
        <v>13</v>
      </c>
      <c r="B33" t="s">
        <v>13</v>
      </c>
    </row>
    <row r="34" spans="1:2">
      <c r="A34" t="s">
        <v>130</v>
      </c>
      <c r="B34" t="s">
        <v>130</v>
      </c>
    </row>
    <row r="35" spans="1:2">
      <c r="A35" t="s">
        <v>198</v>
      </c>
      <c r="B35" t="s">
        <v>130</v>
      </c>
    </row>
    <row r="36" spans="1:2">
      <c r="A36" t="s">
        <v>459</v>
      </c>
      <c r="B36" t="s">
        <v>591</v>
      </c>
    </row>
    <row r="37" spans="1:2">
      <c r="A37" t="s">
        <v>200</v>
      </c>
      <c r="B37" t="s">
        <v>200</v>
      </c>
    </row>
    <row r="38" spans="1:2">
      <c r="A38" t="s">
        <v>503</v>
      </c>
      <c r="B38" t="s">
        <v>503</v>
      </c>
    </row>
    <row r="39" spans="1:2">
      <c r="A39" t="s">
        <v>508</v>
      </c>
      <c r="B39" t="s">
        <v>508</v>
      </c>
    </row>
    <row r="40" spans="1:2">
      <c r="A40" t="s">
        <v>90</v>
      </c>
      <c r="B40" t="s">
        <v>90</v>
      </c>
    </row>
    <row r="41" spans="1:2">
      <c r="A41" t="s">
        <v>564</v>
      </c>
      <c r="B41" t="s">
        <v>564</v>
      </c>
    </row>
    <row r="42" spans="1:2">
      <c r="A42" t="s">
        <v>372</v>
      </c>
      <c r="B42" t="s">
        <v>88</v>
      </c>
    </row>
    <row r="43" spans="1:2">
      <c r="A43" t="s">
        <v>88</v>
      </c>
      <c r="B43" t="s">
        <v>88</v>
      </c>
    </row>
    <row r="44" spans="1:2">
      <c r="A44" t="s">
        <v>481</v>
      </c>
      <c r="B44" t="s">
        <v>625</v>
      </c>
    </row>
    <row r="45" spans="1:2">
      <c r="A45" t="s">
        <v>108</v>
      </c>
      <c r="B45" t="s">
        <v>108</v>
      </c>
    </row>
    <row r="46" spans="1:2">
      <c r="A46" t="s">
        <v>577</v>
      </c>
      <c r="B46" t="s">
        <v>592</v>
      </c>
    </row>
    <row r="47" spans="1:2">
      <c r="A47" t="s">
        <v>202</v>
      </c>
      <c r="B47" t="s">
        <v>531</v>
      </c>
    </row>
    <row r="48" spans="1:2">
      <c r="A48" t="s">
        <v>432</v>
      </c>
      <c r="B48" t="s">
        <v>432</v>
      </c>
    </row>
    <row r="49" spans="1:2">
      <c r="A49" t="s">
        <v>465</v>
      </c>
      <c r="B49" t="s">
        <v>626</v>
      </c>
    </row>
    <row r="50" spans="1:2">
      <c r="A50" t="s">
        <v>438</v>
      </c>
      <c r="B50" t="s">
        <v>143</v>
      </c>
    </row>
    <row r="51" spans="1:2">
      <c r="A51" t="s">
        <v>143</v>
      </c>
      <c r="B51" t="s">
        <v>143</v>
      </c>
    </row>
    <row r="52" spans="1:2">
      <c r="A52" t="s">
        <v>511</v>
      </c>
      <c r="B52" t="s">
        <v>627</v>
      </c>
    </row>
    <row r="53" spans="1:2">
      <c r="A53" t="s">
        <v>515</v>
      </c>
      <c r="B53" t="s">
        <v>628</v>
      </c>
    </row>
    <row r="54" spans="1:2">
      <c r="A54" t="s">
        <v>210</v>
      </c>
      <c r="B54" t="s">
        <v>210</v>
      </c>
    </row>
    <row r="55" spans="1:2">
      <c r="A55" t="s">
        <v>212</v>
      </c>
      <c r="B55" t="s">
        <v>212</v>
      </c>
    </row>
    <row r="56" spans="1:2">
      <c r="A56" t="s">
        <v>526</v>
      </c>
      <c r="B56" t="s">
        <v>92</v>
      </c>
    </row>
    <row r="57" spans="1:2">
      <c r="A57" t="s">
        <v>92</v>
      </c>
      <c r="B57" t="s">
        <v>92</v>
      </c>
    </row>
    <row r="58" spans="1:2">
      <c r="A58" t="s">
        <v>488</v>
      </c>
      <c r="B58" t="s">
        <v>629</v>
      </c>
    </row>
    <row r="59" spans="1:2">
      <c r="A59" t="s">
        <v>109</v>
      </c>
      <c r="B59" t="s">
        <v>261</v>
      </c>
    </row>
    <row r="60" spans="1:2">
      <c r="A60" t="s">
        <v>479</v>
      </c>
      <c r="B60" t="s">
        <v>630</v>
      </c>
    </row>
    <row r="61" spans="1:2">
      <c r="A61" t="s">
        <v>69</v>
      </c>
      <c r="B61" t="s">
        <v>531</v>
      </c>
    </row>
    <row r="62" spans="1:2">
      <c r="A62" t="s">
        <v>462</v>
      </c>
      <c r="B62" t="s">
        <v>631</v>
      </c>
    </row>
    <row r="63" spans="1:2">
      <c r="A63" t="s">
        <v>127</v>
      </c>
      <c r="B63" t="s">
        <v>127</v>
      </c>
    </row>
    <row r="64" spans="1:2">
      <c r="A64" t="s">
        <v>412</v>
      </c>
      <c r="B64" t="s">
        <v>217</v>
      </c>
    </row>
    <row r="65" spans="1:2">
      <c r="A65" t="s">
        <v>217</v>
      </c>
      <c r="B65" t="s">
        <v>217</v>
      </c>
    </row>
    <row r="66" spans="1:2">
      <c r="A66" t="s">
        <v>475</v>
      </c>
      <c r="B66" t="s">
        <v>632</v>
      </c>
    </row>
    <row r="67" spans="1:2">
      <c r="A67" t="s">
        <v>123</v>
      </c>
      <c r="B67" t="s">
        <v>123</v>
      </c>
    </row>
    <row r="68" spans="1:2">
      <c r="A68" t="s">
        <v>497</v>
      </c>
      <c r="B68" t="s">
        <v>633</v>
      </c>
    </row>
    <row r="69" spans="1:2">
      <c r="A69" t="s">
        <v>575</v>
      </c>
      <c r="B69" t="s">
        <v>634</v>
      </c>
    </row>
    <row r="70" spans="1:2">
      <c r="A70" t="s">
        <v>513</v>
      </c>
      <c r="B70" t="s">
        <v>513</v>
      </c>
    </row>
    <row r="71" spans="1:2">
      <c r="A71" t="s">
        <v>398</v>
      </c>
      <c r="B71" t="s">
        <v>593</v>
      </c>
    </row>
    <row r="72" spans="1:2">
      <c r="A72" t="s">
        <v>219</v>
      </c>
      <c r="B72" t="s">
        <v>219</v>
      </c>
    </row>
    <row r="73" spans="1:2">
      <c r="A73" t="s">
        <v>492</v>
      </c>
      <c r="B73" t="s">
        <v>635</v>
      </c>
    </row>
    <row r="74" spans="1:2">
      <c r="A74" t="s">
        <v>379</v>
      </c>
      <c r="B74" t="s">
        <v>54</v>
      </c>
    </row>
    <row r="75" spans="1:2">
      <c r="A75" t="s">
        <v>54</v>
      </c>
      <c r="B75" t="s">
        <v>54</v>
      </c>
    </row>
    <row r="76" spans="1:2">
      <c r="A76" t="s">
        <v>419</v>
      </c>
      <c r="B76" t="s">
        <v>636</v>
      </c>
    </row>
    <row r="77" spans="1:2">
      <c r="A77" t="s">
        <v>383</v>
      </c>
      <c r="B77" t="s">
        <v>383</v>
      </c>
    </row>
    <row r="78" spans="1:2">
      <c r="A78" t="s">
        <v>491</v>
      </c>
      <c r="B78" t="s">
        <v>637</v>
      </c>
    </row>
    <row r="79" spans="1:2">
      <c r="A79" t="s">
        <v>222</v>
      </c>
      <c r="B79" t="s">
        <v>638</v>
      </c>
    </row>
    <row r="80" spans="1:2">
      <c r="A80" t="s">
        <v>393</v>
      </c>
      <c r="B80" t="s">
        <v>638</v>
      </c>
    </row>
    <row r="81" spans="1:2">
      <c r="A81" t="s">
        <v>474</v>
      </c>
      <c r="B81" t="s">
        <v>474</v>
      </c>
    </row>
    <row r="82" spans="1:2">
      <c r="A82" t="s">
        <v>425</v>
      </c>
      <c r="B82" t="s">
        <v>639</v>
      </c>
    </row>
    <row r="83" spans="1:2">
      <c r="A83" t="s">
        <v>385</v>
      </c>
      <c r="B83" t="s">
        <v>640</v>
      </c>
    </row>
    <row r="84" spans="1:2">
      <c r="A84" t="s">
        <v>223</v>
      </c>
      <c r="B84" t="s">
        <v>223</v>
      </c>
    </row>
    <row r="85" spans="1:2">
      <c r="A85" t="s">
        <v>102</v>
      </c>
      <c r="B85" t="s">
        <v>102</v>
      </c>
    </row>
    <row r="86" spans="1:2">
      <c r="A86" t="s">
        <v>407</v>
      </c>
      <c r="B86" t="s">
        <v>224</v>
      </c>
    </row>
    <row r="87" spans="1:2">
      <c r="A87" t="s">
        <v>83</v>
      </c>
      <c r="B87" t="s">
        <v>83</v>
      </c>
    </row>
    <row r="88" spans="1:2">
      <c r="A88" t="s">
        <v>225</v>
      </c>
      <c r="B88" t="s">
        <v>225</v>
      </c>
    </row>
    <row r="89" spans="1:2">
      <c r="A89" t="s">
        <v>413</v>
      </c>
      <c r="B89" t="s">
        <v>62</v>
      </c>
    </row>
    <row r="90" spans="1:2">
      <c r="A90" t="s">
        <v>464</v>
      </c>
      <c r="B90" t="s">
        <v>641</v>
      </c>
    </row>
    <row r="91" spans="1:2">
      <c r="A91" t="s">
        <v>390</v>
      </c>
      <c r="B91" t="s">
        <v>226</v>
      </c>
    </row>
    <row r="92" spans="1:2">
      <c r="A92" t="s">
        <v>226</v>
      </c>
      <c r="B92" t="s">
        <v>226</v>
      </c>
    </row>
    <row r="93" spans="1:2">
      <c r="A93" t="s">
        <v>344</v>
      </c>
      <c r="B93" t="s">
        <v>344</v>
      </c>
    </row>
    <row r="94" spans="1:2">
      <c r="A94" t="s">
        <v>394</v>
      </c>
      <c r="B94" t="s">
        <v>394</v>
      </c>
    </row>
    <row r="95" spans="1:2">
      <c r="A95" t="s">
        <v>399</v>
      </c>
      <c r="B95" t="s">
        <v>227</v>
      </c>
    </row>
    <row r="96" spans="1:2">
      <c r="A96" t="s">
        <v>227</v>
      </c>
      <c r="B96" t="s">
        <v>227</v>
      </c>
    </row>
    <row r="97" spans="1:2">
      <c r="A97" t="s">
        <v>457</v>
      </c>
      <c r="B97" t="s">
        <v>457</v>
      </c>
    </row>
    <row r="98" spans="1:2">
      <c r="A98" t="s">
        <v>364</v>
      </c>
      <c r="B98" t="s">
        <v>642</v>
      </c>
    </row>
    <row r="99" spans="1:2">
      <c r="A99" t="s">
        <v>44</v>
      </c>
      <c r="B99" t="s">
        <v>44</v>
      </c>
    </row>
    <row r="100" spans="1:2">
      <c r="A100" t="s">
        <v>498</v>
      </c>
      <c r="B100" t="s">
        <v>498</v>
      </c>
    </row>
    <row r="101" spans="1:2">
      <c r="A101" t="s">
        <v>365</v>
      </c>
      <c r="B101" t="s">
        <v>30</v>
      </c>
    </row>
    <row r="102" spans="1:2">
      <c r="A102" t="s">
        <v>30</v>
      </c>
      <c r="B102" t="s">
        <v>30</v>
      </c>
    </row>
    <row r="103" spans="1:2">
      <c r="A103" t="s">
        <v>460</v>
      </c>
      <c r="B103" t="s">
        <v>643</v>
      </c>
    </row>
    <row r="104" spans="1:2">
      <c r="A104" t="s">
        <v>229</v>
      </c>
      <c r="B104" t="s">
        <v>229</v>
      </c>
    </row>
    <row r="105" spans="1:2">
      <c r="A105" t="s">
        <v>501</v>
      </c>
      <c r="B105" t="s">
        <v>644</v>
      </c>
    </row>
    <row r="106" spans="1:2">
      <c r="A106" t="s">
        <v>78</v>
      </c>
      <c r="B106" t="s">
        <v>78</v>
      </c>
    </row>
    <row r="107" spans="1:2">
      <c r="A107" t="s">
        <v>373</v>
      </c>
      <c r="B107" t="s">
        <v>78</v>
      </c>
    </row>
    <row r="108" spans="1:2">
      <c r="A108" t="s">
        <v>467</v>
      </c>
      <c r="B108" t="s">
        <v>645</v>
      </c>
    </row>
    <row r="109" spans="1:2">
      <c r="A109" t="s">
        <v>230</v>
      </c>
      <c r="B109" t="s">
        <v>230</v>
      </c>
    </row>
    <row r="110" spans="1:2">
      <c r="A110" t="s">
        <v>423</v>
      </c>
      <c r="B110" t="s">
        <v>141</v>
      </c>
    </row>
    <row r="111" spans="1:2">
      <c r="A111" t="s">
        <v>141</v>
      </c>
      <c r="B111" t="s">
        <v>141</v>
      </c>
    </row>
    <row r="112" spans="1:2">
      <c r="A112" t="s">
        <v>472</v>
      </c>
      <c r="B112" t="s">
        <v>646</v>
      </c>
    </row>
    <row r="113" spans="1:2">
      <c r="A113" t="s">
        <v>382</v>
      </c>
      <c r="B113" t="s">
        <v>80</v>
      </c>
    </row>
    <row r="114" spans="1:2">
      <c r="A114" t="s">
        <v>80</v>
      </c>
      <c r="B114" t="s">
        <v>80</v>
      </c>
    </row>
    <row r="115" spans="1:2">
      <c r="A115" t="s">
        <v>50</v>
      </c>
      <c r="B115" t="s">
        <v>977</v>
      </c>
    </row>
    <row r="116" spans="1:2">
      <c r="A116" t="s">
        <v>536</v>
      </c>
      <c r="B116" t="s">
        <v>536</v>
      </c>
    </row>
    <row r="117" spans="1:2">
      <c r="A117" t="s">
        <v>500</v>
      </c>
      <c r="B117" t="s">
        <v>647</v>
      </c>
    </row>
    <row r="118" spans="1:2">
      <c r="A118" t="s">
        <v>405</v>
      </c>
      <c r="B118" t="s">
        <v>346</v>
      </c>
    </row>
    <row r="119" spans="1:2">
      <c r="A119" t="s">
        <v>346</v>
      </c>
      <c r="B119" t="s">
        <v>346</v>
      </c>
    </row>
    <row r="120" spans="1:2">
      <c r="A120" t="s">
        <v>89</v>
      </c>
      <c r="B120" t="s">
        <v>89</v>
      </c>
    </row>
    <row r="121" spans="1:2">
      <c r="A121" t="s">
        <v>377</v>
      </c>
      <c r="B121" t="s">
        <v>42</v>
      </c>
    </row>
    <row r="122" spans="1:2">
      <c r="A122" t="s">
        <v>42</v>
      </c>
      <c r="B122" t="s">
        <v>42</v>
      </c>
    </row>
    <row r="123" spans="1:2">
      <c r="A123" t="s">
        <v>454</v>
      </c>
      <c r="B123" t="s">
        <v>235</v>
      </c>
    </row>
    <row r="124" spans="1:2">
      <c r="A124" t="s">
        <v>235</v>
      </c>
      <c r="B124" t="s">
        <v>235</v>
      </c>
    </row>
    <row r="125" spans="1:2">
      <c r="A125" t="s">
        <v>236</v>
      </c>
      <c r="B125" t="s">
        <v>236</v>
      </c>
    </row>
    <row r="126" spans="1:2">
      <c r="A126" t="s">
        <v>81</v>
      </c>
      <c r="B126" t="s">
        <v>81</v>
      </c>
    </row>
    <row r="127" spans="1:2">
      <c r="A127" t="s">
        <v>237</v>
      </c>
      <c r="B127" t="s">
        <v>237</v>
      </c>
    </row>
    <row r="128" spans="1:2">
      <c r="A128" t="s">
        <v>238</v>
      </c>
      <c r="B128" t="s">
        <v>238</v>
      </c>
    </row>
    <row r="129" spans="1:2">
      <c r="A129" t="s">
        <v>436</v>
      </c>
      <c r="B129" t="s">
        <v>239</v>
      </c>
    </row>
    <row r="130" spans="1:2">
      <c r="A130" t="s">
        <v>239</v>
      </c>
      <c r="B130" t="s">
        <v>239</v>
      </c>
    </row>
    <row r="131" spans="1:2">
      <c r="A131" t="s">
        <v>531</v>
      </c>
      <c r="B131" t="s">
        <v>531</v>
      </c>
    </row>
    <row r="132" spans="1:2">
      <c r="A132" t="s">
        <v>126</v>
      </c>
      <c r="B132" t="s">
        <v>448</v>
      </c>
    </row>
    <row r="133" spans="1:2">
      <c r="A133" t="s">
        <v>241</v>
      </c>
      <c r="B133" t="s">
        <v>241</v>
      </c>
    </row>
    <row r="134" spans="1:2">
      <c r="A134" t="s">
        <v>422</v>
      </c>
      <c r="B134" t="s">
        <v>422</v>
      </c>
    </row>
    <row r="135" spans="1:2">
      <c r="A135" t="s">
        <v>242</v>
      </c>
      <c r="B135" t="s">
        <v>422</v>
      </c>
    </row>
    <row r="136" spans="1:2">
      <c r="A136" t="s">
        <v>95</v>
      </c>
      <c r="B136" t="s">
        <v>95</v>
      </c>
    </row>
    <row r="137" spans="1:2">
      <c r="A137" t="s">
        <v>59</v>
      </c>
      <c r="B137" t="s">
        <v>59</v>
      </c>
    </row>
    <row r="138" spans="1:2">
      <c r="A138" t="s">
        <v>389</v>
      </c>
      <c r="B138" t="s">
        <v>389</v>
      </c>
    </row>
    <row r="139" spans="1:2">
      <c r="A139" t="s">
        <v>244</v>
      </c>
      <c r="B139" t="s">
        <v>244</v>
      </c>
    </row>
    <row r="140" spans="1:2">
      <c r="A140" t="s">
        <v>448</v>
      </c>
      <c r="B140" t="s">
        <v>448</v>
      </c>
    </row>
    <row r="141" spans="1:2">
      <c r="A141" t="s">
        <v>57</v>
      </c>
      <c r="B141" t="s">
        <v>57</v>
      </c>
    </row>
    <row r="142" spans="1:2">
      <c r="A142" t="s">
        <v>366</v>
      </c>
      <c r="B142" t="s">
        <v>246</v>
      </c>
    </row>
    <row r="143" spans="1:2">
      <c r="A143" t="s">
        <v>246</v>
      </c>
      <c r="B143" t="s">
        <v>246</v>
      </c>
    </row>
    <row r="144" spans="1:2">
      <c r="A144" t="s">
        <v>489</v>
      </c>
      <c r="B144" t="s">
        <v>489</v>
      </c>
    </row>
    <row r="145" spans="1:2">
      <c r="A145" t="s">
        <v>483</v>
      </c>
      <c r="B145" t="s">
        <v>483</v>
      </c>
    </row>
    <row r="146" spans="1:2">
      <c r="A146" t="s">
        <v>203</v>
      </c>
      <c r="B146" t="s">
        <v>43</v>
      </c>
    </row>
    <row r="147" spans="1:2">
      <c r="A147" t="s">
        <v>43</v>
      </c>
      <c r="B147" t="s">
        <v>43</v>
      </c>
    </row>
    <row r="148" spans="1:2">
      <c r="A148" t="s">
        <v>477</v>
      </c>
      <c r="B148" t="s">
        <v>594</v>
      </c>
    </row>
    <row r="149" spans="1:2">
      <c r="A149" t="s">
        <v>417</v>
      </c>
      <c r="B149" t="s">
        <v>134</v>
      </c>
    </row>
    <row r="150" spans="1:2">
      <c r="A150" t="s">
        <v>134</v>
      </c>
      <c r="B150" t="s">
        <v>134</v>
      </c>
    </row>
    <row r="151" spans="1:2">
      <c r="A151" t="s">
        <v>568</v>
      </c>
      <c r="B151" t="s">
        <v>568</v>
      </c>
    </row>
    <row r="152" spans="1:2">
      <c r="A152" t="s">
        <v>415</v>
      </c>
      <c r="B152" t="s">
        <v>415</v>
      </c>
    </row>
    <row r="153" spans="1:2">
      <c r="A153" t="s">
        <v>125</v>
      </c>
      <c r="B153" t="s">
        <v>125</v>
      </c>
    </row>
    <row r="154" spans="1:2">
      <c r="A154" t="s">
        <v>248</v>
      </c>
      <c r="B154" t="s">
        <v>248</v>
      </c>
    </row>
    <row r="155" spans="1:2">
      <c r="A155" t="s">
        <v>160</v>
      </c>
      <c r="B155" t="s">
        <v>160</v>
      </c>
    </row>
    <row r="156" spans="1:2">
      <c r="A156" t="s">
        <v>206</v>
      </c>
      <c r="B156" t="s">
        <v>12</v>
      </c>
    </row>
    <row r="157" spans="1:2">
      <c r="A157" t="s">
        <v>12</v>
      </c>
      <c r="B157" t="s">
        <v>12</v>
      </c>
    </row>
    <row r="158" spans="1:2">
      <c r="A158" t="s">
        <v>208</v>
      </c>
      <c r="B158" t="s">
        <v>657</v>
      </c>
    </row>
    <row r="159" spans="1:2">
      <c r="A159" t="s">
        <v>84</v>
      </c>
      <c r="B159" t="s">
        <v>84</v>
      </c>
    </row>
    <row r="160" spans="1:2">
      <c r="A160" t="s">
        <v>494</v>
      </c>
      <c r="B160" t="s">
        <v>494</v>
      </c>
    </row>
    <row r="161" spans="1:2">
      <c r="A161" t="s">
        <v>211</v>
      </c>
      <c r="B161" t="s">
        <v>14</v>
      </c>
    </row>
    <row r="162" spans="1:2">
      <c r="A162" t="s">
        <v>14</v>
      </c>
      <c r="B162" t="s">
        <v>14</v>
      </c>
    </row>
    <row r="163" spans="1:2">
      <c r="A163" t="s">
        <v>430</v>
      </c>
      <c r="B163" t="s">
        <v>430</v>
      </c>
    </row>
    <row r="164" spans="1:2">
      <c r="A164" t="s">
        <v>55</v>
      </c>
      <c r="B164" t="s">
        <v>55</v>
      </c>
    </row>
    <row r="165" spans="1:2">
      <c r="A165" t="s">
        <v>418</v>
      </c>
      <c r="B165" t="s">
        <v>595</v>
      </c>
    </row>
    <row r="166" spans="1:2">
      <c r="A166" t="s">
        <v>72</v>
      </c>
      <c r="B166" t="s">
        <v>72</v>
      </c>
    </row>
    <row r="167" spans="1:2">
      <c r="A167" t="s">
        <v>559</v>
      </c>
      <c r="B167" t="s">
        <v>559</v>
      </c>
    </row>
    <row r="168" spans="1:2">
      <c r="A168" t="s">
        <v>431</v>
      </c>
      <c r="B168" t="s">
        <v>250</v>
      </c>
    </row>
    <row r="169" spans="1:2">
      <c r="A169" t="s">
        <v>250</v>
      </c>
      <c r="B169" t="s">
        <v>250</v>
      </c>
    </row>
    <row r="170" spans="1:2">
      <c r="A170" t="s">
        <v>251</v>
      </c>
      <c r="B170" t="s">
        <v>251</v>
      </c>
    </row>
    <row r="171" spans="1:2">
      <c r="A171" t="s">
        <v>440</v>
      </c>
      <c r="B171" t="s">
        <v>440</v>
      </c>
    </row>
    <row r="172" spans="1:2">
      <c r="A172" t="s">
        <v>79</v>
      </c>
      <c r="B172" t="s">
        <v>79</v>
      </c>
    </row>
    <row r="173" spans="1:2">
      <c r="A173" t="s">
        <v>584</v>
      </c>
      <c r="B173" t="s">
        <v>596</v>
      </c>
    </row>
    <row r="174" spans="1:2">
      <c r="A174" t="s">
        <v>112</v>
      </c>
      <c r="B174" t="s">
        <v>112</v>
      </c>
    </row>
    <row r="175" spans="1:2">
      <c r="A175" t="s">
        <v>527</v>
      </c>
      <c r="B175" t="s">
        <v>527</v>
      </c>
    </row>
    <row r="176" spans="1:2">
      <c r="A176" t="s">
        <v>565</v>
      </c>
      <c r="B176" t="s">
        <v>565</v>
      </c>
    </row>
    <row r="177" spans="1:2">
      <c r="A177" t="s">
        <v>540</v>
      </c>
      <c r="B177" t="s">
        <v>540</v>
      </c>
    </row>
    <row r="178" spans="1:2">
      <c r="A178" t="s">
        <v>252</v>
      </c>
      <c r="B178" t="s">
        <v>252</v>
      </c>
    </row>
    <row r="179" spans="1:2">
      <c r="A179" t="s">
        <v>543</v>
      </c>
      <c r="B179" t="s">
        <v>543</v>
      </c>
    </row>
    <row r="180" spans="1:2">
      <c r="A180" t="s">
        <v>429</v>
      </c>
      <c r="B180" t="s">
        <v>429</v>
      </c>
    </row>
    <row r="181" spans="1:2">
      <c r="A181" t="s">
        <v>22</v>
      </c>
      <c r="B181" t="s">
        <v>339</v>
      </c>
    </row>
    <row r="182" spans="1:2">
      <c r="A182" t="s">
        <v>452</v>
      </c>
      <c r="B182" t="s">
        <v>452</v>
      </c>
    </row>
    <row r="183" spans="1:2">
      <c r="A183" t="s">
        <v>512</v>
      </c>
      <c r="B183" t="s">
        <v>512</v>
      </c>
    </row>
    <row r="184" spans="1:2">
      <c r="A184" t="s">
        <v>338</v>
      </c>
      <c r="B184" t="s">
        <v>338</v>
      </c>
    </row>
    <row r="185" spans="1:2">
      <c r="A185" t="s">
        <v>24</v>
      </c>
      <c r="B185" t="s">
        <v>338</v>
      </c>
    </row>
    <row r="186" spans="1:2">
      <c r="A186" t="s">
        <v>506</v>
      </c>
      <c r="B186" t="s">
        <v>506</v>
      </c>
    </row>
    <row r="187" spans="1:2">
      <c r="A187" t="s">
        <v>154</v>
      </c>
      <c r="B187" t="s">
        <v>506</v>
      </c>
    </row>
    <row r="188" spans="1:2">
      <c r="A188" t="s">
        <v>490</v>
      </c>
      <c r="B188" t="s">
        <v>597</v>
      </c>
    </row>
    <row r="189" spans="1:2">
      <c r="A189" t="s">
        <v>528</v>
      </c>
      <c r="B189" t="s">
        <v>528</v>
      </c>
    </row>
    <row r="190" spans="1:2">
      <c r="A190" t="s">
        <v>253</v>
      </c>
      <c r="B190" t="s">
        <v>528</v>
      </c>
    </row>
    <row r="191" spans="1:2">
      <c r="A191" t="s">
        <v>534</v>
      </c>
      <c r="B191" t="s">
        <v>598</v>
      </c>
    </row>
    <row r="192" spans="1:2">
      <c r="A192" t="s">
        <v>131</v>
      </c>
      <c r="B192" t="s">
        <v>131</v>
      </c>
    </row>
    <row r="193" spans="1:2">
      <c r="A193" t="s">
        <v>442</v>
      </c>
      <c r="B193" t="s">
        <v>442</v>
      </c>
    </row>
    <row r="194" spans="1:2">
      <c r="A194" t="s">
        <v>496</v>
      </c>
      <c r="B194" t="s">
        <v>496</v>
      </c>
    </row>
    <row r="195" spans="1:2">
      <c r="A195" t="s">
        <v>427</v>
      </c>
      <c r="B195" t="s">
        <v>599</v>
      </c>
    </row>
    <row r="196" spans="1:2">
      <c r="A196" t="s">
        <v>214</v>
      </c>
      <c r="B196" t="s">
        <v>46</v>
      </c>
    </row>
    <row r="197" spans="1:2">
      <c r="A197" t="s">
        <v>46</v>
      </c>
      <c r="B197" t="s">
        <v>46</v>
      </c>
    </row>
    <row r="198" spans="1:2">
      <c r="A198" t="s">
        <v>420</v>
      </c>
      <c r="B198" t="s">
        <v>420</v>
      </c>
    </row>
    <row r="199" spans="1:2">
      <c r="A199" t="s">
        <v>254</v>
      </c>
      <c r="B199" t="s">
        <v>420</v>
      </c>
    </row>
    <row r="200" spans="1:2">
      <c r="A200" t="s">
        <v>473</v>
      </c>
      <c r="B200" t="s">
        <v>473</v>
      </c>
    </row>
    <row r="201" spans="1:2">
      <c r="A201" t="s">
        <v>96</v>
      </c>
      <c r="B201" t="s">
        <v>96</v>
      </c>
    </row>
    <row r="202" spans="1:2">
      <c r="A202" t="s">
        <v>138</v>
      </c>
      <c r="B202" t="s">
        <v>138</v>
      </c>
    </row>
    <row r="203" spans="1:2">
      <c r="A203" t="s">
        <v>48</v>
      </c>
      <c r="B203" t="s">
        <v>48</v>
      </c>
    </row>
    <row r="204" spans="1:2">
      <c r="A204" t="s">
        <v>521</v>
      </c>
      <c r="B204" t="s">
        <v>521</v>
      </c>
    </row>
    <row r="205" spans="1:2">
      <c r="A205" t="s">
        <v>256</v>
      </c>
      <c r="B205" t="s">
        <v>256</v>
      </c>
    </row>
    <row r="206" spans="1:2">
      <c r="A206" t="s">
        <v>552</v>
      </c>
      <c r="B206" t="s">
        <v>552</v>
      </c>
    </row>
    <row r="207" spans="1:2">
      <c r="A207" t="s">
        <v>118</v>
      </c>
      <c r="B207" t="s">
        <v>118</v>
      </c>
    </row>
    <row r="208" spans="1:2">
      <c r="A208" t="s">
        <v>585</v>
      </c>
      <c r="B208" t="s">
        <v>600</v>
      </c>
    </row>
    <row r="209" spans="1:2">
      <c r="A209" t="s">
        <v>562</v>
      </c>
      <c r="B209" t="s">
        <v>601</v>
      </c>
    </row>
    <row r="210" spans="1:2">
      <c r="A210" t="s">
        <v>466</v>
      </c>
      <c r="B210" t="s">
        <v>466</v>
      </c>
    </row>
    <row r="211" spans="1:2">
      <c r="A211" t="s">
        <v>396</v>
      </c>
      <c r="B211" t="s">
        <v>602</v>
      </c>
    </row>
    <row r="212" spans="1:2">
      <c r="A212" t="s">
        <v>257</v>
      </c>
      <c r="B212" t="s">
        <v>135</v>
      </c>
    </row>
    <row r="213" spans="1:2">
      <c r="A213" t="s">
        <v>135</v>
      </c>
      <c r="B213" t="s">
        <v>135</v>
      </c>
    </row>
    <row r="214" spans="1:2">
      <c r="A214" t="s">
        <v>67</v>
      </c>
      <c r="B214" t="s">
        <v>67</v>
      </c>
    </row>
    <row r="215" spans="1:2">
      <c r="A215" t="s">
        <v>258</v>
      </c>
      <c r="B215" t="s">
        <v>446</v>
      </c>
    </row>
    <row r="216" spans="1:2">
      <c r="A216" t="s">
        <v>446</v>
      </c>
      <c r="B216" t="s">
        <v>446</v>
      </c>
    </row>
    <row r="217" spans="1:2">
      <c r="A217" t="s">
        <v>259</v>
      </c>
      <c r="B217" t="s">
        <v>259</v>
      </c>
    </row>
    <row r="218" spans="1:2">
      <c r="A218" t="s">
        <v>509</v>
      </c>
      <c r="B218" t="s">
        <v>509</v>
      </c>
    </row>
    <row r="219" spans="1:2">
      <c r="A219" t="s">
        <v>514</v>
      </c>
      <c r="B219" t="s">
        <v>514</v>
      </c>
    </row>
    <row r="220" spans="1:2">
      <c r="A220" t="s">
        <v>545</v>
      </c>
      <c r="B220" t="s">
        <v>545</v>
      </c>
    </row>
    <row r="221" spans="1:2">
      <c r="A221" t="s">
        <v>542</v>
      </c>
      <c r="B221" t="s">
        <v>603</v>
      </c>
    </row>
    <row r="222" spans="1:2">
      <c r="A222" t="s">
        <v>261</v>
      </c>
      <c r="B222" t="s">
        <v>261</v>
      </c>
    </row>
    <row r="223" spans="1:2">
      <c r="A223" t="s">
        <v>151</v>
      </c>
      <c r="B223" t="s">
        <v>151</v>
      </c>
    </row>
    <row r="224" spans="1:2">
      <c r="A224" t="s">
        <v>406</v>
      </c>
      <c r="B224" t="s">
        <v>99</v>
      </c>
    </row>
    <row r="225" spans="1:2">
      <c r="A225" t="s">
        <v>99</v>
      </c>
      <c r="B225" t="s">
        <v>99</v>
      </c>
    </row>
    <row r="226" spans="1:2">
      <c r="A226" t="s">
        <v>554</v>
      </c>
      <c r="B226" t="s">
        <v>554</v>
      </c>
    </row>
    <row r="227" spans="1:2">
      <c r="A227" t="s">
        <v>37</v>
      </c>
      <c r="B227" t="s">
        <v>37</v>
      </c>
    </row>
    <row r="228" spans="1:2">
      <c r="A228" t="s">
        <v>64</v>
      </c>
      <c r="B228" t="s">
        <v>64</v>
      </c>
    </row>
    <row r="229" spans="1:2">
      <c r="A229" t="s">
        <v>447</v>
      </c>
      <c r="B229" t="s">
        <v>447</v>
      </c>
    </row>
    <row r="230" spans="1:2">
      <c r="A230" t="s">
        <v>484</v>
      </c>
      <c r="B230" t="s">
        <v>484</v>
      </c>
    </row>
    <row r="231" spans="1:2">
      <c r="A231" t="s">
        <v>155</v>
      </c>
      <c r="B231" t="s">
        <v>155</v>
      </c>
    </row>
    <row r="232" spans="1:2">
      <c r="A232" t="s">
        <v>374</v>
      </c>
      <c r="B232" t="s">
        <v>60</v>
      </c>
    </row>
    <row r="233" spans="1:2">
      <c r="A233" t="s">
        <v>60</v>
      </c>
      <c r="B233" t="s">
        <v>60</v>
      </c>
    </row>
    <row r="234" spans="1:2">
      <c r="A234" t="s">
        <v>441</v>
      </c>
      <c r="B234" t="s">
        <v>441</v>
      </c>
    </row>
    <row r="235" spans="1:2">
      <c r="A235" t="s">
        <v>482</v>
      </c>
      <c r="B235" t="s">
        <v>482</v>
      </c>
    </row>
    <row r="236" spans="1:2">
      <c r="A236" t="s">
        <v>119</v>
      </c>
      <c r="B236" t="s">
        <v>119</v>
      </c>
    </row>
    <row r="237" spans="1:2">
      <c r="A237" t="s">
        <v>426</v>
      </c>
      <c r="B237" t="s">
        <v>133</v>
      </c>
    </row>
    <row r="238" spans="1:2">
      <c r="A238" t="s">
        <v>133</v>
      </c>
      <c r="B238" t="s">
        <v>133</v>
      </c>
    </row>
    <row r="239" spans="1:2">
      <c r="A239" t="s">
        <v>546</v>
      </c>
      <c r="B239" t="s">
        <v>604</v>
      </c>
    </row>
    <row r="240" spans="1:2">
      <c r="A240" t="s">
        <v>146</v>
      </c>
      <c r="B240" t="s">
        <v>146</v>
      </c>
    </row>
    <row r="241" spans="1:2">
      <c r="A241" t="s">
        <v>45</v>
      </c>
      <c r="B241" t="s">
        <v>45</v>
      </c>
    </row>
    <row r="242" spans="1:2">
      <c r="A242" t="s">
        <v>349</v>
      </c>
      <c r="B242" t="s">
        <v>45</v>
      </c>
    </row>
    <row r="243" spans="1:2">
      <c r="A243" t="s">
        <v>572</v>
      </c>
      <c r="B243" t="s">
        <v>572</v>
      </c>
    </row>
    <row r="244" spans="1:2">
      <c r="A244" t="s">
        <v>262</v>
      </c>
      <c r="B244" t="s">
        <v>262</v>
      </c>
    </row>
    <row r="245" spans="1:2">
      <c r="A245" t="s">
        <v>555</v>
      </c>
      <c r="B245" t="s">
        <v>262</v>
      </c>
    </row>
    <row r="246" spans="1:2">
      <c r="A246" t="s">
        <v>403</v>
      </c>
      <c r="B246" t="s">
        <v>263</v>
      </c>
    </row>
    <row r="247" spans="1:2">
      <c r="A247" t="s">
        <v>263</v>
      </c>
      <c r="B247" t="s">
        <v>263</v>
      </c>
    </row>
    <row r="248" spans="1:2">
      <c r="A248" t="s">
        <v>517</v>
      </c>
      <c r="B248" t="s">
        <v>517</v>
      </c>
    </row>
    <row r="249" spans="1:2">
      <c r="A249" t="s">
        <v>574</v>
      </c>
      <c r="B249" t="s">
        <v>574</v>
      </c>
    </row>
    <row r="250" spans="1:2">
      <c r="A250" t="s">
        <v>264</v>
      </c>
      <c r="B250" t="s">
        <v>264</v>
      </c>
    </row>
    <row r="251" spans="1:2">
      <c r="A251" t="s">
        <v>70</v>
      </c>
      <c r="B251" t="s">
        <v>262</v>
      </c>
    </row>
    <row r="252" spans="1:2">
      <c r="A252" t="s">
        <v>53</v>
      </c>
      <c r="B252" t="s">
        <v>53</v>
      </c>
    </row>
    <row r="253" spans="1:2">
      <c r="A253" t="s">
        <v>487</v>
      </c>
      <c r="B253" t="s">
        <v>605</v>
      </c>
    </row>
    <row r="254" spans="1:2">
      <c r="A254" t="s">
        <v>129</v>
      </c>
      <c r="B254" t="s">
        <v>129</v>
      </c>
    </row>
    <row r="255" spans="1:2">
      <c r="A255" t="s">
        <v>392</v>
      </c>
      <c r="B255" t="s">
        <v>392</v>
      </c>
    </row>
    <row r="256" spans="1:2">
      <c r="A256" t="s">
        <v>49</v>
      </c>
      <c r="B256" t="s">
        <v>49</v>
      </c>
    </row>
    <row r="257" spans="1:2">
      <c r="A257" t="s">
        <v>522</v>
      </c>
      <c r="B257" t="s">
        <v>522</v>
      </c>
    </row>
    <row r="258" spans="1:2">
      <c r="A258" t="s">
        <v>27</v>
      </c>
      <c r="B258" t="s">
        <v>27</v>
      </c>
    </row>
    <row r="259" spans="1:2">
      <c r="A259" t="s">
        <v>265</v>
      </c>
      <c r="B259" t="s">
        <v>27</v>
      </c>
    </row>
    <row r="260" spans="1:2">
      <c r="A260" t="s">
        <v>362</v>
      </c>
      <c r="B260" t="s">
        <v>27</v>
      </c>
    </row>
    <row r="261" spans="1:2">
      <c r="A261" t="s">
        <v>549</v>
      </c>
      <c r="B261" t="s">
        <v>606</v>
      </c>
    </row>
    <row r="262" spans="1:2">
      <c r="A262" t="s">
        <v>386</v>
      </c>
      <c r="B262" t="s">
        <v>386</v>
      </c>
    </row>
    <row r="263" spans="1:2">
      <c r="A263" t="s">
        <v>570</v>
      </c>
      <c r="B263" t="s">
        <v>570</v>
      </c>
    </row>
    <row r="264" spans="1:2">
      <c r="A264" t="s">
        <v>391</v>
      </c>
      <c r="B264" t="s">
        <v>391</v>
      </c>
    </row>
    <row r="265" spans="1:2">
      <c r="A265" t="s">
        <v>221</v>
      </c>
      <c r="B265" t="s">
        <v>453</v>
      </c>
    </row>
    <row r="266" spans="1:2">
      <c r="A266" t="s">
        <v>453</v>
      </c>
      <c r="B266" t="s">
        <v>453</v>
      </c>
    </row>
    <row r="267" spans="1:2">
      <c r="A267" t="s">
        <v>266</v>
      </c>
      <c r="B267" t="s">
        <v>266</v>
      </c>
    </row>
    <row r="268" spans="1:2">
      <c r="A268" t="s">
        <v>75</v>
      </c>
      <c r="B268" t="s">
        <v>75</v>
      </c>
    </row>
    <row r="269" spans="1:2">
      <c r="A269" t="s">
        <v>65</v>
      </c>
      <c r="B269" t="s">
        <v>65</v>
      </c>
    </row>
    <row r="270" spans="1:2">
      <c r="A270" t="s">
        <v>269</v>
      </c>
      <c r="B270" t="s">
        <v>269</v>
      </c>
    </row>
    <row r="271" spans="1:2">
      <c r="A271" t="s">
        <v>61</v>
      </c>
      <c r="B271" t="s">
        <v>61</v>
      </c>
    </row>
    <row r="272" spans="1:2">
      <c r="A272" t="s">
        <v>351</v>
      </c>
      <c r="B272" t="s">
        <v>351</v>
      </c>
    </row>
    <row r="273" spans="1:2">
      <c r="A273" t="s">
        <v>270</v>
      </c>
      <c r="B273" t="s">
        <v>270</v>
      </c>
    </row>
    <row r="274" spans="1:2">
      <c r="A274" t="s">
        <v>271</v>
      </c>
      <c r="B274" t="s">
        <v>271</v>
      </c>
    </row>
    <row r="275" spans="1:2">
      <c r="A275" t="s">
        <v>23</v>
      </c>
      <c r="B275" t="s">
        <v>23</v>
      </c>
    </row>
    <row r="276" spans="1:2">
      <c r="A276" t="s">
        <v>273</v>
      </c>
      <c r="B276" t="s">
        <v>23</v>
      </c>
    </row>
    <row r="277" spans="1:2">
      <c r="A277" t="s">
        <v>274</v>
      </c>
      <c r="B277" t="s">
        <v>607</v>
      </c>
    </row>
    <row r="278" spans="1:2">
      <c r="A278" t="s">
        <v>443</v>
      </c>
      <c r="B278" t="s">
        <v>607</v>
      </c>
    </row>
    <row r="279" spans="1:2">
      <c r="A279" t="s">
        <v>573</v>
      </c>
      <c r="B279" t="s">
        <v>573</v>
      </c>
    </row>
    <row r="280" spans="1:2">
      <c r="A280" t="s">
        <v>510</v>
      </c>
      <c r="B280" t="s">
        <v>510</v>
      </c>
    </row>
    <row r="281" spans="1:2">
      <c r="A281" t="s">
        <v>495</v>
      </c>
      <c r="B281" t="s">
        <v>495</v>
      </c>
    </row>
    <row r="282" spans="1:2">
      <c r="A282" t="s">
        <v>157</v>
      </c>
      <c r="B282" t="s">
        <v>157</v>
      </c>
    </row>
    <row r="283" spans="1:2">
      <c r="A283" t="s">
        <v>380</v>
      </c>
      <c r="B283" t="s">
        <v>158</v>
      </c>
    </row>
    <row r="284" spans="1:2">
      <c r="A284" t="s">
        <v>276</v>
      </c>
      <c r="B284" t="s">
        <v>276</v>
      </c>
    </row>
    <row r="285" spans="1:2">
      <c r="A285" t="s">
        <v>486</v>
      </c>
      <c r="B285" t="s">
        <v>486</v>
      </c>
    </row>
    <row r="286" spans="1:2">
      <c r="A286" t="s">
        <v>98</v>
      </c>
      <c r="B286" t="s">
        <v>98</v>
      </c>
    </row>
    <row r="287" spans="1:2">
      <c r="A287" t="s">
        <v>110</v>
      </c>
      <c r="B287" t="s">
        <v>110</v>
      </c>
    </row>
    <row r="288" spans="1:2">
      <c r="A288" t="s">
        <v>569</v>
      </c>
      <c r="B288" t="s">
        <v>569</v>
      </c>
    </row>
    <row r="289" spans="1:2">
      <c r="A289" t="s">
        <v>278</v>
      </c>
      <c r="B289" t="s">
        <v>623</v>
      </c>
    </row>
    <row r="290" spans="1:2">
      <c r="A290" t="s">
        <v>537</v>
      </c>
      <c r="B290" t="s">
        <v>623</v>
      </c>
    </row>
    <row r="291" spans="1:2">
      <c r="A291" t="s">
        <v>68</v>
      </c>
      <c r="B291" t="s">
        <v>68</v>
      </c>
    </row>
    <row r="292" spans="1:2">
      <c r="A292" t="s">
        <v>279</v>
      </c>
      <c r="B292" t="s">
        <v>68</v>
      </c>
    </row>
    <row r="293" spans="1:2">
      <c r="A293" t="s">
        <v>153</v>
      </c>
      <c r="B293" t="s">
        <v>153</v>
      </c>
    </row>
    <row r="294" spans="1:2">
      <c r="A294" t="s">
        <v>505</v>
      </c>
      <c r="B294" t="s">
        <v>505</v>
      </c>
    </row>
    <row r="295" spans="1:2">
      <c r="A295" t="s">
        <v>458</v>
      </c>
      <c r="B295" t="s">
        <v>458</v>
      </c>
    </row>
    <row r="296" spans="1:2">
      <c r="A296" t="s">
        <v>580</v>
      </c>
      <c r="B296" t="s">
        <v>580</v>
      </c>
    </row>
    <row r="297" spans="1:2">
      <c r="A297" t="s">
        <v>117</v>
      </c>
      <c r="B297" t="s">
        <v>117</v>
      </c>
    </row>
    <row r="298" spans="1:2">
      <c r="A298" t="s">
        <v>469</v>
      </c>
      <c r="B298" t="s">
        <v>651</v>
      </c>
    </row>
    <row r="299" spans="1:2">
      <c r="A299" t="s">
        <v>280</v>
      </c>
      <c r="B299" t="s">
        <v>651</v>
      </c>
    </row>
    <row r="300" spans="1:2">
      <c r="A300" t="s">
        <v>73</v>
      </c>
      <c r="B300" t="s">
        <v>73</v>
      </c>
    </row>
    <row r="301" spans="1:2">
      <c r="A301" t="s">
        <v>158</v>
      </c>
      <c r="B301" t="s">
        <v>158</v>
      </c>
    </row>
    <row r="302" spans="1:2">
      <c r="A302" t="s">
        <v>538</v>
      </c>
      <c r="B302" t="s">
        <v>624</v>
      </c>
    </row>
    <row r="303" spans="1:2">
      <c r="A303" t="s">
        <v>139</v>
      </c>
      <c r="B303" t="s">
        <v>139</v>
      </c>
    </row>
    <row r="304" spans="1:2">
      <c r="A304" t="s">
        <v>523</v>
      </c>
      <c r="B304" t="s">
        <v>355</v>
      </c>
    </row>
    <row r="305" spans="1:2">
      <c r="A305" t="s">
        <v>355</v>
      </c>
      <c r="B305" t="s">
        <v>355</v>
      </c>
    </row>
    <row r="306" spans="1:2">
      <c r="A306" t="s">
        <v>363</v>
      </c>
      <c r="B306" t="s">
        <v>587</v>
      </c>
    </row>
    <row r="307" spans="1:2">
      <c r="A307" t="s">
        <v>233</v>
      </c>
      <c r="B307" t="s">
        <v>587</v>
      </c>
    </row>
    <row r="308" spans="1:2">
      <c r="A308" t="s">
        <v>16</v>
      </c>
      <c r="B308" t="s">
        <v>587</v>
      </c>
    </row>
    <row r="309" spans="1:2">
      <c r="A309" t="s">
        <v>31</v>
      </c>
      <c r="B309" t="s">
        <v>31</v>
      </c>
    </row>
    <row r="310" spans="1:2">
      <c r="A310" t="s">
        <v>281</v>
      </c>
      <c r="B310" t="s">
        <v>281</v>
      </c>
    </row>
    <row r="311" spans="1:2">
      <c r="A311" t="s">
        <v>461</v>
      </c>
      <c r="B311" t="s">
        <v>461</v>
      </c>
    </row>
    <row r="312" spans="1:2">
      <c r="A312" t="s">
        <v>433</v>
      </c>
      <c r="B312" t="s">
        <v>608</v>
      </c>
    </row>
    <row r="313" spans="1:2">
      <c r="A313" t="s">
        <v>283</v>
      </c>
      <c r="B313" t="s">
        <v>608</v>
      </c>
    </row>
    <row r="314" spans="1:2">
      <c r="A314" t="s">
        <v>147</v>
      </c>
      <c r="B314" t="s">
        <v>147</v>
      </c>
    </row>
    <row r="315" spans="1:2">
      <c r="A315" t="s">
        <v>520</v>
      </c>
      <c r="B315" t="s">
        <v>105</v>
      </c>
    </row>
    <row r="316" spans="1:2">
      <c r="A316" t="s">
        <v>105</v>
      </c>
      <c r="B316" t="s">
        <v>105</v>
      </c>
    </row>
    <row r="317" spans="1:2">
      <c r="A317" t="s">
        <v>284</v>
      </c>
      <c r="B317" t="s">
        <v>105</v>
      </c>
    </row>
    <row r="318" spans="1:2">
      <c r="A318" t="s">
        <v>583</v>
      </c>
      <c r="B318" t="s">
        <v>609</v>
      </c>
    </row>
    <row r="319" spans="1:2">
      <c r="A319" t="s">
        <v>547</v>
      </c>
      <c r="B319" t="s">
        <v>547</v>
      </c>
    </row>
    <row r="320" spans="1:2">
      <c r="A320" t="s">
        <v>62</v>
      </c>
      <c r="B320" t="s">
        <v>62</v>
      </c>
    </row>
    <row r="321" spans="1:2">
      <c r="A321" t="s">
        <v>21</v>
      </c>
      <c r="B321" t="s">
        <v>21</v>
      </c>
    </row>
    <row r="322" spans="1:2">
      <c r="A322" t="s">
        <v>499</v>
      </c>
      <c r="B322" t="s">
        <v>499</v>
      </c>
    </row>
    <row r="323" spans="1:2">
      <c r="A323" t="s">
        <v>384</v>
      </c>
      <c r="B323" t="s">
        <v>122</v>
      </c>
    </row>
    <row r="324" spans="1:2">
      <c r="A324" t="s">
        <v>122</v>
      </c>
      <c r="B324" t="s">
        <v>122</v>
      </c>
    </row>
    <row r="325" spans="1:2">
      <c r="A325" t="s">
        <v>285</v>
      </c>
      <c r="B325" t="s">
        <v>285</v>
      </c>
    </row>
    <row r="326" spans="1:2">
      <c r="A326" t="s">
        <v>56</v>
      </c>
      <c r="B326" t="s">
        <v>56</v>
      </c>
    </row>
    <row r="327" spans="1:2">
      <c r="A327" t="s">
        <v>286</v>
      </c>
      <c r="B327" t="s">
        <v>56</v>
      </c>
    </row>
    <row r="328" spans="1:2">
      <c r="A328" t="s">
        <v>456</v>
      </c>
      <c r="B328" t="s">
        <v>456</v>
      </c>
    </row>
    <row r="329" spans="1:2">
      <c r="A329" t="s">
        <v>120</v>
      </c>
      <c r="B329" t="s">
        <v>120</v>
      </c>
    </row>
    <row r="330" spans="1:2">
      <c r="A330" t="s">
        <v>287</v>
      </c>
      <c r="B330" t="s">
        <v>287</v>
      </c>
    </row>
    <row r="331" spans="1:2">
      <c r="A331" t="s">
        <v>480</v>
      </c>
      <c r="B331" t="s">
        <v>480</v>
      </c>
    </row>
    <row r="332" spans="1:2">
      <c r="A332" t="s">
        <v>19</v>
      </c>
      <c r="B332" t="s">
        <v>19</v>
      </c>
    </row>
    <row r="333" spans="1:2">
      <c r="A333" t="s">
        <v>582</v>
      </c>
      <c r="B333" t="s">
        <v>582</v>
      </c>
    </row>
    <row r="334" spans="1:2">
      <c r="A334" t="s">
        <v>288</v>
      </c>
      <c r="B334" t="s">
        <v>288</v>
      </c>
    </row>
    <row r="335" spans="1:2">
      <c r="A335" t="s">
        <v>104</v>
      </c>
      <c r="B335" t="s">
        <v>344</v>
      </c>
    </row>
    <row r="336" spans="1:2">
      <c r="A336" t="s">
        <v>290</v>
      </c>
      <c r="B336" t="s">
        <v>290</v>
      </c>
    </row>
    <row r="337" spans="1:2">
      <c r="A337" t="s">
        <v>142</v>
      </c>
      <c r="B337" t="s">
        <v>226</v>
      </c>
    </row>
    <row r="338" spans="1:2">
      <c r="A338" t="s">
        <v>86</v>
      </c>
      <c r="B338" t="s">
        <v>586</v>
      </c>
    </row>
    <row r="339" spans="1:2">
      <c r="A339" t="s">
        <v>532</v>
      </c>
      <c r="B339" t="s">
        <v>586</v>
      </c>
    </row>
    <row r="340" spans="1:2">
      <c r="A340" t="s">
        <v>26</v>
      </c>
      <c r="B340" t="s">
        <v>26</v>
      </c>
    </row>
    <row r="341" spans="1:2">
      <c r="A341" t="s">
        <v>291</v>
      </c>
      <c r="B341" t="s">
        <v>26</v>
      </c>
    </row>
    <row r="342" spans="1:2">
      <c r="A342" t="s">
        <v>560</v>
      </c>
      <c r="B342" t="s">
        <v>610</v>
      </c>
    </row>
    <row r="343" spans="1:2">
      <c r="A343" t="s">
        <v>463</v>
      </c>
      <c r="B343" t="s">
        <v>463</v>
      </c>
    </row>
    <row r="344" spans="1:2">
      <c r="A344" t="s">
        <v>292</v>
      </c>
      <c r="B344" t="s">
        <v>463</v>
      </c>
    </row>
    <row r="345" spans="1:2">
      <c r="A345" t="s">
        <v>558</v>
      </c>
      <c r="B345" t="s">
        <v>558</v>
      </c>
    </row>
    <row r="346" spans="1:2">
      <c r="A346" t="s">
        <v>91</v>
      </c>
      <c r="B346" t="s">
        <v>91</v>
      </c>
    </row>
    <row r="347" spans="1:2">
      <c r="A347" t="s">
        <v>376</v>
      </c>
      <c r="B347" t="s">
        <v>376</v>
      </c>
    </row>
    <row r="348" spans="1:2">
      <c r="A348" t="s">
        <v>34</v>
      </c>
      <c r="B348" t="s">
        <v>376</v>
      </c>
    </row>
    <row r="349" spans="1:2">
      <c r="A349" t="s">
        <v>293</v>
      </c>
      <c r="B349" t="s">
        <v>471</v>
      </c>
    </row>
    <row r="350" spans="1:2">
      <c r="A350" t="s">
        <v>471</v>
      </c>
      <c r="B350" t="s">
        <v>471</v>
      </c>
    </row>
    <row r="351" spans="1:2">
      <c r="A351" t="s">
        <v>39</v>
      </c>
      <c r="B351" t="s">
        <v>381</v>
      </c>
    </row>
    <row r="352" spans="1:2">
      <c r="A352" t="s">
        <v>32</v>
      </c>
      <c r="B352" t="s">
        <v>32</v>
      </c>
    </row>
    <row r="353" spans="1:2">
      <c r="A353" t="s">
        <v>294</v>
      </c>
      <c r="B353" t="s">
        <v>32</v>
      </c>
    </row>
    <row r="354" spans="1:2">
      <c r="A354" t="s">
        <v>566</v>
      </c>
      <c r="B354" t="s">
        <v>566</v>
      </c>
    </row>
    <row r="355" spans="1:2">
      <c r="A355" t="s">
        <v>18</v>
      </c>
      <c r="B355" t="s">
        <v>18</v>
      </c>
    </row>
    <row r="356" spans="1:2">
      <c r="A356" t="s">
        <v>145</v>
      </c>
      <c r="B356" t="s">
        <v>145</v>
      </c>
    </row>
    <row r="357" spans="1:2">
      <c r="A357" t="s">
        <v>20</v>
      </c>
      <c r="B357" t="s">
        <v>20</v>
      </c>
    </row>
    <row r="358" spans="1:2">
      <c r="A358" t="s">
        <v>525</v>
      </c>
      <c r="B358" t="s">
        <v>525</v>
      </c>
    </row>
    <row r="359" spans="1:2">
      <c r="A359" t="s">
        <v>485</v>
      </c>
      <c r="B359" t="s">
        <v>485</v>
      </c>
    </row>
    <row r="360" spans="1:2">
      <c r="A360" t="s">
        <v>296</v>
      </c>
      <c r="B360" t="s">
        <v>44</v>
      </c>
    </row>
    <row r="361" spans="1:2">
      <c r="A361" t="s">
        <v>103</v>
      </c>
      <c r="B361" t="s">
        <v>103</v>
      </c>
    </row>
    <row r="362" spans="1:2">
      <c r="A362" t="s">
        <v>297</v>
      </c>
      <c r="B362" t="s">
        <v>103</v>
      </c>
    </row>
    <row r="363" spans="1:2">
      <c r="A363" t="s">
        <v>298</v>
      </c>
      <c r="B363" t="s">
        <v>298</v>
      </c>
    </row>
    <row r="364" spans="1:2">
      <c r="A364" t="s">
        <v>299</v>
      </c>
      <c r="B364" t="s">
        <v>299</v>
      </c>
    </row>
    <row r="365" spans="1:2">
      <c r="A365" t="s">
        <v>493</v>
      </c>
      <c r="B365" t="s">
        <v>493</v>
      </c>
    </row>
    <row r="366" spans="1:2">
      <c r="A366" t="s">
        <v>410</v>
      </c>
      <c r="B366" t="s">
        <v>77</v>
      </c>
    </row>
    <row r="367" spans="1:2">
      <c r="A367" t="s">
        <v>300</v>
      </c>
      <c r="B367" t="s">
        <v>77</v>
      </c>
    </row>
    <row r="368" spans="1:2">
      <c r="A368" t="s">
        <v>77</v>
      </c>
      <c r="B368" t="s">
        <v>77</v>
      </c>
    </row>
    <row r="369" spans="1:2">
      <c r="A369" t="s">
        <v>35</v>
      </c>
      <c r="B369" t="s">
        <v>35</v>
      </c>
    </row>
    <row r="370" spans="1:2">
      <c r="A370" t="s">
        <v>301</v>
      </c>
      <c r="B370" t="s">
        <v>35</v>
      </c>
    </row>
    <row r="371" spans="1:2">
      <c r="A371" t="s">
        <v>571</v>
      </c>
      <c r="B371" t="s">
        <v>571</v>
      </c>
    </row>
    <row r="372" spans="1:2">
      <c r="A372" t="s">
        <v>302</v>
      </c>
      <c r="B372" t="s">
        <v>571</v>
      </c>
    </row>
    <row r="373" spans="1:2">
      <c r="A373" t="s">
        <v>303</v>
      </c>
      <c r="B373" t="s">
        <v>303</v>
      </c>
    </row>
    <row r="374" spans="1:2">
      <c r="A374" t="s">
        <v>304</v>
      </c>
      <c r="B374" t="s">
        <v>304</v>
      </c>
    </row>
    <row r="375" spans="1:2">
      <c r="A375" t="s">
        <v>504</v>
      </c>
      <c r="B375" t="s">
        <v>504</v>
      </c>
    </row>
    <row r="376" spans="1:2">
      <c r="A376" t="s">
        <v>567</v>
      </c>
      <c r="B376" t="s">
        <v>567</v>
      </c>
    </row>
    <row r="377" spans="1:2">
      <c r="A377" t="s">
        <v>416</v>
      </c>
      <c r="B377" t="s">
        <v>611</v>
      </c>
    </row>
    <row r="378" spans="1:2">
      <c r="A378" t="s">
        <v>11</v>
      </c>
      <c r="B378" t="s">
        <v>11</v>
      </c>
    </row>
    <row r="379" spans="1:2">
      <c r="A379" t="s">
        <v>437</v>
      </c>
      <c r="B379" t="s">
        <v>437</v>
      </c>
    </row>
    <row r="380" spans="1:2">
      <c r="A380" t="s">
        <v>113</v>
      </c>
      <c r="B380" t="s">
        <v>113</v>
      </c>
    </row>
    <row r="381" spans="1:2">
      <c r="A381" t="s">
        <v>305</v>
      </c>
      <c r="B381" t="s">
        <v>113</v>
      </c>
    </row>
    <row r="382" spans="1:2">
      <c r="A382" t="s">
        <v>63</v>
      </c>
      <c r="B382" t="s">
        <v>63</v>
      </c>
    </row>
    <row r="383" spans="1:2">
      <c r="A383" t="s">
        <v>435</v>
      </c>
      <c r="B383" t="s">
        <v>612</v>
      </c>
    </row>
    <row r="384" spans="1:2">
      <c r="A384" t="s">
        <v>306</v>
      </c>
      <c r="B384" t="s">
        <v>612</v>
      </c>
    </row>
    <row r="385" spans="1:2">
      <c r="A385" t="s">
        <v>576</v>
      </c>
      <c r="B385" t="s">
        <v>576</v>
      </c>
    </row>
    <row r="386" spans="1:2">
      <c r="A386" t="s">
        <v>455</v>
      </c>
      <c r="B386" t="s">
        <v>613</v>
      </c>
    </row>
    <row r="387" spans="1:2">
      <c r="A387" t="s">
        <v>140</v>
      </c>
      <c r="B387" t="s">
        <v>140</v>
      </c>
    </row>
    <row r="388" spans="1:2">
      <c r="A388" t="s">
        <v>535</v>
      </c>
      <c r="B388" t="s">
        <v>535</v>
      </c>
    </row>
    <row r="389" spans="1:2">
      <c r="A389" t="s">
        <v>308</v>
      </c>
      <c r="B389" t="s">
        <v>620</v>
      </c>
    </row>
    <row r="390" spans="1:2">
      <c r="A390" t="s">
        <v>128</v>
      </c>
      <c r="B390" t="s">
        <v>128</v>
      </c>
    </row>
    <row r="391" spans="1:2">
      <c r="A391" t="s">
        <v>97</v>
      </c>
      <c r="B391" t="s">
        <v>97</v>
      </c>
    </row>
    <row r="392" spans="1:2">
      <c r="A392" t="s">
        <v>411</v>
      </c>
      <c r="B392" t="s">
        <v>653</v>
      </c>
    </row>
    <row r="393" spans="1:2">
      <c r="A393" t="s">
        <v>309</v>
      </c>
      <c r="B393" t="s">
        <v>653</v>
      </c>
    </row>
    <row r="394" spans="1:2">
      <c r="A394" t="s">
        <v>507</v>
      </c>
      <c r="B394" t="s">
        <v>507</v>
      </c>
    </row>
    <row r="395" spans="1:2">
      <c r="A395" t="s">
        <v>47</v>
      </c>
      <c r="B395" t="s">
        <v>47</v>
      </c>
    </row>
    <row r="396" spans="1:2">
      <c r="A396" t="s">
        <v>17</v>
      </c>
      <c r="B396" t="s">
        <v>17</v>
      </c>
    </row>
    <row r="397" spans="1:2">
      <c r="A397" t="s">
        <v>148</v>
      </c>
      <c r="B397" t="s">
        <v>148</v>
      </c>
    </row>
    <row r="398" spans="1:2">
      <c r="A398" t="s">
        <v>311</v>
      </c>
      <c r="B398" t="s">
        <v>311</v>
      </c>
    </row>
    <row r="399" spans="1:2">
      <c r="A399" t="s">
        <v>312</v>
      </c>
      <c r="B399" t="s">
        <v>312</v>
      </c>
    </row>
    <row r="400" spans="1:2">
      <c r="A400" t="s">
        <v>557</v>
      </c>
      <c r="B400" t="s">
        <v>557</v>
      </c>
    </row>
    <row r="401" spans="1:2">
      <c r="A401" t="s">
        <v>502</v>
      </c>
      <c r="B401" t="s">
        <v>502</v>
      </c>
    </row>
    <row r="402" spans="1:2">
      <c r="A402" t="s">
        <v>313</v>
      </c>
      <c r="B402" t="s">
        <v>313</v>
      </c>
    </row>
    <row r="403" spans="1:2">
      <c r="A403" t="s">
        <v>476</v>
      </c>
      <c r="B403" t="s">
        <v>655</v>
      </c>
    </row>
    <row r="404" spans="1:2">
      <c r="A404" t="s">
        <v>314</v>
      </c>
      <c r="B404" t="s">
        <v>655</v>
      </c>
    </row>
    <row r="405" spans="1:2">
      <c r="A405" t="s">
        <v>434</v>
      </c>
      <c r="B405" t="s">
        <v>434</v>
      </c>
    </row>
    <row r="406" spans="1:2">
      <c r="A406" t="s">
        <v>541</v>
      </c>
      <c r="B406" t="s">
        <v>541</v>
      </c>
    </row>
    <row r="407" spans="1:2">
      <c r="A407" t="s">
        <v>51</v>
      </c>
      <c r="B407" t="s">
        <v>51</v>
      </c>
    </row>
    <row r="408" spans="1:2">
      <c r="A408" t="s">
        <v>121</v>
      </c>
      <c r="B408" t="s">
        <v>121</v>
      </c>
    </row>
    <row r="409" spans="1:2">
      <c r="A409" t="s">
        <v>378</v>
      </c>
      <c r="B409" t="s">
        <v>121</v>
      </c>
    </row>
    <row r="410" spans="1:2">
      <c r="A410" t="s">
        <v>516</v>
      </c>
      <c r="B410" t="s">
        <v>516</v>
      </c>
    </row>
    <row r="411" spans="1:2">
      <c r="A411" t="s">
        <v>478</v>
      </c>
      <c r="B411" t="s">
        <v>478</v>
      </c>
    </row>
    <row r="412" spans="1:2">
      <c r="A412" t="s">
        <v>401</v>
      </c>
      <c r="B412" t="s">
        <v>614</v>
      </c>
    </row>
    <row r="413" spans="1:2">
      <c r="A413" t="s">
        <v>93</v>
      </c>
      <c r="B413" t="s">
        <v>93</v>
      </c>
    </row>
    <row r="414" spans="1:2">
      <c r="A414" t="s">
        <v>444</v>
      </c>
      <c r="B414" t="s">
        <v>622</v>
      </c>
    </row>
    <row r="415" spans="1:2">
      <c r="A415" t="s">
        <v>149</v>
      </c>
      <c r="B415" t="s">
        <v>622</v>
      </c>
    </row>
    <row r="416" spans="1:2">
      <c r="A416" t="s">
        <v>315</v>
      </c>
      <c r="B416" t="s">
        <v>622</v>
      </c>
    </row>
    <row r="417" spans="1:2">
      <c r="A417" t="s">
        <v>524</v>
      </c>
      <c r="B417" t="s">
        <v>524</v>
      </c>
    </row>
    <row r="418" spans="1:2">
      <c r="A418" t="s">
        <v>15</v>
      </c>
      <c r="B418" t="s">
        <v>15</v>
      </c>
    </row>
    <row r="419" spans="1:2">
      <c r="A419" t="s">
        <v>368</v>
      </c>
      <c r="B419" t="s">
        <v>621</v>
      </c>
    </row>
    <row r="420" spans="1:2">
      <c r="A420" t="s">
        <v>317</v>
      </c>
      <c r="B420" t="s">
        <v>621</v>
      </c>
    </row>
    <row r="421" spans="1:2">
      <c r="A421" t="s">
        <v>52</v>
      </c>
      <c r="B421" t="s">
        <v>52</v>
      </c>
    </row>
    <row r="422" spans="1:2">
      <c r="A422" t="s">
        <v>152</v>
      </c>
      <c r="B422" t="s">
        <v>152</v>
      </c>
    </row>
    <row r="423" spans="1:2">
      <c r="A423" t="s">
        <v>115</v>
      </c>
      <c r="B423" t="s">
        <v>115</v>
      </c>
    </row>
    <row r="424" spans="1:2">
      <c r="A424" t="s">
        <v>539</v>
      </c>
      <c r="B424" t="s">
        <v>539</v>
      </c>
    </row>
    <row r="425" spans="1:2">
      <c r="A425" t="s">
        <v>58</v>
      </c>
      <c r="B425" t="s">
        <v>621</v>
      </c>
    </row>
    <row r="426" spans="1:2">
      <c r="A426" t="s">
        <v>421</v>
      </c>
      <c r="B426" t="s">
        <v>421</v>
      </c>
    </row>
    <row r="427" spans="1:2">
      <c r="A427" t="s">
        <v>318</v>
      </c>
      <c r="B427" t="s">
        <v>421</v>
      </c>
    </row>
    <row r="428" spans="1:2">
      <c r="A428" t="s">
        <v>370</v>
      </c>
      <c r="B428" t="s">
        <v>156</v>
      </c>
    </row>
    <row r="429" spans="1:2">
      <c r="A429" t="s">
        <v>156</v>
      </c>
      <c r="B429" t="s">
        <v>156</v>
      </c>
    </row>
    <row r="430" spans="1:2">
      <c r="A430" t="s">
        <v>36</v>
      </c>
      <c r="B430" t="s">
        <v>36</v>
      </c>
    </row>
    <row r="431" spans="1:2">
      <c r="A431" t="s">
        <v>367</v>
      </c>
      <c r="B431" t="s">
        <v>36</v>
      </c>
    </row>
    <row r="432" spans="1:2">
      <c r="A432" t="s">
        <v>319</v>
      </c>
      <c r="B432" t="s">
        <v>319</v>
      </c>
    </row>
    <row r="433" spans="1:2">
      <c r="A433" t="s">
        <v>439</v>
      </c>
      <c r="B433" t="s">
        <v>615</v>
      </c>
    </row>
    <row r="434" spans="1:2">
      <c r="A434" t="s">
        <v>320</v>
      </c>
      <c r="B434" t="s">
        <v>615</v>
      </c>
    </row>
    <row r="435" spans="1:2">
      <c r="A435" t="s">
        <v>87</v>
      </c>
      <c r="B435" t="s">
        <v>87</v>
      </c>
    </row>
    <row r="436" spans="1:2">
      <c r="A436" t="s">
        <v>321</v>
      </c>
      <c r="B436" t="s">
        <v>87</v>
      </c>
    </row>
    <row r="437" spans="1:2">
      <c r="A437" t="s">
        <v>450</v>
      </c>
      <c r="B437" t="s">
        <v>450</v>
      </c>
    </row>
    <row r="438" spans="1:2">
      <c r="A438" t="s">
        <v>231</v>
      </c>
      <c r="B438" t="s">
        <v>337</v>
      </c>
    </row>
    <row r="439" spans="1:2">
      <c r="A439" t="s">
        <v>25</v>
      </c>
      <c r="B439" t="s">
        <v>25</v>
      </c>
    </row>
    <row r="440" spans="1:2">
      <c r="A440" t="s">
        <v>445</v>
      </c>
      <c r="B440" t="s">
        <v>445</v>
      </c>
    </row>
    <row r="441" spans="1:2">
      <c r="A441" t="s">
        <v>397</v>
      </c>
      <c r="B441" t="s">
        <v>616</v>
      </c>
    </row>
    <row r="442" spans="1:2">
      <c r="A442" t="s">
        <v>322</v>
      </c>
      <c r="B442" t="s">
        <v>322</v>
      </c>
    </row>
    <row r="443" spans="1:2">
      <c r="A443" t="s">
        <v>71</v>
      </c>
      <c r="B443" t="s">
        <v>588</v>
      </c>
    </row>
    <row r="444" spans="1:2">
      <c r="A444" t="s">
        <v>551</v>
      </c>
      <c r="B444" t="s">
        <v>588</v>
      </c>
    </row>
    <row r="445" spans="1:2">
      <c r="A445" t="s">
        <v>85</v>
      </c>
      <c r="B445" t="s">
        <v>85</v>
      </c>
    </row>
    <row r="446" spans="1:2">
      <c r="A446" t="s">
        <v>323</v>
      </c>
      <c r="B446" t="s">
        <v>85</v>
      </c>
    </row>
    <row r="447" spans="1:2">
      <c r="A447" t="s">
        <v>234</v>
      </c>
      <c r="B447" t="s">
        <v>94</v>
      </c>
    </row>
    <row r="448" spans="1:2">
      <c r="A448" t="s">
        <v>414</v>
      </c>
      <c r="B448" t="s">
        <v>94</v>
      </c>
    </row>
    <row r="449" spans="1:2">
      <c r="A449" t="s">
        <v>94</v>
      </c>
      <c r="B449" t="s">
        <v>94</v>
      </c>
    </row>
    <row r="450" spans="1:2">
      <c r="A450" t="s">
        <v>159</v>
      </c>
      <c r="B450" t="s">
        <v>617</v>
      </c>
    </row>
    <row r="451" spans="1:2">
      <c r="A451" t="s">
        <v>324</v>
      </c>
      <c r="B451" t="s">
        <v>116</v>
      </c>
    </row>
    <row r="452" spans="1:2">
      <c r="A452" t="s">
        <v>116</v>
      </c>
      <c r="B452" t="s">
        <v>116</v>
      </c>
    </row>
    <row r="453" spans="1:2">
      <c r="A453" t="s">
        <v>325</v>
      </c>
      <c r="B453" t="s">
        <v>325</v>
      </c>
    </row>
    <row r="454" spans="1:2">
      <c r="A454" t="s">
        <v>529</v>
      </c>
      <c r="B454" t="s">
        <v>74</v>
      </c>
    </row>
    <row r="455" spans="1:2">
      <c r="A455" t="s">
        <v>74</v>
      </c>
      <c r="B455" t="s">
        <v>74</v>
      </c>
    </row>
    <row r="456" spans="1:2">
      <c r="A456" t="s">
        <v>326</v>
      </c>
      <c r="B456" t="s">
        <v>74</v>
      </c>
    </row>
    <row r="457" spans="1:2">
      <c r="A457" t="s">
        <v>369</v>
      </c>
      <c r="B457" t="s">
        <v>369</v>
      </c>
    </row>
    <row r="458" spans="1:2">
      <c r="A458" t="s">
        <v>28</v>
      </c>
      <c r="B458" t="s">
        <v>369</v>
      </c>
    </row>
    <row r="459" spans="1:2">
      <c r="A459" t="s">
        <v>387</v>
      </c>
      <c r="B459" t="s">
        <v>114</v>
      </c>
    </row>
    <row r="460" spans="1:2">
      <c r="A460" t="s">
        <v>114</v>
      </c>
      <c r="B460" t="s">
        <v>114</v>
      </c>
    </row>
    <row r="461" spans="1:2">
      <c r="A461" t="s">
        <v>327</v>
      </c>
      <c r="B461" t="s">
        <v>114</v>
      </c>
    </row>
    <row r="462" spans="1:2">
      <c r="A462" t="s">
        <v>409</v>
      </c>
      <c r="B462" t="s">
        <v>617</v>
      </c>
    </row>
    <row r="463" spans="1:2">
      <c r="A463" t="s">
        <v>533</v>
      </c>
      <c r="B463" t="s">
        <v>533</v>
      </c>
    </row>
    <row r="464" spans="1:2">
      <c r="A464" t="s">
        <v>388</v>
      </c>
      <c r="B464" t="s">
        <v>388</v>
      </c>
    </row>
    <row r="465" spans="1:2">
      <c r="A465" t="s">
        <v>328</v>
      </c>
      <c r="B465" t="s">
        <v>388</v>
      </c>
    </row>
    <row r="466" spans="1:2">
      <c r="A466" t="s">
        <v>553</v>
      </c>
      <c r="B466" t="s">
        <v>553</v>
      </c>
    </row>
    <row r="467" spans="1:2">
      <c r="A467" t="s">
        <v>66</v>
      </c>
      <c r="B467" t="s">
        <v>66</v>
      </c>
    </row>
    <row r="468" spans="1:2">
      <c r="A468" t="s">
        <v>329</v>
      </c>
      <c r="B468" t="s">
        <v>66</v>
      </c>
    </row>
    <row r="469" spans="1:2">
      <c r="A469" t="s">
        <v>82</v>
      </c>
      <c r="B469" t="s">
        <v>82</v>
      </c>
    </row>
    <row r="470" spans="1:2">
      <c r="A470" t="s">
        <v>428</v>
      </c>
      <c r="B470" t="s">
        <v>428</v>
      </c>
    </row>
    <row r="471" spans="1:2">
      <c r="A471" t="s">
        <v>550</v>
      </c>
      <c r="B471" t="s">
        <v>550</v>
      </c>
    </row>
    <row r="472" spans="1:2">
      <c r="A472" t="s">
        <v>519</v>
      </c>
      <c r="B472" t="s">
        <v>519</v>
      </c>
    </row>
    <row r="473" spans="1:2">
      <c r="A473" t="s">
        <v>400</v>
      </c>
      <c r="B473" t="s">
        <v>400</v>
      </c>
    </row>
    <row r="474" spans="1:2">
      <c r="A474" t="s">
        <v>468</v>
      </c>
      <c r="B474" t="s">
        <v>468</v>
      </c>
    </row>
    <row r="475" spans="1:2">
      <c r="A475" t="s">
        <v>41</v>
      </c>
      <c r="B475" t="s">
        <v>41</v>
      </c>
    </row>
    <row r="476" spans="1:2">
      <c r="A476" t="s">
        <v>579</v>
      </c>
      <c r="B476" t="s">
        <v>618</v>
      </c>
    </row>
    <row r="477" spans="1:2">
      <c r="A477" t="s">
        <v>563</v>
      </c>
      <c r="B477" t="s">
        <v>563</v>
      </c>
    </row>
    <row r="478" spans="1:2">
      <c r="A478" t="s">
        <v>544</v>
      </c>
      <c r="B478" t="s">
        <v>544</v>
      </c>
    </row>
    <row r="479" spans="1:2">
      <c r="A479" t="s">
        <v>101</v>
      </c>
      <c r="B479" t="s">
        <v>101</v>
      </c>
    </row>
    <row r="480" spans="1:2">
      <c r="A480" t="s">
        <v>106</v>
      </c>
      <c r="B480" t="s">
        <v>106</v>
      </c>
    </row>
    <row r="481" spans="1:2">
      <c r="A481" t="s">
        <v>331</v>
      </c>
      <c r="B481" t="s">
        <v>106</v>
      </c>
    </row>
    <row r="482" spans="1:2">
      <c r="A482" t="s">
        <v>395</v>
      </c>
      <c r="B482" t="s">
        <v>124</v>
      </c>
    </row>
    <row r="483" spans="1:2">
      <c r="A483" t="s">
        <v>124</v>
      </c>
      <c r="B483" t="s">
        <v>124</v>
      </c>
    </row>
    <row r="484" spans="1:2">
      <c r="A484" t="s">
        <v>556</v>
      </c>
      <c r="B484" t="s">
        <v>556</v>
      </c>
    </row>
    <row r="485" spans="1:2">
      <c r="A485" t="s">
        <v>111</v>
      </c>
      <c r="B485" t="s">
        <v>111</v>
      </c>
    </row>
    <row r="486" spans="1:2">
      <c r="A486" t="s">
        <v>38</v>
      </c>
      <c r="B486" t="s">
        <v>38</v>
      </c>
    </row>
    <row r="487" spans="1:2">
      <c r="A487" t="s">
        <v>561</v>
      </c>
      <c r="B487" t="s">
        <v>561</v>
      </c>
    </row>
    <row r="488" spans="1:2">
      <c r="A488" t="s">
        <v>578</v>
      </c>
      <c r="B488" t="s">
        <v>578</v>
      </c>
    </row>
    <row r="489" spans="1:2">
      <c r="A489" t="s">
        <v>530</v>
      </c>
      <c r="B489" t="s">
        <v>530</v>
      </c>
    </row>
    <row r="490" spans="1:2">
      <c r="A490" t="s">
        <v>449</v>
      </c>
      <c r="B490" t="s">
        <v>449</v>
      </c>
    </row>
    <row r="491" spans="1:2">
      <c r="A491" t="s">
        <v>332</v>
      </c>
      <c r="B491" t="s">
        <v>449</v>
      </c>
    </row>
    <row r="492" spans="1:2">
      <c r="A492" t="s">
        <v>658</v>
      </c>
      <c r="B492" t="s">
        <v>588</v>
      </c>
    </row>
    <row r="493" spans="1:2">
      <c r="A493" t="s">
        <v>659</v>
      </c>
      <c r="B493" t="s">
        <v>226</v>
      </c>
    </row>
    <row r="494" spans="1:2">
      <c r="A494" t="s">
        <v>660</v>
      </c>
      <c r="B494" t="s">
        <v>827</v>
      </c>
    </row>
    <row r="495" spans="1:2">
      <c r="A495" t="s">
        <v>661</v>
      </c>
      <c r="B495" t="s">
        <v>281</v>
      </c>
    </row>
    <row r="496" spans="1:2">
      <c r="A496" t="s">
        <v>662</v>
      </c>
      <c r="B496" t="s">
        <v>107</v>
      </c>
    </row>
    <row r="497" spans="1:2">
      <c r="A497" t="s">
        <v>663</v>
      </c>
      <c r="B497" t="s">
        <v>313</v>
      </c>
    </row>
    <row r="498" spans="1:2">
      <c r="A498" t="s">
        <v>664</v>
      </c>
      <c r="B498" t="s">
        <v>632</v>
      </c>
    </row>
    <row r="499" spans="1:2">
      <c r="A499" t="s">
        <v>665</v>
      </c>
      <c r="B499" t="s">
        <v>84</v>
      </c>
    </row>
    <row r="500" spans="1:2">
      <c r="A500" t="s">
        <v>666</v>
      </c>
      <c r="B500" t="s">
        <v>826</v>
      </c>
    </row>
    <row r="501" spans="1:2">
      <c r="A501" t="s">
        <v>667</v>
      </c>
      <c r="B501" t="s">
        <v>76</v>
      </c>
    </row>
    <row r="502" spans="1:2">
      <c r="A502" t="s">
        <v>668</v>
      </c>
      <c r="B502" t="s">
        <v>453</v>
      </c>
    </row>
    <row r="503" spans="1:2">
      <c r="A503" t="s">
        <v>669</v>
      </c>
      <c r="B503" t="s">
        <v>261</v>
      </c>
    </row>
    <row r="504" spans="1:2">
      <c r="A504" t="s">
        <v>670</v>
      </c>
      <c r="B504" t="s">
        <v>625</v>
      </c>
    </row>
    <row r="505" spans="1:2">
      <c r="A505" t="s">
        <v>671</v>
      </c>
      <c r="B505" t="s">
        <v>88</v>
      </c>
    </row>
    <row r="506" spans="1:2">
      <c r="A506" t="s">
        <v>672</v>
      </c>
      <c r="B506" t="s">
        <v>102</v>
      </c>
    </row>
    <row r="507" spans="1:2">
      <c r="A507" t="s">
        <v>673</v>
      </c>
      <c r="B507" t="s">
        <v>156</v>
      </c>
    </row>
    <row r="508" spans="1:2">
      <c r="A508" t="s">
        <v>674</v>
      </c>
      <c r="B508" t="s">
        <v>125</v>
      </c>
    </row>
    <row r="509" spans="1:2">
      <c r="A509" t="s">
        <v>675</v>
      </c>
      <c r="B509" t="s">
        <v>287</v>
      </c>
    </row>
    <row r="510" spans="1:2">
      <c r="A510" t="s">
        <v>676</v>
      </c>
      <c r="B510" t="s">
        <v>150</v>
      </c>
    </row>
    <row r="511" spans="1:2">
      <c r="A511" t="s">
        <v>677</v>
      </c>
      <c r="B511" t="s">
        <v>246</v>
      </c>
    </row>
    <row r="512" spans="1:2">
      <c r="A512" t="s">
        <v>678</v>
      </c>
      <c r="B512" t="s">
        <v>136</v>
      </c>
    </row>
    <row r="513" spans="1:2">
      <c r="A513" t="s">
        <v>679</v>
      </c>
      <c r="B513" t="s">
        <v>98</v>
      </c>
    </row>
    <row r="514" spans="1:2">
      <c r="A514" t="s">
        <v>680</v>
      </c>
      <c r="B514" t="s">
        <v>248</v>
      </c>
    </row>
    <row r="515" spans="1:2">
      <c r="A515" t="s">
        <v>681</v>
      </c>
      <c r="B515" t="s">
        <v>450</v>
      </c>
    </row>
    <row r="516" spans="1:2">
      <c r="A516" t="s">
        <v>682</v>
      </c>
      <c r="B516" t="s">
        <v>158</v>
      </c>
    </row>
    <row r="517" spans="1:2">
      <c r="A517" t="s">
        <v>683</v>
      </c>
      <c r="B517" t="s">
        <v>461</v>
      </c>
    </row>
    <row r="518" spans="1:2">
      <c r="A518" t="s">
        <v>684</v>
      </c>
      <c r="B518" t="s">
        <v>145</v>
      </c>
    </row>
    <row r="519" spans="1:2">
      <c r="A519" t="s">
        <v>685</v>
      </c>
      <c r="B519" t="s">
        <v>446</v>
      </c>
    </row>
    <row r="520" spans="1:2">
      <c r="A520" t="s">
        <v>686</v>
      </c>
      <c r="B520" t="s">
        <v>59</v>
      </c>
    </row>
    <row r="521" spans="1:2">
      <c r="A521" t="s">
        <v>687</v>
      </c>
      <c r="B521" t="s">
        <v>530</v>
      </c>
    </row>
    <row r="522" spans="1:2">
      <c r="A522" t="s">
        <v>688</v>
      </c>
      <c r="B522" t="s">
        <v>437</v>
      </c>
    </row>
    <row r="523" spans="1:2">
      <c r="A523" t="s">
        <v>689</v>
      </c>
      <c r="B523" t="s">
        <v>828</v>
      </c>
    </row>
    <row r="524" spans="1:2">
      <c r="A524" t="s">
        <v>690</v>
      </c>
      <c r="B524" t="s">
        <v>829</v>
      </c>
    </row>
    <row r="525" spans="1:2">
      <c r="A525" t="s">
        <v>691</v>
      </c>
      <c r="B525" t="s">
        <v>200</v>
      </c>
    </row>
    <row r="526" spans="1:2">
      <c r="A526" t="s">
        <v>692</v>
      </c>
      <c r="B526" t="s">
        <v>375</v>
      </c>
    </row>
    <row r="527" spans="1:2">
      <c r="A527" t="s">
        <v>693</v>
      </c>
      <c r="B527" t="s">
        <v>97</v>
      </c>
    </row>
    <row r="528" spans="1:2">
      <c r="A528" t="s">
        <v>694</v>
      </c>
      <c r="B528" t="s">
        <v>561</v>
      </c>
    </row>
    <row r="529" spans="1:2">
      <c r="A529" t="s">
        <v>695</v>
      </c>
      <c r="B529" t="s">
        <v>830</v>
      </c>
    </row>
    <row r="530" spans="1:2">
      <c r="A530" t="s">
        <v>696</v>
      </c>
      <c r="B530" t="s">
        <v>351</v>
      </c>
    </row>
    <row r="531" spans="1:2">
      <c r="A531" t="s">
        <v>697</v>
      </c>
      <c r="B531" t="s">
        <v>47</v>
      </c>
    </row>
    <row r="532" spans="1:2">
      <c r="A532" t="s">
        <v>698</v>
      </c>
      <c r="B532" t="s">
        <v>621</v>
      </c>
    </row>
    <row r="533" spans="1:2">
      <c r="A533" t="s">
        <v>699</v>
      </c>
      <c r="B533" t="s">
        <v>259</v>
      </c>
    </row>
    <row r="534" spans="1:2">
      <c r="A534" t="s">
        <v>700</v>
      </c>
      <c r="B534" t="s">
        <v>56</v>
      </c>
    </row>
    <row r="535" spans="1:2">
      <c r="A535" t="s">
        <v>701</v>
      </c>
      <c r="B535" t="s">
        <v>977</v>
      </c>
    </row>
    <row r="536" spans="1:2">
      <c r="A536" t="s">
        <v>702</v>
      </c>
      <c r="B536" t="s">
        <v>381</v>
      </c>
    </row>
    <row r="537" spans="1:2">
      <c r="A537" t="s">
        <v>703</v>
      </c>
      <c r="B537" t="s">
        <v>85</v>
      </c>
    </row>
    <row r="538" spans="1:2">
      <c r="A538" t="s">
        <v>704</v>
      </c>
      <c r="B538" t="s">
        <v>831</v>
      </c>
    </row>
    <row r="539" spans="1:2">
      <c r="A539" t="s">
        <v>705</v>
      </c>
      <c r="B539" t="s">
        <v>124</v>
      </c>
    </row>
    <row r="540" spans="1:2">
      <c r="A540" t="s">
        <v>706</v>
      </c>
      <c r="B540" t="s">
        <v>832</v>
      </c>
    </row>
    <row r="541" spans="1:2">
      <c r="A541" t="s">
        <v>707</v>
      </c>
      <c r="B541" t="s">
        <v>617</v>
      </c>
    </row>
    <row r="542" spans="1:2">
      <c r="A542" t="s">
        <v>708</v>
      </c>
      <c r="B542" t="s">
        <v>148</v>
      </c>
    </row>
    <row r="543" spans="1:2">
      <c r="A543" t="s">
        <v>709</v>
      </c>
      <c r="B543" t="s">
        <v>48</v>
      </c>
    </row>
    <row r="544" spans="1:2">
      <c r="A544" t="s">
        <v>710</v>
      </c>
      <c r="B544" t="s">
        <v>82</v>
      </c>
    </row>
    <row r="545" spans="1:2">
      <c r="A545" t="s">
        <v>711</v>
      </c>
      <c r="B545" t="s">
        <v>833</v>
      </c>
    </row>
    <row r="546" spans="1:2">
      <c r="A546" t="s">
        <v>712</v>
      </c>
      <c r="B546" t="s">
        <v>65</v>
      </c>
    </row>
    <row r="547" spans="1:2">
      <c r="A547" t="s">
        <v>713</v>
      </c>
      <c r="B547" t="s">
        <v>148</v>
      </c>
    </row>
    <row r="548" spans="1:2">
      <c r="A548" t="s">
        <v>714</v>
      </c>
      <c r="B548" t="s">
        <v>45</v>
      </c>
    </row>
    <row r="549" spans="1:2">
      <c r="A549" t="s">
        <v>715</v>
      </c>
      <c r="B549" t="s">
        <v>68</v>
      </c>
    </row>
    <row r="550" spans="1:2">
      <c r="A550" t="s">
        <v>716</v>
      </c>
      <c r="B550" t="s">
        <v>26</v>
      </c>
    </row>
    <row r="551" spans="1:2">
      <c r="A551" t="s">
        <v>717</v>
      </c>
      <c r="B551" t="s">
        <v>146</v>
      </c>
    </row>
    <row r="552" spans="1:2">
      <c r="A552" t="s">
        <v>718</v>
      </c>
      <c r="B552" t="s">
        <v>53</v>
      </c>
    </row>
    <row r="553" spans="1:2">
      <c r="A553" t="s">
        <v>719</v>
      </c>
      <c r="B553" t="s">
        <v>63</v>
      </c>
    </row>
    <row r="554" spans="1:2">
      <c r="A554" t="s">
        <v>720</v>
      </c>
      <c r="B554" t="s">
        <v>57</v>
      </c>
    </row>
    <row r="555" spans="1:2">
      <c r="A555" t="s">
        <v>721</v>
      </c>
      <c r="B555" t="s">
        <v>31</v>
      </c>
    </row>
    <row r="556" spans="1:2">
      <c r="A556" t="s">
        <v>722</v>
      </c>
      <c r="B556" t="s">
        <v>834</v>
      </c>
    </row>
    <row r="557" spans="1:2">
      <c r="A557" t="s">
        <v>723</v>
      </c>
      <c r="B557" t="s">
        <v>62</v>
      </c>
    </row>
    <row r="558" spans="1:2">
      <c r="A558" t="s">
        <v>724</v>
      </c>
      <c r="B558" t="s">
        <v>55</v>
      </c>
    </row>
    <row r="559" spans="1:2">
      <c r="A559" t="s">
        <v>725</v>
      </c>
      <c r="B559" t="s">
        <v>66</v>
      </c>
    </row>
    <row r="560" spans="1:2">
      <c r="A560" t="s">
        <v>726</v>
      </c>
      <c r="B560" t="s">
        <v>595</v>
      </c>
    </row>
    <row r="561" spans="1:2">
      <c r="A561" t="s">
        <v>727</v>
      </c>
      <c r="B561" t="s">
        <v>51</v>
      </c>
    </row>
    <row r="562" spans="1:2">
      <c r="A562" t="s">
        <v>728</v>
      </c>
      <c r="B562" t="s">
        <v>44</v>
      </c>
    </row>
    <row r="563" spans="1:2">
      <c r="A563" t="s">
        <v>729</v>
      </c>
      <c r="B563" t="s">
        <v>64</v>
      </c>
    </row>
    <row r="564" spans="1:2">
      <c r="A564" t="s">
        <v>730</v>
      </c>
      <c r="B564" t="s">
        <v>95</v>
      </c>
    </row>
    <row r="565" spans="1:2">
      <c r="A565" t="s">
        <v>731</v>
      </c>
      <c r="B565" t="s">
        <v>25</v>
      </c>
    </row>
    <row r="566" spans="1:2">
      <c r="A566" t="s">
        <v>732</v>
      </c>
      <c r="B566" t="s">
        <v>445</v>
      </c>
    </row>
    <row r="567" spans="1:2">
      <c r="A567" t="s">
        <v>733</v>
      </c>
      <c r="B567" t="s">
        <v>1036</v>
      </c>
    </row>
    <row r="568" spans="1:2">
      <c r="A568" t="s">
        <v>734</v>
      </c>
      <c r="B568" t="s">
        <v>52</v>
      </c>
    </row>
    <row r="569" spans="1:2">
      <c r="A569" t="s">
        <v>735</v>
      </c>
      <c r="B569" t="s">
        <v>108</v>
      </c>
    </row>
    <row r="570" spans="1:2">
      <c r="A570" t="s">
        <v>736</v>
      </c>
      <c r="B570" t="s">
        <v>127</v>
      </c>
    </row>
    <row r="571" spans="1:2">
      <c r="A571" t="s">
        <v>737</v>
      </c>
      <c r="B571" t="s">
        <v>842</v>
      </c>
    </row>
    <row r="572" spans="1:2">
      <c r="A572" t="s">
        <v>738</v>
      </c>
      <c r="B572" t="s">
        <v>72</v>
      </c>
    </row>
    <row r="573" spans="1:2">
      <c r="A573" t="s">
        <v>739</v>
      </c>
      <c r="B573" t="s">
        <v>835</v>
      </c>
    </row>
    <row r="574" spans="1:2">
      <c r="A574" t="s">
        <v>740</v>
      </c>
      <c r="B574" t="s">
        <v>74</v>
      </c>
    </row>
    <row r="575" spans="1:2">
      <c r="A575" t="s">
        <v>741</v>
      </c>
      <c r="B575" t="s">
        <v>391</v>
      </c>
    </row>
    <row r="576" spans="1:2">
      <c r="A576" t="s">
        <v>742</v>
      </c>
      <c r="B576" t="s">
        <v>421</v>
      </c>
    </row>
    <row r="577" spans="1:2">
      <c r="A577" t="s">
        <v>743</v>
      </c>
      <c r="B577" t="s">
        <v>113</v>
      </c>
    </row>
    <row r="578" spans="1:2">
      <c r="A578" t="s">
        <v>744</v>
      </c>
      <c r="B578" t="s">
        <v>843</v>
      </c>
    </row>
    <row r="579" spans="1:2">
      <c r="A579" t="s">
        <v>745</v>
      </c>
      <c r="B579" t="s">
        <v>394</v>
      </c>
    </row>
    <row r="580" spans="1:2">
      <c r="A580" t="s">
        <v>746</v>
      </c>
      <c r="B580" t="s">
        <v>266</v>
      </c>
    </row>
    <row r="581" spans="1:2">
      <c r="A581" t="s">
        <v>747</v>
      </c>
      <c r="B581" t="s">
        <v>144</v>
      </c>
    </row>
    <row r="582" spans="1:2">
      <c r="A582" t="s">
        <v>748</v>
      </c>
      <c r="B582" t="s">
        <v>489</v>
      </c>
    </row>
    <row r="583" spans="1:2">
      <c r="A583" t="s">
        <v>749</v>
      </c>
      <c r="B583" t="s">
        <v>608</v>
      </c>
    </row>
    <row r="584" spans="1:2">
      <c r="A584" t="s">
        <v>750</v>
      </c>
      <c r="B584" t="s">
        <v>118</v>
      </c>
    </row>
    <row r="585" spans="1:2">
      <c r="A585" t="s">
        <v>751</v>
      </c>
      <c r="B585" t="s">
        <v>499</v>
      </c>
    </row>
    <row r="586" spans="1:2">
      <c r="A586" t="s">
        <v>752</v>
      </c>
      <c r="B586" t="s">
        <v>61</v>
      </c>
    </row>
    <row r="587" spans="1:2">
      <c r="A587" t="s">
        <v>753</v>
      </c>
      <c r="B587" t="s">
        <v>120</v>
      </c>
    </row>
    <row r="588" spans="1:2">
      <c r="A588" t="s">
        <v>754</v>
      </c>
      <c r="B588" t="s">
        <v>636</v>
      </c>
    </row>
    <row r="589" spans="1:2">
      <c r="A589" t="s">
        <v>755</v>
      </c>
      <c r="B589" t="s">
        <v>115</v>
      </c>
    </row>
    <row r="590" spans="1:2">
      <c r="A590" t="s">
        <v>756</v>
      </c>
      <c r="B590" t="s">
        <v>400</v>
      </c>
    </row>
    <row r="591" spans="1:2">
      <c r="A591" t="s">
        <v>757</v>
      </c>
      <c r="B591" t="s">
        <v>262</v>
      </c>
    </row>
    <row r="592" spans="1:2">
      <c r="A592" t="s">
        <v>758</v>
      </c>
      <c r="B592" t="s">
        <v>442</v>
      </c>
    </row>
    <row r="593" spans="1:2">
      <c r="A593" t="s">
        <v>759</v>
      </c>
      <c r="B593" t="s">
        <v>836</v>
      </c>
    </row>
    <row r="594" spans="1:2">
      <c r="A594" t="s">
        <v>760</v>
      </c>
      <c r="B594" t="s">
        <v>837</v>
      </c>
    </row>
    <row r="595" spans="1:2">
      <c r="A595" t="s">
        <v>761</v>
      </c>
      <c r="B595" t="s">
        <v>846</v>
      </c>
    </row>
    <row r="596" spans="1:2">
      <c r="A596" t="s">
        <v>762</v>
      </c>
      <c r="B596" t="s">
        <v>441</v>
      </c>
    </row>
    <row r="597" spans="1:2">
      <c r="A597" t="s">
        <v>763</v>
      </c>
      <c r="B597" t="s">
        <v>344</v>
      </c>
    </row>
    <row r="598" spans="1:2">
      <c r="A598" t="s">
        <v>764</v>
      </c>
      <c r="B598" t="s">
        <v>312</v>
      </c>
    </row>
    <row r="599" spans="1:2">
      <c r="A599" t="s">
        <v>765</v>
      </c>
      <c r="B599" t="s">
        <v>139</v>
      </c>
    </row>
    <row r="600" spans="1:2">
      <c r="A600" t="s">
        <v>766</v>
      </c>
      <c r="B600" t="s">
        <v>79</v>
      </c>
    </row>
    <row r="601" spans="1:2">
      <c r="A601" t="s">
        <v>767</v>
      </c>
      <c r="B601" t="s">
        <v>430</v>
      </c>
    </row>
    <row r="602" spans="1:2">
      <c r="A602" t="s">
        <v>768</v>
      </c>
      <c r="B602" t="s">
        <v>655</v>
      </c>
    </row>
    <row r="603" spans="1:2">
      <c r="A603" t="s">
        <v>769</v>
      </c>
      <c r="B603" t="s">
        <v>83</v>
      </c>
    </row>
    <row r="604" spans="1:2">
      <c r="A604" t="s">
        <v>770</v>
      </c>
      <c r="B604" t="s">
        <v>838</v>
      </c>
    </row>
    <row r="605" spans="1:2">
      <c r="A605" t="s">
        <v>771</v>
      </c>
      <c r="B605" t="s">
        <v>845</v>
      </c>
    </row>
    <row r="606" spans="1:2">
      <c r="A606" t="s">
        <v>772</v>
      </c>
      <c r="B606" t="s">
        <v>619</v>
      </c>
    </row>
    <row r="607" spans="1:2">
      <c r="A607" t="s">
        <v>773</v>
      </c>
      <c r="B607" t="s">
        <v>94</v>
      </c>
    </row>
    <row r="608" spans="1:2">
      <c r="A608" t="s">
        <v>774</v>
      </c>
      <c r="B608" t="s">
        <v>524</v>
      </c>
    </row>
    <row r="609" spans="1:2">
      <c r="A609" t="s">
        <v>775</v>
      </c>
      <c r="B609" t="s">
        <v>322</v>
      </c>
    </row>
    <row r="610" spans="1:2">
      <c r="A610" t="s">
        <v>776</v>
      </c>
      <c r="B610" t="s">
        <v>263</v>
      </c>
    </row>
    <row r="611" spans="1:2">
      <c r="A611" t="s">
        <v>777</v>
      </c>
      <c r="B611" t="s">
        <v>493</v>
      </c>
    </row>
    <row r="612" spans="1:2">
      <c r="A612" t="s">
        <v>778</v>
      </c>
      <c r="B612" t="s">
        <v>81</v>
      </c>
    </row>
    <row r="613" spans="1:2">
      <c r="A613" t="s">
        <v>779</v>
      </c>
      <c r="B613" t="s">
        <v>839</v>
      </c>
    </row>
    <row r="614" spans="1:2">
      <c r="A614" t="s">
        <v>780</v>
      </c>
      <c r="B614" t="s">
        <v>139</v>
      </c>
    </row>
    <row r="615" spans="1:2">
      <c r="A615" t="s">
        <v>781</v>
      </c>
      <c r="B615" t="s">
        <v>123</v>
      </c>
    </row>
    <row r="616" spans="1:2">
      <c r="A616" t="s">
        <v>782</v>
      </c>
      <c r="B616" t="s">
        <v>38</v>
      </c>
    </row>
    <row r="617" spans="1:2">
      <c r="A617" t="s">
        <v>783</v>
      </c>
      <c r="B617" t="s">
        <v>93</v>
      </c>
    </row>
    <row r="618" spans="1:2">
      <c r="A618" t="s">
        <v>784</v>
      </c>
      <c r="B618" t="s">
        <v>121</v>
      </c>
    </row>
    <row r="619" spans="1:2">
      <c r="A619" t="s">
        <v>785</v>
      </c>
      <c r="B619" t="s">
        <v>533</v>
      </c>
    </row>
    <row r="620" spans="1:2">
      <c r="A620" t="s">
        <v>786</v>
      </c>
      <c r="B620" t="s">
        <v>77</v>
      </c>
    </row>
    <row r="621" spans="1:2">
      <c r="A621" t="s">
        <v>787</v>
      </c>
      <c r="B621" t="s">
        <v>840</v>
      </c>
    </row>
    <row r="622" spans="1:2">
      <c r="A622" t="s">
        <v>788</v>
      </c>
      <c r="B622" t="s">
        <v>91</v>
      </c>
    </row>
    <row r="623" spans="1:2">
      <c r="A623" t="s">
        <v>789</v>
      </c>
      <c r="B623" t="s">
        <v>531</v>
      </c>
    </row>
    <row r="624" spans="1:2">
      <c r="A624" t="s">
        <v>790</v>
      </c>
      <c r="B624" t="s">
        <v>89</v>
      </c>
    </row>
    <row r="625" spans="1:2">
      <c r="A625" t="s">
        <v>791</v>
      </c>
      <c r="B625" t="s">
        <v>103</v>
      </c>
    </row>
    <row r="626" spans="1:2">
      <c r="A626" t="s">
        <v>792</v>
      </c>
      <c r="B626" t="s">
        <v>338</v>
      </c>
    </row>
    <row r="627" spans="1:2">
      <c r="A627" t="s">
        <v>793</v>
      </c>
      <c r="B627" t="s">
        <v>556</v>
      </c>
    </row>
    <row r="628" spans="1:2">
      <c r="A628" t="s">
        <v>794</v>
      </c>
      <c r="B628" t="s">
        <v>844</v>
      </c>
    </row>
    <row r="629" spans="1:2">
      <c r="A629" t="s">
        <v>795</v>
      </c>
      <c r="B629" t="s">
        <v>73</v>
      </c>
    </row>
    <row r="630" spans="1:2">
      <c r="A630" t="s">
        <v>796</v>
      </c>
      <c r="B630" t="s">
        <v>135</v>
      </c>
    </row>
    <row r="631" spans="1:2">
      <c r="A631" t="s">
        <v>797</v>
      </c>
      <c r="B631" t="s">
        <v>78</v>
      </c>
    </row>
    <row r="632" spans="1:2">
      <c r="A632" t="s">
        <v>798</v>
      </c>
      <c r="B632" t="s">
        <v>355</v>
      </c>
    </row>
    <row r="633" spans="1:2">
      <c r="A633" t="s">
        <v>799</v>
      </c>
      <c r="B633" t="s">
        <v>30</v>
      </c>
    </row>
    <row r="634" spans="1:2">
      <c r="A634" t="s">
        <v>800</v>
      </c>
      <c r="B634" t="s">
        <v>42</v>
      </c>
    </row>
    <row r="635" spans="1:2">
      <c r="A635" t="s">
        <v>801</v>
      </c>
      <c r="B635" t="s">
        <v>376</v>
      </c>
    </row>
    <row r="636" spans="1:2">
      <c r="A636" t="s">
        <v>802</v>
      </c>
      <c r="B636" t="s">
        <v>18</v>
      </c>
    </row>
    <row r="637" spans="1:2">
      <c r="A637" t="s">
        <v>803</v>
      </c>
      <c r="B637" t="s">
        <v>11</v>
      </c>
    </row>
    <row r="638" spans="1:2">
      <c r="A638" t="s">
        <v>804</v>
      </c>
      <c r="B638" t="s">
        <v>41</v>
      </c>
    </row>
    <row r="639" spans="1:2">
      <c r="A639" t="s">
        <v>805</v>
      </c>
      <c r="B639" t="s">
        <v>841</v>
      </c>
    </row>
    <row r="640" spans="1:2">
      <c r="A640" t="s">
        <v>806</v>
      </c>
      <c r="B640" t="s">
        <v>33</v>
      </c>
    </row>
    <row r="641" spans="1:2">
      <c r="A641" t="s">
        <v>807</v>
      </c>
      <c r="B641" t="s">
        <v>21</v>
      </c>
    </row>
    <row r="642" spans="1:2">
      <c r="A642" t="s">
        <v>808</v>
      </c>
      <c r="B642" t="s">
        <v>12</v>
      </c>
    </row>
    <row r="643" spans="1:2">
      <c r="A643" t="s">
        <v>809</v>
      </c>
      <c r="B643" t="s">
        <v>19</v>
      </c>
    </row>
    <row r="644" spans="1:2">
      <c r="A644" t="s">
        <v>810</v>
      </c>
      <c r="B644" t="s">
        <v>339</v>
      </c>
    </row>
    <row r="645" spans="1:2">
      <c r="A645" t="s">
        <v>811</v>
      </c>
      <c r="B645" t="s">
        <v>14</v>
      </c>
    </row>
    <row r="646" spans="1:2">
      <c r="A646" t="s">
        <v>812</v>
      </c>
      <c r="B646" t="s">
        <v>46</v>
      </c>
    </row>
    <row r="647" spans="1:2">
      <c r="A647" t="s">
        <v>813</v>
      </c>
      <c r="B647" t="s">
        <v>36</v>
      </c>
    </row>
    <row r="648" spans="1:2">
      <c r="A648" t="s">
        <v>814</v>
      </c>
      <c r="B648" t="s">
        <v>369</v>
      </c>
    </row>
    <row r="649" spans="1:2">
      <c r="A649" t="s">
        <v>815</v>
      </c>
      <c r="B649" t="s">
        <v>23</v>
      </c>
    </row>
    <row r="650" spans="1:2">
      <c r="A650" t="s">
        <v>816</v>
      </c>
      <c r="B650" t="s">
        <v>587</v>
      </c>
    </row>
    <row r="651" spans="1:2">
      <c r="A651" t="s">
        <v>817</v>
      </c>
      <c r="B651" t="s">
        <v>386</v>
      </c>
    </row>
    <row r="652" spans="1:2">
      <c r="A652" t="s">
        <v>818</v>
      </c>
      <c r="B652" t="s">
        <v>37</v>
      </c>
    </row>
    <row r="653" spans="1:2">
      <c r="A653" t="s">
        <v>819</v>
      </c>
      <c r="B653" t="s">
        <v>539</v>
      </c>
    </row>
    <row r="654" spans="1:2">
      <c r="A654" t="s">
        <v>820</v>
      </c>
      <c r="B654" t="s">
        <v>35</v>
      </c>
    </row>
    <row r="655" spans="1:2">
      <c r="A655" t="s">
        <v>821</v>
      </c>
      <c r="B655" t="s">
        <v>27</v>
      </c>
    </row>
    <row r="656" spans="1:2">
      <c r="A656" t="s">
        <v>822</v>
      </c>
      <c r="B656" t="s">
        <v>20</v>
      </c>
    </row>
    <row r="657" spans="1:2">
      <c r="A657" t="s">
        <v>823</v>
      </c>
      <c r="B657" t="s">
        <v>15</v>
      </c>
    </row>
    <row r="658" spans="1:2">
      <c r="A658" t="s">
        <v>824</v>
      </c>
      <c r="B658" t="s">
        <v>17</v>
      </c>
    </row>
    <row r="659" spans="1:2">
      <c r="A659" t="s">
        <v>825</v>
      </c>
      <c r="B659" t="s">
        <v>13</v>
      </c>
    </row>
    <row r="660" spans="1:2">
      <c r="A660" t="s">
        <v>848</v>
      </c>
      <c r="B660" t="s">
        <v>91</v>
      </c>
    </row>
    <row r="661" spans="1:2">
      <c r="A661" t="s">
        <v>852</v>
      </c>
      <c r="B661" t="s">
        <v>20</v>
      </c>
    </row>
    <row r="662" spans="1:2">
      <c r="A662" t="s">
        <v>855</v>
      </c>
      <c r="B662" t="s">
        <v>122</v>
      </c>
    </row>
    <row r="663" spans="1:2">
      <c r="A663" t="s">
        <v>857</v>
      </c>
      <c r="B663" t="s">
        <v>23</v>
      </c>
    </row>
    <row r="664" spans="1:2">
      <c r="A664" t="s">
        <v>859</v>
      </c>
      <c r="B664" t="s">
        <v>133</v>
      </c>
    </row>
    <row r="665" spans="1:2">
      <c r="A665" t="s">
        <v>861</v>
      </c>
      <c r="B665" t="s">
        <v>977</v>
      </c>
    </row>
    <row r="666" spans="1:2">
      <c r="A666" t="s">
        <v>863</v>
      </c>
      <c r="B666" t="s">
        <v>978</v>
      </c>
    </row>
    <row r="667" spans="1:2">
      <c r="A667" t="s">
        <v>864</v>
      </c>
      <c r="B667" t="s">
        <v>979</v>
      </c>
    </row>
    <row r="668" spans="1:2">
      <c r="A668" t="s">
        <v>866</v>
      </c>
      <c r="B668" t="s">
        <v>31</v>
      </c>
    </row>
    <row r="669" spans="1:2">
      <c r="A669" t="s">
        <v>868</v>
      </c>
      <c r="B669" t="s">
        <v>980</v>
      </c>
    </row>
    <row r="670" spans="1:2">
      <c r="A670" t="s">
        <v>870</v>
      </c>
      <c r="B670" t="s">
        <v>981</v>
      </c>
    </row>
    <row r="671" spans="1:2">
      <c r="A671" t="s">
        <v>872</v>
      </c>
      <c r="B671" t="s">
        <v>982</v>
      </c>
    </row>
    <row r="672" spans="1:2">
      <c r="A672" t="s">
        <v>873</v>
      </c>
      <c r="B672" t="s">
        <v>983</v>
      </c>
    </row>
    <row r="673" spans="1:2">
      <c r="A673" t="s">
        <v>874</v>
      </c>
      <c r="B673" t="s">
        <v>984</v>
      </c>
    </row>
    <row r="674" spans="1:2">
      <c r="A674" t="s">
        <v>875</v>
      </c>
      <c r="B674" t="s">
        <v>587</v>
      </c>
    </row>
    <row r="675" spans="1:2">
      <c r="A675" t="s">
        <v>876</v>
      </c>
      <c r="B675" t="s">
        <v>53</v>
      </c>
    </row>
    <row r="676" spans="1:2">
      <c r="A676" t="s">
        <v>877</v>
      </c>
      <c r="B676" t="s">
        <v>152</v>
      </c>
    </row>
    <row r="677" spans="1:2">
      <c r="A677" t="s">
        <v>879</v>
      </c>
      <c r="B677" t="s">
        <v>533</v>
      </c>
    </row>
    <row r="678" spans="1:2">
      <c r="A678" t="s">
        <v>880</v>
      </c>
      <c r="B678" t="s">
        <v>139</v>
      </c>
    </row>
    <row r="679" spans="1:2">
      <c r="A679" t="s">
        <v>881</v>
      </c>
      <c r="B679" t="s">
        <v>330</v>
      </c>
    </row>
    <row r="680" spans="1:2">
      <c r="A680" t="s">
        <v>882</v>
      </c>
      <c r="B680" t="s">
        <v>985</v>
      </c>
    </row>
    <row r="681" spans="1:2">
      <c r="A681" t="s">
        <v>907</v>
      </c>
      <c r="B681" t="s">
        <v>158</v>
      </c>
    </row>
    <row r="682" spans="1:2">
      <c r="A682" t="s">
        <v>908</v>
      </c>
      <c r="B682" t="s">
        <v>649</v>
      </c>
    </row>
    <row r="683" spans="1:2">
      <c r="A683" t="s">
        <v>910</v>
      </c>
      <c r="B683" t="s">
        <v>910</v>
      </c>
    </row>
    <row r="684" spans="1:2">
      <c r="A684" t="s">
        <v>912</v>
      </c>
      <c r="B684" t="s">
        <v>912</v>
      </c>
    </row>
    <row r="685" spans="1:2">
      <c r="A685" t="s">
        <v>914</v>
      </c>
      <c r="B685" t="s">
        <v>914</v>
      </c>
    </row>
    <row r="686" spans="1:2">
      <c r="A686" t="s">
        <v>829</v>
      </c>
      <c r="B686" t="s">
        <v>829</v>
      </c>
    </row>
    <row r="687" spans="1:2">
      <c r="A687" t="s">
        <v>561</v>
      </c>
      <c r="B687" t="s">
        <v>561</v>
      </c>
    </row>
    <row r="688" spans="1:2">
      <c r="A688" t="s">
        <v>915</v>
      </c>
      <c r="B688" t="s">
        <v>388</v>
      </c>
    </row>
    <row r="689" spans="1:2">
      <c r="A689" t="s">
        <v>916</v>
      </c>
      <c r="B689" t="s">
        <v>916</v>
      </c>
    </row>
    <row r="690" spans="1:2">
      <c r="A690" t="s">
        <v>917</v>
      </c>
      <c r="B690" t="s">
        <v>917</v>
      </c>
    </row>
    <row r="691" spans="1:2">
      <c r="A691" t="s">
        <v>918</v>
      </c>
      <c r="B691" t="s">
        <v>918</v>
      </c>
    </row>
    <row r="692" spans="1:2">
      <c r="A692" t="s">
        <v>557</v>
      </c>
      <c r="B692" t="s">
        <v>557</v>
      </c>
    </row>
    <row r="693" spans="1:2">
      <c r="A693" t="s">
        <v>27</v>
      </c>
      <c r="B693" t="s">
        <v>27</v>
      </c>
    </row>
    <row r="694" spans="1:2">
      <c r="A694" t="s">
        <v>919</v>
      </c>
      <c r="B694" t="s">
        <v>99</v>
      </c>
    </row>
    <row r="695" spans="1:2">
      <c r="A695" t="s">
        <v>14</v>
      </c>
      <c r="B695" t="s">
        <v>14</v>
      </c>
    </row>
    <row r="696" spans="1:2">
      <c r="A696" t="s">
        <v>921</v>
      </c>
      <c r="B696" t="s">
        <v>921</v>
      </c>
    </row>
    <row r="697" spans="1:2">
      <c r="A697" t="s">
        <v>134</v>
      </c>
      <c r="B697" t="s">
        <v>134</v>
      </c>
    </row>
    <row r="698" spans="1:2">
      <c r="A698" t="s">
        <v>922</v>
      </c>
      <c r="B698" t="s">
        <v>922</v>
      </c>
    </row>
    <row r="699" spans="1:2">
      <c r="A699" t="s">
        <v>923</v>
      </c>
      <c r="B699" t="s">
        <v>923</v>
      </c>
    </row>
    <row r="700" spans="1:2">
      <c r="A700" t="s">
        <v>924</v>
      </c>
      <c r="B700" t="s">
        <v>924</v>
      </c>
    </row>
    <row r="701" spans="1:2">
      <c r="A701" t="s">
        <v>925</v>
      </c>
      <c r="B701" t="s">
        <v>925</v>
      </c>
    </row>
    <row r="702" spans="1:2">
      <c r="A702" t="s">
        <v>623</v>
      </c>
      <c r="B702" t="s">
        <v>623</v>
      </c>
    </row>
    <row r="703" spans="1:2">
      <c r="A703" t="s">
        <v>339</v>
      </c>
      <c r="B703" t="s">
        <v>339</v>
      </c>
    </row>
    <row r="704" spans="1:2">
      <c r="A704" t="s">
        <v>927</v>
      </c>
      <c r="B704" t="s">
        <v>927</v>
      </c>
    </row>
    <row r="705" spans="1:2">
      <c r="A705" t="s">
        <v>13</v>
      </c>
      <c r="B705" t="s">
        <v>13</v>
      </c>
    </row>
    <row r="706" spans="1:2">
      <c r="A706" t="s">
        <v>928</v>
      </c>
      <c r="B706" t="s">
        <v>928</v>
      </c>
    </row>
    <row r="707" spans="1:2">
      <c r="A707" t="s">
        <v>62</v>
      </c>
      <c r="B707" t="s">
        <v>62</v>
      </c>
    </row>
    <row r="708" spans="1:2">
      <c r="A708" t="s">
        <v>929</v>
      </c>
      <c r="B708" t="s">
        <v>929</v>
      </c>
    </row>
    <row r="709" spans="1:2">
      <c r="A709" t="s">
        <v>930</v>
      </c>
      <c r="B709" t="s">
        <v>930</v>
      </c>
    </row>
    <row r="710" spans="1:2">
      <c r="A710" t="s">
        <v>545</v>
      </c>
      <c r="B710" t="s">
        <v>545</v>
      </c>
    </row>
    <row r="711" spans="1:2">
      <c r="A711" t="s">
        <v>12</v>
      </c>
      <c r="B711" t="s">
        <v>12</v>
      </c>
    </row>
    <row r="712" spans="1:2">
      <c r="A712" t="s">
        <v>34</v>
      </c>
      <c r="B712" t="s">
        <v>376</v>
      </c>
    </row>
    <row r="713" spans="1:2">
      <c r="A713" t="s">
        <v>375</v>
      </c>
      <c r="B713" t="s">
        <v>375</v>
      </c>
    </row>
    <row r="714" spans="1:2">
      <c r="A714" t="s">
        <v>932</v>
      </c>
      <c r="B714" t="s">
        <v>657</v>
      </c>
    </row>
    <row r="715" spans="1:2">
      <c r="A715" s="18" t="s">
        <v>544</v>
      </c>
      <c r="B715" s="18" t="s">
        <v>544</v>
      </c>
    </row>
    <row r="716" spans="1:2">
      <c r="A716" t="s">
        <v>648</v>
      </c>
      <c r="B716" t="s">
        <v>88</v>
      </c>
    </row>
    <row r="717" spans="1:2">
      <c r="A717" t="s">
        <v>933</v>
      </c>
      <c r="B717" t="s">
        <v>527</v>
      </c>
    </row>
    <row r="718" spans="1:2">
      <c r="A718" t="s">
        <v>934</v>
      </c>
      <c r="B718" t="s">
        <v>550</v>
      </c>
    </row>
    <row r="719" spans="1:2">
      <c r="A719" t="s">
        <v>935</v>
      </c>
      <c r="B719" t="s">
        <v>935</v>
      </c>
    </row>
    <row r="720" spans="1:2">
      <c r="A720" t="s">
        <v>936</v>
      </c>
      <c r="B720" t="s">
        <v>936</v>
      </c>
    </row>
    <row r="721" spans="1:2">
      <c r="A721" t="s">
        <v>652</v>
      </c>
      <c r="B721" t="s">
        <v>44</v>
      </c>
    </row>
    <row r="722" spans="1:2">
      <c r="A722" t="s">
        <v>937</v>
      </c>
      <c r="B722" t="s">
        <v>937</v>
      </c>
    </row>
    <row r="723" spans="1:2">
      <c r="A723" t="s">
        <v>650</v>
      </c>
      <c r="B723" t="s">
        <v>639</v>
      </c>
    </row>
    <row r="724" spans="1:2">
      <c r="A724" t="s">
        <v>938</v>
      </c>
      <c r="B724" t="s">
        <v>938</v>
      </c>
    </row>
    <row r="725" spans="1:2">
      <c r="A725" t="s">
        <v>43</v>
      </c>
      <c r="B725" t="s">
        <v>43</v>
      </c>
    </row>
    <row r="726" spans="1:2">
      <c r="A726" t="s">
        <v>654</v>
      </c>
      <c r="B726" t="s">
        <v>80</v>
      </c>
    </row>
    <row r="727" spans="1:2">
      <c r="A727" t="s">
        <v>496</v>
      </c>
      <c r="B727" t="s">
        <v>496</v>
      </c>
    </row>
    <row r="728" spans="1:2">
      <c r="A728" t="s">
        <v>656</v>
      </c>
      <c r="B728" t="s">
        <v>42</v>
      </c>
    </row>
    <row r="729" spans="1:2">
      <c r="A729" t="s">
        <v>939</v>
      </c>
      <c r="B729" t="s">
        <v>262</v>
      </c>
    </row>
    <row r="730" spans="1:2">
      <c r="A730" t="s">
        <v>940</v>
      </c>
      <c r="B730" t="s">
        <v>940</v>
      </c>
    </row>
    <row r="731" spans="1:2">
      <c r="A731" t="s">
        <v>941</v>
      </c>
      <c r="B731" t="s">
        <v>941</v>
      </c>
    </row>
    <row r="732" spans="1:2">
      <c r="A732" t="s">
        <v>295</v>
      </c>
      <c r="B732" t="s">
        <v>295</v>
      </c>
    </row>
    <row r="733" spans="1:2">
      <c r="A733" t="s">
        <v>942</v>
      </c>
      <c r="B733" t="s">
        <v>942</v>
      </c>
    </row>
    <row r="734" spans="1:2">
      <c r="A734" t="s">
        <v>943</v>
      </c>
      <c r="B734" t="s">
        <v>943</v>
      </c>
    </row>
    <row r="735" spans="1:2">
      <c r="A735" t="s">
        <v>11</v>
      </c>
      <c r="B735" t="s">
        <v>11</v>
      </c>
    </row>
    <row r="736" spans="1:2">
      <c r="A736" t="s">
        <v>944</v>
      </c>
      <c r="B736" t="s">
        <v>944</v>
      </c>
    </row>
    <row r="737" spans="1:2">
      <c r="A737" t="s">
        <v>30</v>
      </c>
      <c r="B737" t="s">
        <v>30</v>
      </c>
    </row>
    <row r="738" spans="1:2">
      <c r="A738" t="s">
        <v>97</v>
      </c>
      <c r="B738" t="s">
        <v>97</v>
      </c>
    </row>
    <row r="739" spans="1:2">
      <c r="A739" t="s">
        <v>945</v>
      </c>
      <c r="B739" t="s">
        <v>945</v>
      </c>
    </row>
    <row r="740" spans="1:2">
      <c r="A740" t="s">
        <v>946</v>
      </c>
      <c r="B740" t="s">
        <v>946</v>
      </c>
    </row>
    <row r="741" spans="1:2">
      <c r="A741" t="s">
        <v>947</v>
      </c>
      <c r="B741" t="s">
        <v>947</v>
      </c>
    </row>
    <row r="742" spans="1:2">
      <c r="A742" t="s">
        <v>36</v>
      </c>
      <c r="B742" t="s">
        <v>36</v>
      </c>
    </row>
    <row r="743" spans="1:2">
      <c r="A743" t="s">
        <v>949</v>
      </c>
      <c r="B743" t="s">
        <v>949</v>
      </c>
    </row>
    <row r="744" spans="1:2">
      <c r="A744" t="s">
        <v>950</v>
      </c>
      <c r="B744" t="s">
        <v>950</v>
      </c>
    </row>
    <row r="745" spans="1:2">
      <c r="A745" t="s">
        <v>951</v>
      </c>
      <c r="B745" t="s">
        <v>951</v>
      </c>
    </row>
    <row r="746" spans="1:2">
      <c r="A746" t="s">
        <v>445</v>
      </c>
      <c r="B746" t="s">
        <v>445</v>
      </c>
    </row>
    <row r="747" spans="1:2">
      <c r="A747" t="s">
        <v>101</v>
      </c>
      <c r="B747" t="s">
        <v>101</v>
      </c>
    </row>
    <row r="748" spans="1:2">
      <c r="A748" t="s">
        <v>129</v>
      </c>
      <c r="B748" t="s">
        <v>129</v>
      </c>
    </row>
    <row r="749" spans="1:2">
      <c r="A749" t="s">
        <v>952</v>
      </c>
      <c r="B749" t="s">
        <v>952</v>
      </c>
    </row>
    <row r="750" spans="1:2">
      <c r="A750" t="s">
        <v>953</v>
      </c>
      <c r="B750" t="s">
        <v>953</v>
      </c>
    </row>
    <row r="751" spans="1:2">
      <c r="A751" t="s">
        <v>386</v>
      </c>
      <c r="B751" t="s">
        <v>386</v>
      </c>
    </row>
    <row r="752" spans="1:2">
      <c r="A752" t="s">
        <v>954</v>
      </c>
      <c r="B752" t="s">
        <v>954</v>
      </c>
    </row>
    <row r="753" spans="1:2">
      <c r="A753" t="s">
        <v>955</v>
      </c>
      <c r="B753" t="s">
        <v>955</v>
      </c>
    </row>
    <row r="754" spans="1:2">
      <c r="A754" t="s">
        <v>956</v>
      </c>
      <c r="B754" t="s">
        <v>956</v>
      </c>
    </row>
    <row r="755" spans="1:2">
      <c r="A755" t="s">
        <v>601</v>
      </c>
      <c r="B755" t="s">
        <v>601</v>
      </c>
    </row>
    <row r="756" spans="1:2">
      <c r="A756" t="s">
        <v>958</v>
      </c>
      <c r="B756" t="s">
        <v>958</v>
      </c>
    </row>
    <row r="757" spans="1:2">
      <c r="A757" t="s">
        <v>17</v>
      </c>
      <c r="B757" t="s">
        <v>17</v>
      </c>
    </row>
    <row r="758" spans="1:2">
      <c r="A758" t="s">
        <v>123</v>
      </c>
      <c r="B758" t="s">
        <v>123</v>
      </c>
    </row>
    <row r="759" spans="1:2">
      <c r="A759" t="s">
        <v>32</v>
      </c>
      <c r="B759" t="s">
        <v>32</v>
      </c>
    </row>
    <row r="760" spans="1:2">
      <c r="A760" t="s">
        <v>959</v>
      </c>
      <c r="B760" t="s">
        <v>553</v>
      </c>
    </row>
    <row r="761" spans="1:2">
      <c r="A761" t="s">
        <v>960</v>
      </c>
      <c r="B761" t="s">
        <v>960</v>
      </c>
    </row>
    <row r="762" spans="1:2">
      <c r="A762" t="s">
        <v>961</v>
      </c>
      <c r="B762" t="s">
        <v>961</v>
      </c>
    </row>
    <row r="763" spans="1:2">
      <c r="A763" t="s">
        <v>962</v>
      </c>
      <c r="B763" t="s">
        <v>540</v>
      </c>
    </row>
    <row r="764" spans="1:2">
      <c r="A764" t="s">
        <v>963</v>
      </c>
      <c r="B764" t="s">
        <v>986</v>
      </c>
    </row>
    <row r="765" spans="1:2">
      <c r="A765" t="s">
        <v>964</v>
      </c>
      <c r="B765" t="s">
        <v>392</v>
      </c>
    </row>
    <row r="766" spans="1:2">
      <c r="A766" t="s">
        <v>965</v>
      </c>
      <c r="B766" t="s">
        <v>965</v>
      </c>
    </row>
    <row r="767" spans="1:2">
      <c r="A767" t="s">
        <v>966</v>
      </c>
      <c r="B767" t="s">
        <v>966</v>
      </c>
    </row>
    <row r="768" spans="1:2">
      <c r="A768" t="s">
        <v>967</v>
      </c>
      <c r="B768" t="s">
        <v>967</v>
      </c>
    </row>
    <row r="769" spans="1:2">
      <c r="A769" t="s">
        <v>968</v>
      </c>
      <c r="B769" t="s">
        <v>968</v>
      </c>
    </row>
    <row r="770" spans="1:2">
      <c r="A770" t="s">
        <v>969</v>
      </c>
      <c r="B770" t="s">
        <v>969</v>
      </c>
    </row>
    <row r="771" spans="1:2">
      <c r="A771" t="s">
        <v>160</v>
      </c>
      <c r="B771" t="s">
        <v>160</v>
      </c>
    </row>
    <row r="772" spans="1:2">
      <c r="A772" t="s">
        <v>970</v>
      </c>
      <c r="B772" t="s">
        <v>970</v>
      </c>
    </row>
    <row r="773" spans="1:2">
      <c r="A773" t="s">
        <v>971</v>
      </c>
      <c r="B773" t="s">
        <v>971</v>
      </c>
    </row>
    <row r="774" spans="1:2">
      <c r="A774" t="s">
        <v>972</v>
      </c>
      <c r="B774" t="s">
        <v>972</v>
      </c>
    </row>
    <row r="775" spans="1:2">
      <c r="A775" t="s">
        <v>973</v>
      </c>
      <c r="B775" t="s">
        <v>973</v>
      </c>
    </row>
    <row r="776" spans="1:2">
      <c r="A776" t="s">
        <v>974</v>
      </c>
      <c r="B776" t="s">
        <v>974</v>
      </c>
    </row>
    <row r="777" spans="1:2">
      <c r="A777" t="s">
        <v>975</v>
      </c>
      <c r="B777" t="s">
        <v>975</v>
      </c>
    </row>
    <row r="778" spans="1:2">
      <c r="A778" t="s">
        <v>976</v>
      </c>
      <c r="B778" t="s">
        <v>976</v>
      </c>
    </row>
    <row r="779" spans="1:2">
      <c r="A779" t="s">
        <v>1024</v>
      </c>
      <c r="B779" t="s">
        <v>621</v>
      </c>
    </row>
    <row r="780" spans="1:2">
      <c r="A780" t="s">
        <v>1035</v>
      </c>
      <c r="B780" t="s">
        <v>227</v>
      </c>
    </row>
    <row r="781" spans="1:2">
      <c r="A781" t="s">
        <v>1030</v>
      </c>
      <c r="B781" t="s">
        <v>383</v>
      </c>
    </row>
    <row r="782" spans="1:2">
      <c r="A782" t="s">
        <v>1033</v>
      </c>
      <c r="B782" t="s">
        <v>78</v>
      </c>
    </row>
    <row r="783" spans="1:2">
      <c r="A783" t="s">
        <v>1034</v>
      </c>
      <c r="B783" t="s">
        <v>1034</v>
      </c>
    </row>
    <row r="784" spans="1:2">
      <c r="A784" t="s">
        <v>1051</v>
      </c>
      <c r="B784" t="s">
        <v>1051</v>
      </c>
    </row>
    <row r="785" spans="1:2">
      <c r="A785" t="s">
        <v>161</v>
      </c>
      <c r="B785" t="s">
        <v>15</v>
      </c>
    </row>
    <row r="786" spans="1:2">
      <c r="A786" t="s">
        <v>587</v>
      </c>
      <c r="B786" t="s">
        <v>587</v>
      </c>
    </row>
    <row r="787" spans="1:2">
      <c r="A787" t="s">
        <v>1086</v>
      </c>
      <c r="B787" t="s">
        <v>428</v>
      </c>
    </row>
    <row r="788" spans="1:2">
      <c r="A788" t="s">
        <v>163</v>
      </c>
      <c r="B788" t="s">
        <v>146</v>
      </c>
    </row>
    <row r="789" spans="1:2">
      <c r="A789" t="s">
        <v>1090</v>
      </c>
      <c r="B789" t="s">
        <v>561</v>
      </c>
    </row>
    <row r="790" spans="1:2">
      <c r="A790" t="s">
        <v>166</v>
      </c>
      <c r="B790" t="s">
        <v>45</v>
      </c>
    </row>
    <row r="791" spans="1:2">
      <c r="A791" t="s">
        <v>1092</v>
      </c>
      <c r="B791" t="s">
        <v>43</v>
      </c>
    </row>
    <row r="792" spans="1:2">
      <c r="A792" t="s">
        <v>1093</v>
      </c>
      <c r="B792" t="s">
        <v>1099</v>
      </c>
    </row>
    <row r="793" spans="1:2">
      <c r="A793" t="s">
        <v>1094</v>
      </c>
      <c r="B793" t="s">
        <v>422</v>
      </c>
    </row>
    <row r="794" spans="1:2">
      <c r="A794" t="s">
        <v>1095</v>
      </c>
      <c r="B794" t="s">
        <v>1100</v>
      </c>
    </row>
    <row r="795" spans="1:2">
      <c r="A795" t="s">
        <v>1085</v>
      </c>
      <c r="B795" t="s">
        <v>1085</v>
      </c>
    </row>
    <row r="796" spans="1:2">
      <c r="A796" t="s">
        <v>1087</v>
      </c>
      <c r="B796" t="s">
        <v>1087</v>
      </c>
    </row>
    <row r="797" spans="1:2">
      <c r="A797" t="s">
        <v>1089</v>
      </c>
      <c r="B797" t="s">
        <v>122</v>
      </c>
    </row>
    <row r="798" spans="1:2">
      <c r="A798" t="s">
        <v>167</v>
      </c>
      <c r="B798" t="s">
        <v>167</v>
      </c>
    </row>
  </sheetData>
  <autoFilter ref="A1:B659" xr:uid="{38E3684B-7EEE-46E4-AC19-E86C95355F0C}">
    <sortState xmlns:xlrd2="http://schemas.microsoft.com/office/spreadsheetml/2017/richdata2" ref="A2:B491">
      <sortCondition ref="B1"/>
    </sortState>
  </autoFilter>
  <conditionalFormatting sqref="A2:A3">
    <cfRule type="duplicateValues" dxfId="79" priority="81"/>
  </conditionalFormatting>
  <conditionalFormatting sqref="A680:A714 A716:A778 A780">
    <cfRule type="duplicateValues" dxfId="78" priority="67"/>
  </conditionalFormatting>
  <conditionalFormatting sqref="A779">
    <cfRule type="duplicateValues" dxfId="77" priority="20"/>
  </conditionalFormatting>
  <conditionalFormatting sqref="A940:A1048576 A1:A492">
    <cfRule type="duplicateValues" dxfId="76" priority="80"/>
  </conditionalFormatting>
  <conditionalFormatting sqref="B1:B267 B784:B1048576 B269:B782">
    <cfRule type="duplicateValues" dxfId="75" priority="63"/>
  </conditionalFormatting>
  <conditionalFormatting sqref="B2 B7:B16 B18:B19">
    <cfRule type="duplicateValues" dxfId="74" priority="78"/>
  </conditionalFormatting>
  <conditionalFormatting sqref="B2">
    <cfRule type="duplicateValues" dxfId="73" priority="79"/>
  </conditionalFormatting>
  <conditionalFormatting sqref="B3">
    <cfRule type="duplicateValues" dxfId="72" priority="76"/>
  </conditionalFormatting>
  <conditionalFormatting sqref="B3:B6">
    <cfRule type="duplicateValues" dxfId="71" priority="75"/>
  </conditionalFormatting>
  <conditionalFormatting sqref="B17">
    <cfRule type="duplicateValues" dxfId="70" priority="74"/>
  </conditionalFormatting>
  <conditionalFormatting sqref="B39">
    <cfRule type="duplicateValues" dxfId="69" priority="72"/>
  </conditionalFormatting>
  <conditionalFormatting sqref="B44">
    <cfRule type="duplicateValues" dxfId="68" priority="71"/>
  </conditionalFormatting>
  <conditionalFormatting sqref="B251">
    <cfRule type="duplicateValues" dxfId="67" priority="9"/>
    <cfRule type="duplicateValues" dxfId="66" priority="11"/>
    <cfRule type="duplicateValues" dxfId="65" priority="12"/>
    <cfRule type="duplicateValues" dxfId="64" priority="13"/>
    <cfRule type="duplicateValues" dxfId="63" priority="14"/>
    <cfRule type="duplicateValues" dxfId="62" priority="15"/>
    <cfRule type="duplicateValues" dxfId="61" priority="10"/>
  </conditionalFormatting>
  <conditionalFormatting sqref="B268">
    <cfRule type="duplicateValues" dxfId="60" priority="1"/>
  </conditionalFormatting>
  <conditionalFormatting sqref="B496">
    <cfRule type="duplicateValues" dxfId="59" priority="69"/>
  </conditionalFormatting>
  <conditionalFormatting sqref="B504">
    <cfRule type="duplicateValues" dxfId="58" priority="68"/>
  </conditionalFormatting>
  <conditionalFormatting sqref="B591">
    <cfRule type="duplicateValues" dxfId="57" priority="2"/>
    <cfRule type="duplicateValues" dxfId="56" priority="3"/>
    <cfRule type="duplicateValues" dxfId="55" priority="4"/>
    <cfRule type="duplicateValues" dxfId="54" priority="5"/>
    <cfRule type="duplicateValues" dxfId="53" priority="6"/>
    <cfRule type="duplicateValues" dxfId="52" priority="7"/>
    <cfRule type="duplicateValues" dxfId="51" priority="8"/>
  </conditionalFormatting>
  <conditionalFormatting sqref="B680:B714 B716:B778">
    <cfRule type="duplicateValues" dxfId="50" priority="64"/>
  </conditionalFormatting>
  <conditionalFormatting sqref="B688">
    <cfRule type="duplicateValues" dxfId="49" priority="50"/>
    <cfRule type="duplicateValues" dxfId="48" priority="48"/>
    <cfRule type="duplicateValues" dxfId="47" priority="49"/>
  </conditionalFormatting>
  <conditionalFormatting sqref="B694">
    <cfRule type="duplicateValues" dxfId="46" priority="45"/>
    <cfRule type="duplicateValues" dxfId="45" priority="46"/>
    <cfRule type="duplicateValues" dxfId="44" priority="47"/>
  </conditionalFormatting>
  <conditionalFormatting sqref="B712">
    <cfRule type="duplicateValues" dxfId="43" priority="16"/>
    <cfRule type="duplicateValues" dxfId="42" priority="17"/>
    <cfRule type="duplicateValues" dxfId="41" priority="18"/>
  </conditionalFormatting>
  <conditionalFormatting sqref="B716">
    <cfRule type="duplicateValues" dxfId="40" priority="60"/>
    <cfRule type="duplicateValues" dxfId="39" priority="62"/>
    <cfRule type="duplicateValues" dxfId="38" priority="61"/>
  </conditionalFormatting>
  <conditionalFormatting sqref="B717">
    <cfRule type="duplicateValues" dxfId="37" priority="58"/>
    <cfRule type="duplicateValues" dxfId="36" priority="57"/>
    <cfRule type="duplicateValues" dxfId="35" priority="59"/>
  </conditionalFormatting>
  <conditionalFormatting sqref="B718">
    <cfRule type="duplicateValues" dxfId="34" priority="28"/>
    <cfRule type="duplicateValues" dxfId="33" priority="29"/>
    <cfRule type="duplicateValues" dxfId="32" priority="27"/>
  </conditionalFormatting>
  <conditionalFormatting sqref="B723">
    <cfRule type="duplicateValues" dxfId="31" priority="21"/>
    <cfRule type="duplicateValues" dxfId="30" priority="22"/>
    <cfRule type="duplicateValues" dxfId="29" priority="23"/>
    <cfRule type="duplicateValues" dxfId="28" priority="26"/>
    <cfRule type="duplicateValues" dxfId="27" priority="25"/>
    <cfRule type="duplicateValues" dxfId="26" priority="24"/>
  </conditionalFormatting>
  <conditionalFormatting sqref="B728">
    <cfRule type="duplicateValues" dxfId="25" priority="42"/>
    <cfRule type="duplicateValues" dxfId="24" priority="44"/>
    <cfRule type="duplicateValues" dxfId="23" priority="40"/>
    <cfRule type="duplicateValues" dxfId="22" priority="43"/>
    <cfRule type="duplicateValues" dxfId="21" priority="41"/>
    <cfRule type="duplicateValues" dxfId="20" priority="39"/>
  </conditionalFormatting>
  <conditionalFormatting sqref="B729">
    <cfRule type="duplicateValues" dxfId="19" priority="38"/>
    <cfRule type="duplicateValues" dxfId="18" priority="37"/>
    <cfRule type="duplicateValues" dxfId="17" priority="36"/>
    <cfRule type="duplicateValues" dxfId="16" priority="35"/>
    <cfRule type="duplicateValues" dxfId="15" priority="34"/>
    <cfRule type="duplicateValues" dxfId="14" priority="33"/>
  </conditionalFormatting>
  <conditionalFormatting sqref="B760">
    <cfRule type="duplicateValues" dxfId="13" priority="32"/>
    <cfRule type="duplicateValues" dxfId="12" priority="30"/>
    <cfRule type="duplicateValues" dxfId="11" priority="31"/>
  </conditionalFormatting>
  <conditionalFormatting sqref="B763">
    <cfRule type="duplicateValues" dxfId="10" priority="54"/>
    <cfRule type="duplicateValues" dxfId="9" priority="55"/>
    <cfRule type="duplicateValues" dxfId="8" priority="56"/>
  </conditionalFormatting>
  <conditionalFormatting sqref="B765">
    <cfRule type="duplicateValues" dxfId="7" priority="51"/>
    <cfRule type="duplicateValues" dxfId="6" priority="52"/>
    <cfRule type="duplicateValues" dxfId="5" priority="53"/>
  </conditionalFormatting>
  <conditionalFormatting sqref="B779:B782 B1:B267 B784:B1048576 B269:B662">
    <cfRule type="duplicateValues" dxfId="4" priority="70"/>
    <cfRule type="duplicateValues" dxfId="3" priority="65"/>
    <cfRule type="duplicateValues" dxfId="2" priority="73"/>
  </conditionalFormatting>
  <hyperlinks>
    <hyperlink ref="A715" r:id="rId1" display="https://www.acra-ratings.ru/ratings/issuers/182/" xr:uid="{9C551F66-35CB-4E39-978F-FDF977E5C109}"/>
    <hyperlink ref="B715" r:id="rId2" display="https://www.acra-ratings.ru/ratings/issuers/182/" xr:uid="{C3BA258F-214C-4396-B504-2ACB24B2DB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67F5-CE8D-459F-A1EB-CB458DE000D2}">
  <dimension ref="A1:C56"/>
  <sheetViews>
    <sheetView topLeftCell="A51" workbookViewId="0">
      <selection activeCell="C2" sqref="C2:C56"/>
    </sheetView>
  </sheetViews>
  <sheetFormatPr defaultRowHeight="14.5"/>
  <cols>
    <col min="1" max="1" width="86" bestFit="1" customWidth="1"/>
    <col min="2" max="2" width="43.1796875" bestFit="1" customWidth="1"/>
    <col min="7" max="7" width="30.36328125" bestFit="1" customWidth="1"/>
  </cols>
  <sheetData>
    <row r="1" spans="1:3" s="50" customFormat="1">
      <c r="A1" s="50" t="s">
        <v>6</v>
      </c>
      <c r="B1" s="50" t="s">
        <v>1098</v>
      </c>
    </row>
    <row r="2" spans="1:3">
      <c r="A2" t="s">
        <v>11</v>
      </c>
      <c r="B2" t="str">
        <f>VLOOKUP(A2,Справочник!A:B,2,FALSE)</f>
        <v>Сбербанк</v>
      </c>
      <c r="C2">
        <v>1</v>
      </c>
    </row>
    <row r="3" spans="1:3">
      <c r="A3" t="s">
        <v>12</v>
      </c>
      <c r="B3" t="str">
        <f>VLOOKUP(A3,Справочник!A:B,2,FALSE)</f>
        <v>ВТБ</v>
      </c>
      <c r="C3">
        <v>1</v>
      </c>
    </row>
    <row r="4" spans="1:3">
      <c r="A4" t="s">
        <v>19</v>
      </c>
      <c r="B4" t="str">
        <f>VLOOKUP(A4,Справочник!A:B,2,FALSE)</f>
        <v>Промсвязьбанк</v>
      </c>
      <c r="C4">
        <v>1</v>
      </c>
    </row>
    <row r="5" spans="1:3">
      <c r="A5" t="s">
        <v>13</v>
      </c>
      <c r="B5" t="str">
        <f>VLOOKUP(A5,Справочник!A:B,2,FALSE)</f>
        <v>Альфа-Банк</v>
      </c>
      <c r="C5">
        <v>1</v>
      </c>
    </row>
    <row r="6" spans="1:3">
      <c r="A6" t="s">
        <v>161</v>
      </c>
      <c r="B6" t="str">
        <f>VLOOKUP(A6,Справочник!A:B,2,FALSE)</f>
        <v>Тинькофф Банк</v>
      </c>
      <c r="C6">
        <v>1</v>
      </c>
    </row>
    <row r="7" spans="1:3">
      <c r="A7" t="s">
        <v>17</v>
      </c>
      <c r="B7" t="str">
        <f>VLOOKUP(A7,Справочник!A:B,2,FALSE)</f>
        <v>Совкомбанк</v>
      </c>
      <c r="C7">
        <v>1</v>
      </c>
    </row>
    <row r="8" spans="1:3">
      <c r="A8" t="s">
        <v>587</v>
      </c>
      <c r="B8" t="str">
        <f>VLOOKUP(A8,Справочник!A:B,2,FALSE)</f>
        <v>Открытие</v>
      </c>
      <c r="C8">
        <v>1</v>
      </c>
    </row>
    <row r="9" spans="1:3">
      <c r="A9" t="s">
        <v>14</v>
      </c>
      <c r="B9" t="str">
        <f>VLOOKUP(A9,Справочник!A:B,2,FALSE)</f>
        <v>Газпромбанк</v>
      </c>
      <c r="C9">
        <v>1</v>
      </c>
    </row>
    <row r="10" spans="1:3">
      <c r="A10" t="s">
        <v>20</v>
      </c>
      <c r="B10" t="str">
        <f>VLOOKUP(A10,Справочник!A:B,2,FALSE)</f>
        <v>Россельхозбанк</v>
      </c>
      <c r="C10">
        <v>1</v>
      </c>
    </row>
    <row r="11" spans="1:3">
      <c r="A11" t="s">
        <v>68</v>
      </c>
      <c r="B11" t="str">
        <f>VLOOKUP(A11,Справочник!A:B,2,FALSE)</f>
        <v>Новикомбанк</v>
      </c>
      <c r="C11">
        <v>1</v>
      </c>
    </row>
    <row r="12" spans="1:3">
      <c r="A12" t="s">
        <v>652</v>
      </c>
      <c r="B12" t="str">
        <f>VLOOKUP(A12,Справочник!A:B,2,FALSE)</f>
        <v>Банк Россия</v>
      </c>
      <c r="C12">
        <v>1</v>
      </c>
    </row>
    <row r="13" spans="1:3">
      <c r="A13" t="s">
        <v>36</v>
      </c>
      <c r="B13" t="str">
        <f>VLOOKUP(A13,Справочник!A:B,2,FALSE)</f>
        <v>УБРиР</v>
      </c>
      <c r="C13">
        <v>1</v>
      </c>
    </row>
    <row r="14" spans="1:3">
      <c r="A14" t="s">
        <v>47</v>
      </c>
      <c r="B14" t="str">
        <f>VLOOKUP(A14,Справочник!A:B,2,FALSE)</f>
        <v>СМП Банк</v>
      </c>
      <c r="C14">
        <v>1</v>
      </c>
    </row>
    <row r="15" spans="1:3">
      <c r="A15" t="s">
        <v>58</v>
      </c>
      <c r="B15" t="str">
        <f>VLOOKUP(A15,Справочник!A:B,2,FALSE)</f>
        <v>ТКБ БАНК</v>
      </c>
      <c r="C15">
        <v>1</v>
      </c>
    </row>
    <row r="16" spans="1:3">
      <c r="A16" t="s">
        <v>48</v>
      </c>
      <c r="B16" t="str">
        <f>VLOOKUP(A16,Справочник!A:B,2,FALSE)</f>
        <v>Инвестторгбанк</v>
      </c>
      <c r="C16">
        <v>1</v>
      </c>
    </row>
    <row r="17" spans="1:3">
      <c r="A17" t="s">
        <v>1085</v>
      </c>
      <c r="B17" t="str">
        <f>VLOOKUP(A17,Справочник!A:B,2,FALSE)</f>
        <v>Индустриальный сберегательный банк</v>
      </c>
      <c r="C17">
        <v>1</v>
      </c>
    </row>
    <row r="18" spans="1:3">
      <c r="A18" t="s">
        <v>1086</v>
      </c>
      <c r="B18" t="str">
        <f>VLOOKUP(A18,Справочник!A:B,2,FALSE)</f>
        <v>Черноморский банк развития и реконструкции</v>
      </c>
      <c r="C18">
        <v>1</v>
      </c>
    </row>
    <row r="19" spans="1:3">
      <c r="A19" t="s">
        <v>1087</v>
      </c>
      <c r="B19" t="str">
        <f>VLOOKUP(A19,Справочник!A:B,2,FALSE)</f>
        <v>Промышленный сберегательный банк</v>
      </c>
      <c r="C19">
        <v>1</v>
      </c>
    </row>
    <row r="20" spans="1:3">
      <c r="A20" t="s">
        <v>72</v>
      </c>
      <c r="B20" t="str">
        <f>VLOOKUP(A20,Справочник!A:B,2,FALSE)</f>
        <v>Генбанк</v>
      </c>
      <c r="C20">
        <v>1</v>
      </c>
    </row>
    <row r="21" spans="1:3">
      <c r="A21" t="s">
        <v>32</v>
      </c>
      <c r="B21" t="str">
        <f>VLOOKUP(A21,Справочник!A:B,2,FALSE)</f>
        <v>РНКБ</v>
      </c>
      <c r="C21">
        <v>1</v>
      </c>
    </row>
    <row r="22" spans="1:3">
      <c r="A22" t="s">
        <v>79</v>
      </c>
      <c r="B22" t="str">
        <f>VLOOKUP(A22,Справочник!A:B,2,FALSE)</f>
        <v>Дальневосточный банк</v>
      </c>
      <c r="C22">
        <v>1</v>
      </c>
    </row>
    <row r="23" spans="1:3">
      <c r="A23" t="s">
        <v>18</v>
      </c>
      <c r="B23" t="str">
        <f>VLOOKUP(A23,Справочник!A:B,2,FALSE)</f>
        <v>Росбанк</v>
      </c>
      <c r="C23">
        <v>1</v>
      </c>
    </row>
    <row r="24" spans="1:3">
      <c r="A24" t="s">
        <v>1088</v>
      </c>
      <c r="B24" t="str">
        <f>VLOOKUP(A24,Справочник!A:B,2,FALSE)</f>
        <v>МКБ</v>
      </c>
      <c r="C24">
        <v>1</v>
      </c>
    </row>
    <row r="25" spans="1:3">
      <c r="A25" t="s">
        <v>25</v>
      </c>
      <c r="B25" t="str">
        <f>VLOOKUP(A25,Справочник!A:B,2,FALSE)</f>
        <v>Уралсиб</v>
      </c>
      <c r="C25">
        <v>1</v>
      </c>
    </row>
    <row r="26" spans="1:3">
      <c r="A26" t="s">
        <v>46</v>
      </c>
      <c r="B26" t="str">
        <f>VLOOKUP(A26,Справочник!A:B,2,FALSE)</f>
        <v>Зенит</v>
      </c>
      <c r="C26">
        <v>1</v>
      </c>
    </row>
    <row r="27" spans="1:3">
      <c r="A27" t="s">
        <v>30</v>
      </c>
      <c r="B27" t="str">
        <f>VLOOKUP(A27,Справочник!A:B,2,FALSE)</f>
        <v>Банк Санкт-Петербург</v>
      </c>
      <c r="C27">
        <v>1</v>
      </c>
    </row>
    <row r="28" spans="1:3">
      <c r="A28" t="s">
        <v>163</v>
      </c>
      <c r="B28" t="str">
        <f>VLOOKUP(A28,Справочник!A:B,2,FALSE)</f>
        <v>Ланта-Банк</v>
      </c>
      <c r="C28">
        <v>1</v>
      </c>
    </row>
    <row r="29" spans="1:3">
      <c r="A29" t="s">
        <v>53</v>
      </c>
      <c r="B29" t="str">
        <f>VLOOKUP(A29,Справочник!A:B,2,FALSE)</f>
        <v>Металлинвестбанк</v>
      </c>
      <c r="C29">
        <v>1</v>
      </c>
    </row>
    <row r="30" spans="1:3">
      <c r="A30" t="s">
        <v>1089</v>
      </c>
      <c r="B30" t="str">
        <f>VLOOKUP(A30,Справочник!A:B,2,FALSE)</f>
        <v>Приморье</v>
      </c>
      <c r="C30">
        <v>1</v>
      </c>
    </row>
    <row r="31" spans="1:3">
      <c r="A31" t="s">
        <v>113</v>
      </c>
      <c r="B31" t="str">
        <f>VLOOKUP(A31,Справочник!A:B,2,FALSE)</f>
        <v>СДМ-Банк</v>
      </c>
      <c r="C31">
        <v>1</v>
      </c>
    </row>
    <row r="32" spans="1:3">
      <c r="A32" t="s">
        <v>1090</v>
      </c>
      <c r="B32" t="str">
        <f>VLOOKUP(A32,Справочник!A:B,2,FALSE)</f>
        <v>Юнистрим</v>
      </c>
      <c r="C32">
        <v>1</v>
      </c>
    </row>
    <row r="33" spans="1:3">
      <c r="A33" t="s">
        <v>654</v>
      </c>
      <c r="B33" t="str">
        <f>VLOOKUP(A33,Справочник!A:B,2,FALSE)</f>
        <v>Банк Солидарность</v>
      </c>
      <c r="C33">
        <v>1</v>
      </c>
    </row>
    <row r="34" spans="1:3">
      <c r="A34" t="s">
        <v>166</v>
      </c>
      <c r="B34" t="str">
        <f>VLOOKUP(A34,Справочник!A:B,2,FALSE)</f>
        <v>Локо-Банк</v>
      </c>
      <c r="C34">
        <v>1</v>
      </c>
    </row>
    <row r="35" spans="1:3">
      <c r="A35" t="s">
        <v>167</v>
      </c>
      <c r="B35" t="str">
        <f>VLOOKUP(A35,Справочник!A:B,2,FALSE)</f>
        <v>Петербургский социальный коммерческий банк</v>
      </c>
      <c r="C35">
        <v>1</v>
      </c>
    </row>
    <row r="36" spans="1:3">
      <c r="A36" t="s">
        <v>168</v>
      </c>
      <c r="B36" t="str">
        <f>VLOOKUP(A36,Справочник!A:B,2,FALSE)</f>
        <v>АК Барс</v>
      </c>
      <c r="C36">
        <v>1</v>
      </c>
    </row>
    <row r="37" spans="1:3">
      <c r="A37" t="s">
        <v>620</v>
      </c>
      <c r="B37" t="str">
        <f>VLOOKUP(A37,Справочник!A:B,2,FALSE)</f>
        <v>СИНКО-БАНК</v>
      </c>
      <c r="C37">
        <v>1</v>
      </c>
    </row>
    <row r="38" spans="1:3">
      <c r="A38" t="s">
        <v>21</v>
      </c>
      <c r="B38" t="str">
        <f>VLOOKUP(A38,Справочник!A:B,2,FALSE)</f>
        <v>Почта Банк</v>
      </c>
      <c r="C38">
        <v>1</v>
      </c>
    </row>
    <row r="39" spans="1:3">
      <c r="A39" t="s">
        <v>1091</v>
      </c>
      <c r="B39" t="str">
        <f>VLOOKUP(A39,Справочник!A:B,2,FALSE)</f>
        <v>Русский Стандарт</v>
      </c>
      <c r="C39">
        <v>1</v>
      </c>
    </row>
    <row r="40" spans="1:3">
      <c r="A40" t="s">
        <v>1092</v>
      </c>
      <c r="B40" t="str">
        <f>VLOOKUP(A40,Справочник!A:B,2,FALSE)</f>
        <v>ВБРР</v>
      </c>
      <c r="C40">
        <v>1</v>
      </c>
    </row>
    <row r="41" spans="1:3">
      <c r="A41" t="s">
        <v>369</v>
      </c>
      <c r="B41" t="str">
        <f>VLOOKUP(A41,Справочник!A:B,2,FALSE)</f>
        <v>Хоум Банк</v>
      </c>
      <c r="C41">
        <v>1</v>
      </c>
    </row>
    <row r="42" spans="1:3">
      <c r="A42" t="s">
        <v>33</v>
      </c>
      <c r="B42" t="str">
        <f>VLOOKUP(A42,Справочник!A:B,2,FALSE)</f>
        <v>Абсолют Банк</v>
      </c>
      <c r="C42">
        <v>1</v>
      </c>
    </row>
    <row r="43" spans="1:3">
      <c r="A43" t="s">
        <v>1093</v>
      </c>
      <c r="B43" t="str">
        <f>VLOOKUP(A43,Справочник!A:B,2,FALSE)</f>
        <v>East West United Bank</v>
      </c>
      <c r="C43">
        <v>1</v>
      </c>
    </row>
    <row r="44" spans="1:3">
      <c r="A44" t="s">
        <v>1094</v>
      </c>
      <c r="B44" t="str">
        <f>VLOOKUP(A44,Справочник!A:B,2,FALSE)</f>
        <v>Бланк</v>
      </c>
      <c r="C44">
        <v>1</v>
      </c>
    </row>
    <row r="45" spans="1:3">
      <c r="A45" t="s">
        <v>41</v>
      </c>
      <c r="B45" t="str">
        <f>VLOOKUP(A45,Справочник!A:B,2,FALSE)</f>
        <v>Экспобанк</v>
      </c>
      <c r="C45">
        <v>1</v>
      </c>
    </row>
    <row r="46" spans="1:3">
      <c r="A46" t="s">
        <v>1095</v>
      </c>
      <c r="B46" t="str">
        <f>VLOOKUP(A46,Справочник!A:B,2,FALSE)</f>
        <v>НСПК МИР</v>
      </c>
      <c r="C46">
        <v>1</v>
      </c>
    </row>
    <row r="47" spans="1:3">
      <c r="A47" t="s">
        <v>375</v>
      </c>
      <c r="B47" t="str">
        <f>VLOOKUP(A47,Справочник!A:B,2,FALSE)</f>
        <v>Авангард</v>
      </c>
      <c r="C47">
        <v>1</v>
      </c>
    </row>
    <row r="48" spans="1:3">
      <c r="A48" t="s">
        <v>1030</v>
      </c>
      <c r="B48" t="str">
        <f>VLOOKUP(A48,Справочник!A:B,2,FALSE)</f>
        <v>Банк МФК</v>
      </c>
      <c r="C48">
        <v>1</v>
      </c>
    </row>
    <row r="49" spans="1:3">
      <c r="A49" t="s">
        <v>1096</v>
      </c>
      <c r="B49" t="str">
        <f>VLOOKUP(A49,Справочник!A:B,2,FALSE)</f>
        <v>РостФинанс</v>
      </c>
      <c r="C49">
        <v>1</v>
      </c>
    </row>
    <row r="50" spans="1:3">
      <c r="A50" t="s">
        <v>66</v>
      </c>
      <c r="B50" t="str">
        <f>VLOOKUP(A50,Справочник!A:B,2,FALSE)</f>
        <v>Челиндбанк</v>
      </c>
      <c r="C50">
        <v>1</v>
      </c>
    </row>
    <row r="51" spans="1:3">
      <c r="A51" t="s">
        <v>386</v>
      </c>
      <c r="B51" t="str">
        <f>VLOOKUP(A51,Справочник!A:B,2,FALSE)</f>
        <v>Модульбанк</v>
      </c>
      <c r="C51">
        <v>1</v>
      </c>
    </row>
    <row r="52" spans="1:3">
      <c r="A52" t="s">
        <v>112</v>
      </c>
      <c r="B52" t="str">
        <f>VLOOKUP(A52,Справочник!A:B,2,FALSE)</f>
        <v>Датабанк</v>
      </c>
      <c r="C52">
        <v>1</v>
      </c>
    </row>
    <row r="53" spans="1:3">
      <c r="A53" t="s">
        <v>928</v>
      </c>
      <c r="B53" t="str">
        <f>VLOOKUP(A53,Справочник!A:B,2,FALSE)</f>
        <v>МОРСКОЙ БАНК</v>
      </c>
      <c r="C53">
        <v>1</v>
      </c>
    </row>
    <row r="54" spans="1:3">
      <c r="A54" t="s">
        <v>1097</v>
      </c>
      <c r="B54" t="str">
        <f>VLOOKUP(A54,Справочник!A:B,2,FALSE)</f>
        <v>БыстроБанк</v>
      </c>
      <c r="C54">
        <v>1</v>
      </c>
    </row>
    <row r="55" spans="1:3">
      <c r="A55" t="s">
        <v>23</v>
      </c>
      <c r="B55" t="str">
        <f>VLOOKUP(A55,Справочник!A:B,2,FALSE)</f>
        <v>МТС Банк</v>
      </c>
      <c r="C55">
        <v>1</v>
      </c>
    </row>
    <row r="56" spans="1:3">
      <c r="A56" t="s">
        <v>226</v>
      </c>
      <c r="B56" t="str">
        <f>VLOOKUP(A56,Справочник!A:B,2,FALSE)</f>
        <v>Банк ПСКБ</v>
      </c>
      <c r="C5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F612-09FC-4FA2-B8FE-2BB795A6D2B0}">
  <dimension ref="A1:J340"/>
  <sheetViews>
    <sheetView topLeftCell="A31" workbookViewId="0">
      <selection activeCell="A44" sqref="A44"/>
    </sheetView>
  </sheetViews>
  <sheetFormatPr defaultRowHeight="14.5"/>
  <cols>
    <col min="1" max="1" width="45.54296875" bestFit="1" customWidth="1"/>
    <col min="2" max="2" width="45.54296875" customWidth="1"/>
    <col min="3" max="3" width="13.453125" bestFit="1" customWidth="1"/>
    <col min="4" max="4" width="60.54296875" bestFit="1" customWidth="1"/>
  </cols>
  <sheetData>
    <row r="1" spans="1:10">
      <c r="A1" s="26" t="s">
        <v>1038</v>
      </c>
      <c r="B1" s="26" t="s">
        <v>1054</v>
      </c>
      <c r="C1" s="27" t="s">
        <v>1052</v>
      </c>
      <c r="D1" s="26" t="s">
        <v>1053</v>
      </c>
    </row>
    <row r="2" spans="1:10">
      <c r="A2" t="s">
        <v>11</v>
      </c>
      <c r="B2" t="str">
        <f>VLOOKUP(A2,Справочник!A:B,2,FALSE)</f>
        <v>Сбербанк</v>
      </c>
      <c r="C2" s="28">
        <v>50695718774</v>
      </c>
      <c r="D2">
        <v>0.43</v>
      </c>
    </row>
    <row r="3" spans="1:10">
      <c r="A3" t="s">
        <v>12</v>
      </c>
      <c r="B3" t="str">
        <f>VLOOKUP(A3,Справочник!A:B,2,FALSE)</f>
        <v>ВТБ</v>
      </c>
      <c r="C3" s="28">
        <v>26188218945</v>
      </c>
      <c r="D3">
        <v>0.86</v>
      </c>
    </row>
    <row r="4" spans="1:10">
      <c r="A4" t="s">
        <v>14</v>
      </c>
      <c r="B4" t="str">
        <f>VLOOKUP(A4,Справочник!A:B,2,FALSE)</f>
        <v>Газпромбанк</v>
      </c>
      <c r="C4" s="28">
        <v>15296029418</v>
      </c>
      <c r="D4">
        <v>0.56999999999999995</v>
      </c>
    </row>
    <row r="5" spans="1:10">
      <c r="A5" t="s">
        <v>13</v>
      </c>
      <c r="B5" t="str">
        <f>VLOOKUP(A5,Справочник!A:B,2,FALSE)</f>
        <v>Альфа-Банк</v>
      </c>
      <c r="C5" s="28">
        <v>8411400483</v>
      </c>
      <c r="D5">
        <v>0.42</v>
      </c>
    </row>
    <row r="6" spans="1:10">
      <c r="A6" t="s">
        <v>362</v>
      </c>
      <c r="B6" t="str">
        <f>VLOOKUP(A6,Справочник!A:B,2,FALSE)</f>
        <v>МКБ</v>
      </c>
      <c r="C6" s="28">
        <v>4971033526</v>
      </c>
      <c r="D6">
        <v>0.94</v>
      </c>
    </row>
    <row r="7" spans="1:10">
      <c r="A7" t="s">
        <v>20</v>
      </c>
      <c r="B7" t="str">
        <f>VLOOKUP(A7,Справочник!A:B,2,FALSE)</f>
        <v>Россельхозбанк</v>
      </c>
      <c r="C7" s="28">
        <v>4672004684</v>
      </c>
      <c r="D7">
        <v>0.84</v>
      </c>
    </row>
    <row r="8" spans="1:10">
      <c r="A8" t="s">
        <v>363</v>
      </c>
      <c r="B8" t="str">
        <f>VLOOKUP(A8,Справочник!A:B,2,FALSE)</f>
        <v>Открытие</v>
      </c>
      <c r="C8" s="28">
        <v>3245494960</v>
      </c>
      <c r="D8">
        <v>0.79</v>
      </c>
    </row>
    <row r="9" spans="1:10">
      <c r="A9" t="s">
        <v>17</v>
      </c>
      <c r="B9" t="str">
        <f>VLOOKUP(A9,Справочник!A:B,2,FALSE)</f>
        <v>Совкомбанк</v>
      </c>
      <c r="C9" s="28">
        <v>3007306113</v>
      </c>
      <c r="D9">
        <v>0.97</v>
      </c>
    </row>
    <row r="10" spans="1:10">
      <c r="A10" t="s">
        <v>22</v>
      </c>
      <c r="B10" t="str">
        <f>VLOOKUP(A10,Справочник!A:B,2,FALSE)</f>
        <v>ДОМ.РФ</v>
      </c>
      <c r="C10" s="28">
        <v>2361924750</v>
      </c>
      <c r="D10">
        <v>0.45</v>
      </c>
    </row>
    <row r="11" spans="1:10">
      <c r="A11" t="s">
        <v>18</v>
      </c>
      <c r="B11" t="str">
        <f>VLOOKUP(A11,Справочник!A:B,2,FALSE)</f>
        <v>Росбанк</v>
      </c>
      <c r="C11" s="28">
        <v>2173517945</v>
      </c>
      <c r="D11">
        <v>0.2</v>
      </c>
    </row>
    <row r="12" spans="1:10">
      <c r="A12" t="s">
        <v>26</v>
      </c>
      <c r="B12" t="str">
        <f>VLOOKUP(A12,Справочник!A:B,2,FALSE)</f>
        <v>Райффайзен Банк</v>
      </c>
      <c r="C12" s="28">
        <v>2002704556</v>
      </c>
      <c r="D12">
        <v>0.61</v>
      </c>
      <c r="J12" s="26"/>
    </row>
    <row r="13" spans="1:10">
      <c r="A13" t="s">
        <v>15</v>
      </c>
      <c r="B13" t="str">
        <f>VLOOKUP(A13,Справочник!A:B,2,FALSE)</f>
        <v>Тинькофф Банк</v>
      </c>
      <c r="C13" s="28">
        <v>1934593670</v>
      </c>
      <c r="D13">
        <v>1.57</v>
      </c>
    </row>
    <row r="14" spans="1:10">
      <c r="A14" t="s">
        <v>364</v>
      </c>
      <c r="B14" t="str">
        <f>VLOOKUP(A14,Справочник!A:B,2,FALSE)</f>
        <v>Банк РОССИЯ</v>
      </c>
      <c r="C14" s="28">
        <v>1357140782</v>
      </c>
      <c r="D14">
        <v>0.25</v>
      </c>
    </row>
    <row r="15" spans="1:10">
      <c r="A15" t="s">
        <v>38</v>
      </c>
      <c r="B15" t="str">
        <f>VLOOKUP(A15,Справочник!A:B,2,FALSE)</f>
        <v>ЮниКредит Банк</v>
      </c>
      <c r="C15" s="28">
        <v>1236119183</v>
      </c>
      <c r="D15">
        <v>3.05</v>
      </c>
    </row>
    <row r="16" spans="1:10">
      <c r="A16" t="s">
        <v>365</v>
      </c>
      <c r="B16" t="str">
        <f>VLOOKUP(A16,Справочник!A:B,2,FALSE)</f>
        <v>Банк Санкт-Петербург</v>
      </c>
      <c r="C16" s="28">
        <v>1042804601</v>
      </c>
      <c r="D16">
        <v>0.38</v>
      </c>
    </row>
    <row r="17" spans="1:4">
      <c r="A17" t="s">
        <v>1039</v>
      </c>
      <c r="B17" t="str">
        <f>VLOOKUP(A17,Справочник!A:B,2,FALSE)</f>
        <v>АК Барс</v>
      </c>
      <c r="C17" s="28">
        <v>879308756</v>
      </c>
      <c r="D17">
        <v>0.6</v>
      </c>
    </row>
    <row r="18" spans="1:4">
      <c r="A18" t="s">
        <v>68</v>
      </c>
      <c r="B18" t="str">
        <f>VLOOKUP(A18,Справочник!A:B,2,FALSE)</f>
        <v>Новикомбанк</v>
      </c>
      <c r="C18" s="28">
        <v>773343011</v>
      </c>
      <c r="D18">
        <v>0.01</v>
      </c>
    </row>
    <row r="19" spans="1:4">
      <c r="A19" t="s">
        <v>25</v>
      </c>
      <c r="B19" t="str">
        <f>VLOOKUP(A19,Справочник!A:B,2,FALSE)</f>
        <v>Уралсиб</v>
      </c>
      <c r="C19" s="28">
        <v>709787812</v>
      </c>
      <c r="D19">
        <v>1.91</v>
      </c>
    </row>
    <row r="20" spans="1:4">
      <c r="A20" t="s">
        <v>21</v>
      </c>
      <c r="B20" t="str">
        <f>VLOOKUP(A20,Справочник!A:B,2,FALSE)</f>
        <v>Почта Банк</v>
      </c>
      <c r="C20" s="28">
        <v>640672403</v>
      </c>
      <c r="D20">
        <v>0.33</v>
      </c>
    </row>
    <row r="21" spans="1:4">
      <c r="A21" t="s">
        <v>97</v>
      </c>
      <c r="B21" t="str">
        <f>VLOOKUP(A21,Справочник!A:B,2,FALSE)</f>
        <v>Ситибанк</v>
      </c>
      <c r="C21" s="28">
        <v>567224364</v>
      </c>
      <c r="D21">
        <v>0.35</v>
      </c>
    </row>
    <row r="22" spans="1:4">
      <c r="A22" t="s">
        <v>95</v>
      </c>
      <c r="B22" t="str">
        <f>VLOOKUP(A22,Справочник!A:B,2,FALSE)</f>
        <v>БМ-Банк</v>
      </c>
      <c r="C22" s="28">
        <v>540332996</v>
      </c>
      <c r="D22">
        <v>510.89</v>
      </c>
    </row>
    <row r="23" spans="1:4">
      <c r="A23" t="s">
        <v>366</v>
      </c>
      <c r="B23" t="str">
        <f>VLOOKUP(A23,Справочник!A:B,2,FALSE)</f>
        <v>БЭНК ОФ ЧАЙНА</v>
      </c>
      <c r="C23" s="28">
        <v>491186251</v>
      </c>
      <c r="D23">
        <v>0</v>
      </c>
    </row>
    <row r="24" spans="1:4">
      <c r="A24" t="s">
        <v>23</v>
      </c>
      <c r="B24" t="str">
        <f>VLOOKUP(A24,Справочник!A:B,2,FALSE)</f>
        <v>МТС Банк</v>
      </c>
      <c r="C24" s="28">
        <v>449775975</v>
      </c>
      <c r="D24">
        <v>2.4900000000000002</v>
      </c>
    </row>
    <row r="25" spans="1:4">
      <c r="A25" t="s">
        <v>32</v>
      </c>
      <c r="B25" t="str">
        <f>VLOOKUP(A25,Справочник!A:B,2,FALSE)</f>
        <v>РНКБ</v>
      </c>
      <c r="C25" s="28">
        <v>438857762</v>
      </c>
      <c r="D25">
        <v>0.38</v>
      </c>
    </row>
    <row r="26" spans="1:4">
      <c r="A26" t="s">
        <v>367</v>
      </c>
      <c r="B26" t="str">
        <f>VLOOKUP(A26,Справочник!A:B,2,FALSE)</f>
        <v>УБРиР</v>
      </c>
      <c r="C26" s="28">
        <v>364410008</v>
      </c>
      <c r="D26">
        <v>0.43</v>
      </c>
    </row>
    <row r="27" spans="1:4">
      <c r="A27" t="s">
        <v>31</v>
      </c>
      <c r="B27" t="str">
        <f>VLOOKUP(A27,Справочник!A:B,2,FALSE)</f>
        <v>ОТП Банк</v>
      </c>
      <c r="C27" s="28">
        <v>350887619</v>
      </c>
      <c r="D27">
        <v>0.7</v>
      </c>
    </row>
    <row r="28" spans="1:4">
      <c r="A28" t="s">
        <v>368</v>
      </c>
      <c r="B28" t="str">
        <f>VLOOKUP(A28,Справочник!A:B,2,FALSE)</f>
        <v>ТКБ БАНК</v>
      </c>
      <c r="C28" s="28">
        <v>327615964</v>
      </c>
      <c r="D28">
        <v>0.46</v>
      </c>
    </row>
    <row r="29" spans="1:4">
      <c r="A29" t="s">
        <v>1040</v>
      </c>
      <c r="B29" t="str">
        <f>VLOOKUP(A29,Справочник!A:B,2,FALSE)</f>
        <v>Зенит</v>
      </c>
      <c r="C29" s="28">
        <v>312494077</v>
      </c>
      <c r="D29">
        <v>0.61</v>
      </c>
    </row>
    <row r="30" spans="1:4">
      <c r="A30" t="s">
        <v>369</v>
      </c>
      <c r="B30" t="str">
        <f>VLOOKUP(A30,Справочник!A:B,2,FALSE)</f>
        <v>Хоум Банк</v>
      </c>
      <c r="C30" s="28">
        <v>288290804</v>
      </c>
      <c r="D30">
        <v>0.97</v>
      </c>
    </row>
    <row r="31" spans="1:4">
      <c r="A31" t="s">
        <v>33</v>
      </c>
      <c r="B31" t="str">
        <f>VLOOKUP(A31,Справочник!A:B,2,FALSE)</f>
        <v>Абсолют Банк</v>
      </c>
      <c r="C31" s="28">
        <v>277266345</v>
      </c>
      <c r="D31">
        <v>0.68</v>
      </c>
    </row>
    <row r="32" spans="1:4">
      <c r="A32" t="s">
        <v>370</v>
      </c>
      <c r="B32" t="str">
        <f>VLOOKUP(A32,Справочник!A:B,2,FALSE)</f>
        <v>Траст</v>
      </c>
      <c r="C32" s="28">
        <v>265095664</v>
      </c>
      <c r="D32">
        <v>51.7</v>
      </c>
    </row>
    <row r="33" spans="1:4">
      <c r="A33" t="s">
        <v>41</v>
      </c>
      <c r="B33" t="str">
        <f>VLOOKUP(A33,Справочник!A:B,2,FALSE)</f>
        <v>Экспобанк</v>
      </c>
      <c r="C33" s="28">
        <v>227151697</v>
      </c>
      <c r="D33">
        <v>1</v>
      </c>
    </row>
    <row r="34" spans="1:4">
      <c r="A34" t="s">
        <v>81</v>
      </c>
      <c r="B34" t="str">
        <f>VLOOKUP(A34,Справочник!A:B,2,FALSE)</f>
        <v>ББР Банк</v>
      </c>
      <c r="C34" s="28">
        <v>222043598</v>
      </c>
      <c r="D34">
        <v>7.0000000000000007E-2</v>
      </c>
    </row>
    <row r="35" spans="1:4">
      <c r="A35" t="s">
        <v>35</v>
      </c>
      <c r="B35" t="str">
        <f>VLOOKUP(A35,Справочник!A:B,2,FALSE)</f>
        <v>Русский Стандарт</v>
      </c>
      <c r="C35" s="28">
        <v>220626676</v>
      </c>
      <c r="D35">
        <v>8.66</v>
      </c>
    </row>
    <row r="36" spans="1:4">
      <c r="A36" t="s">
        <v>371</v>
      </c>
      <c r="B36" t="str">
        <f>VLOOKUP(A36,Справочник!A:B,2,FALSE)</f>
        <v>Азиатско-Тихоокеанский Банк</v>
      </c>
      <c r="C36" s="28">
        <v>217751648</v>
      </c>
      <c r="D36">
        <v>1.81</v>
      </c>
    </row>
    <row r="37" spans="1:4">
      <c r="A37" t="s">
        <v>37</v>
      </c>
      <c r="B37" t="str">
        <f>VLOOKUP(A37,Справочник!A:B,2,FALSE)</f>
        <v>Кредит Европа Банк</v>
      </c>
      <c r="C37" s="28">
        <v>213756855</v>
      </c>
      <c r="D37">
        <v>0.44</v>
      </c>
    </row>
    <row r="38" spans="1:4">
      <c r="A38" t="s">
        <v>53</v>
      </c>
      <c r="B38" t="str">
        <f>VLOOKUP(A38,Справочник!A:B,2,FALSE)</f>
        <v>Металлинвестбанк</v>
      </c>
      <c r="C38" s="28">
        <v>209776921</v>
      </c>
      <c r="D38">
        <v>0.12</v>
      </c>
    </row>
    <row r="39" spans="1:4">
      <c r="A39" t="s">
        <v>372</v>
      </c>
      <c r="B39" t="str">
        <f>VLOOKUP(A39,Справочник!A:B,2,FALSE)</f>
        <v>Банк Аверс</v>
      </c>
      <c r="C39" s="28">
        <v>186609358</v>
      </c>
      <c r="D39">
        <v>0.01</v>
      </c>
    </row>
    <row r="40" spans="1:4">
      <c r="A40" t="s">
        <v>373</v>
      </c>
      <c r="B40" t="str">
        <f>VLOOKUP(A40,Справочник!A:B,2,FALSE)</f>
        <v>Банк Синара</v>
      </c>
      <c r="C40" s="28">
        <v>178256035</v>
      </c>
      <c r="D40">
        <v>3.16</v>
      </c>
    </row>
    <row r="41" spans="1:4">
      <c r="A41" t="s">
        <v>48</v>
      </c>
      <c r="B41" t="str">
        <f>VLOOKUP(A41,Справочник!A:B,2,FALSE)</f>
        <v>Инвестторгбанк</v>
      </c>
      <c r="C41" s="28">
        <v>176803622</v>
      </c>
      <c r="D41">
        <v>38.19</v>
      </c>
    </row>
    <row r="42" spans="1:4">
      <c r="A42" t="s">
        <v>374</v>
      </c>
      <c r="B42" t="str">
        <f>VLOOKUP(A42,Справочник!A:B,2,FALSE)</f>
        <v>Кубань Кредит</v>
      </c>
      <c r="C42" s="28">
        <v>171260041</v>
      </c>
      <c r="D42">
        <v>0.02</v>
      </c>
    </row>
    <row r="43" spans="1:4">
      <c r="A43" t="s">
        <v>45</v>
      </c>
      <c r="B43" t="str">
        <f>VLOOKUP(A43,Справочник!A:B,2,FALSE)</f>
        <v>Локо-Банк</v>
      </c>
      <c r="C43" s="28">
        <v>165642521</v>
      </c>
      <c r="D43">
        <v>0.24</v>
      </c>
    </row>
    <row r="44" spans="1:4">
      <c r="A44" t="s">
        <v>256</v>
      </c>
      <c r="B44" t="str">
        <f>VLOOKUP(A44,Справочник!A:B,2,FALSE)</f>
        <v>Ингосстрах Банк</v>
      </c>
      <c r="C44" s="28">
        <v>149609197</v>
      </c>
      <c r="D44">
        <v>0.99</v>
      </c>
    </row>
    <row r="45" spans="1:4">
      <c r="A45" t="s">
        <v>55</v>
      </c>
      <c r="B45" t="str">
        <f>VLOOKUP(A45,Справочник!A:B,2,FALSE)</f>
        <v>Газэнергобанк</v>
      </c>
      <c r="C45" s="28">
        <v>144925461</v>
      </c>
      <c r="D45">
        <v>1.56</v>
      </c>
    </row>
    <row r="46" spans="1:4">
      <c r="A46" t="s">
        <v>127</v>
      </c>
      <c r="B46" t="str">
        <f>VLOOKUP(A46,Справочник!A:B,2,FALSE)</f>
        <v>Банк Интеза</v>
      </c>
      <c r="C46" s="28">
        <v>142640038</v>
      </c>
      <c r="D46">
        <v>1.28</v>
      </c>
    </row>
    <row r="47" spans="1:4">
      <c r="A47" t="s">
        <v>56</v>
      </c>
      <c r="B47" t="str">
        <f>VLOOKUP(A47,Справочник!A:B,2,FALSE)</f>
        <v>Примсоцбанк</v>
      </c>
      <c r="C47" s="28">
        <v>141125465</v>
      </c>
      <c r="D47">
        <v>0.27</v>
      </c>
    </row>
    <row r="48" spans="1:4">
      <c r="A48" t="s">
        <v>375</v>
      </c>
      <c r="B48" t="str">
        <f>VLOOKUP(A48,Справочник!A:B,2,FALSE)</f>
        <v>Авангард</v>
      </c>
      <c r="C48" s="28">
        <v>139770180</v>
      </c>
      <c r="D48">
        <v>0.04</v>
      </c>
    </row>
    <row r="49" spans="1:4">
      <c r="A49" t="s">
        <v>241</v>
      </c>
      <c r="B49" t="str">
        <f>VLOOKUP(A49,Справочник!A:B,2,FALSE)</f>
        <v>БКС Банк</v>
      </c>
      <c r="C49" s="28">
        <v>137205686</v>
      </c>
      <c r="D49">
        <v>1.39</v>
      </c>
    </row>
    <row r="50" spans="1:4">
      <c r="A50" t="s">
        <v>376</v>
      </c>
      <c r="B50" t="str">
        <f>VLOOKUP(A50,Справочник!A:B,2,FALSE)</f>
        <v>Ренессанс Банк</v>
      </c>
      <c r="C50" s="28">
        <v>133525355</v>
      </c>
      <c r="D50">
        <v>1.25</v>
      </c>
    </row>
    <row r="51" spans="1:4">
      <c r="A51" t="s">
        <v>377</v>
      </c>
      <c r="B51" t="str">
        <f>VLOOKUP(A51,Справочник!A:B,2,FALSE)</f>
        <v>Банк Центр-инвест</v>
      </c>
      <c r="C51" s="28">
        <v>129271311</v>
      </c>
      <c r="D51">
        <v>0.27</v>
      </c>
    </row>
    <row r="52" spans="1:4">
      <c r="A52" t="s">
        <v>378</v>
      </c>
      <c r="B52" t="str">
        <f>VLOOKUP(A52,Справочник!A:B,2,FALSE)</f>
        <v>Таврический</v>
      </c>
      <c r="C52" s="28">
        <v>125638321</v>
      </c>
      <c r="D52">
        <v>863.61</v>
      </c>
    </row>
    <row r="53" spans="1:4">
      <c r="A53" t="s">
        <v>379</v>
      </c>
      <c r="B53" t="str">
        <f>VLOOKUP(A53,Справочник!A:B,2,FALSE)</f>
        <v>Банк Левобережный</v>
      </c>
      <c r="C53" s="28">
        <v>123274736</v>
      </c>
      <c r="D53">
        <v>0.08</v>
      </c>
    </row>
    <row r="54" spans="1:4">
      <c r="A54" t="s">
        <v>1041</v>
      </c>
      <c r="B54" t="str">
        <f>VLOOKUP(A54,Справочник!A:B,2,FALSE)</f>
        <v>Меткомбанк</v>
      </c>
      <c r="C54" s="28">
        <v>116241670</v>
      </c>
      <c r="D54">
        <v>0.5</v>
      </c>
    </row>
    <row r="55" spans="1:4">
      <c r="A55" t="s">
        <v>89</v>
      </c>
      <c r="B55" t="str">
        <f>VLOOKUP(A55,Справочник!A:B,2,FALSE)</f>
        <v>Банк Финсервис</v>
      </c>
      <c r="C55" s="28">
        <v>103744229</v>
      </c>
      <c r="D55">
        <v>0.46</v>
      </c>
    </row>
    <row r="56" spans="1:4">
      <c r="A56" t="s">
        <v>312</v>
      </c>
      <c r="B56" t="str">
        <f>VLOOKUP(A56,Справочник!A:B,2,FALSE)</f>
        <v>СПБ Банк</v>
      </c>
      <c r="C56" s="28">
        <v>102936388</v>
      </c>
      <c r="D56">
        <v>0</v>
      </c>
    </row>
    <row r="57" spans="1:4">
      <c r="A57" t="s">
        <v>521</v>
      </c>
      <c r="B57" t="str">
        <f>VLOOKUP(A57,Справочник!A:B,2,FALSE)</f>
        <v>ИНГ Банк</v>
      </c>
      <c r="C57" s="28">
        <v>102887019</v>
      </c>
      <c r="D57">
        <v>0</v>
      </c>
    </row>
    <row r="58" spans="1:4">
      <c r="A58" t="s">
        <v>51</v>
      </c>
      <c r="B58" t="str">
        <f>VLOOKUP(A58,Справочник!A:B,2,FALSE)</f>
        <v>Сургутнефтегазбанк</v>
      </c>
      <c r="C58" s="28">
        <v>98343397</v>
      </c>
      <c r="D58">
        <v>0.22</v>
      </c>
    </row>
    <row r="59" spans="1:4">
      <c r="A59" t="s">
        <v>380</v>
      </c>
      <c r="B59" t="str">
        <f>VLOOKUP(A59,Справочник!A:B,2,FALSE)</f>
        <v>НРБАНК</v>
      </c>
      <c r="C59" s="28">
        <v>96170458</v>
      </c>
      <c r="D59">
        <v>0.01</v>
      </c>
    </row>
    <row r="60" spans="1:4">
      <c r="A60" t="s">
        <v>381</v>
      </c>
      <c r="B60" t="str">
        <f>VLOOKUP(A60,Справочник!A:B,2,FALSE)</f>
        <v>Авто Финанс Банк</v>
      </c>
      <c r="C60" s="28">
        <v>94080858</v>
      </c>
      <c r="D60">
        <v>0.74</v>
      </c>
    </row>
    <row r="61" spans="1:4">
      <c r="A61" t="s">
        <v>382</v>
      </c>
      <c r="B61" t="str">
        <f>VLOOKUP(A61,Справочник!A:B,2,FALSE)</f>
        <v>Банк Солидарность</v>
      </c>
      <c r="C61" s="28">
        <v>89712496</v>
      </c>
      <c r="D61">
        <v>7.68</v>
      </c>
    </row>
    <row r="62" spans="1:4">
      <c r="A62" t="s">
        <v>113</v>
      </c>
      <c r="B62" t="str">
        <f>VLOOKUP(A62,Справочник!A:B,2,FALSE)</f>
        <v>СДМ-Банк</v>
      </c>
      <c r="C62" s="28">
        <v>87979962</v>
      </c>
      <c r="D62">
        <v>0.28000000000000003</v>
      </c>
    </row>
    <row r="63" spans="1:4">
      <c r="A63" t="s">
        <v>82</v>
      </c>
      <c r="B63" t="str">
        <f>VLOOKUP(A63,Справочник!A:B,2,FALSE)</f>
        <v>Челябинвестбанк</v>
      </c>
      <c r="C63" s="28">
        <v>78347079</v>
      </c>
      <c r="D63">
        <v>0.04</v>
      </c>
    </row>
    <row r="64" spans="1:4">
      <c r="A64" t="s">
        <v>383</v>
      </c>
      <c r="B64" t="str">
        <f>VLOOKUP(A64,Справочник!A:B,2,FALSE)</f>
        <v>Банк МФК</v>
      </c>
      <c r="C64" s="28">
        <v>77538830</v>
      </c>
      <c r="D64">
        <v>0.97</v>
      </c>
    </row>
    <row r="65" spans="1:4">
      <c r="A65" t="s">
        <v>85</v>
      </c>
      <c r="B65" t="str">
        <f>VLOOKUP(A65,Справочник!A:B,2,FALSE)</f>
        <v>Фора-Банк</v>
      </c>
      <c r="C65" s="28">
        <v>75756118</v>
      </c>
      <c r="D65">
        <v>0.55000000000000004</v>
      </c>
    </row>
    <row r="66" spans="1:4">
      <c r="A66" t="s">
        <v>259</v>
      </c>
      <c r="B66" t="str">
        <f>VLOOKUP(A66,Справочник!A:B,2,FALSE)</f>
        <v>КИВИ Банк</v>
      </c>
      <c r="C66" s="28">
        <v>74233889</v>
      </c>
      <c r="D66">
        <v>0.53</v>
      </c>
    </row>
    <row r="67" spans="1:4">
      <c r="A67" t="s">
        <v>384</v>
      </c>
      <c r="B67" t="str">
        <f>VLOOKUP(A67,Справочник!A:B,2,FALSE)</f>
        <v>Приморье</v>
      </c>
      <c r="C67" s="28">
        <v>73447907</v>
      </c>
      <c r="D67">
        <v>0.59</v>
      </c>
    </row>
    <row r="68" spans="1:4">
      <c r="A68" t="s">
        <v>84</v>
      </c>
      <c r="B68" t="str">
        <f>VLOOKUP(A68,Справочник!A:B,2,FALSE)</f>
        <v>ВУЗ-банк</v>
      </c>
      <c r="C68" s="28">
        <v>71137857</v>
      </c>
      <c r="D68">
        <v>5.21</v>
      </c>
    </row>
    <row r="69" spans="1:4">
      <c r="A69" t="s">
        <v>385</v>
      </c>
      <c r="B69" t="str">
        <f>VLOOKUP(A69,Справочник!A:B,2,FALSE)</f>
        <v>Банк Объединенный капитал</v>
      </c>
      <c r="C69" s="28">
        <v>69846529</v>
      </c>
      <c r="D69">
        <v>1.32</v>
      </c>
    </row>
    <row r="70" spans="1:4">
      <c r="A70" t="s">
        <v>66</v>
      </c>
      <c r="B70" t="str">
        <f>VLOOKUP(A70,Справочник!A:B,2,FALSE)</f>
        <v>Челиндбанк</v>
      </c>
      <c r="C70" s="28">
        <v>68223230</v>
      </c>
      <c r="D70">
        <v>7.0000000000000007E-2</v>
      </c>
    </row>
    <row r="71" spans="1:4">
      <c r="A71" t="s">
        <v>386</v>
      </c>
      <c r="B71" t="str">
        <f>VLOOKUP(A71,Справочник!A:B,2,FALSE)</f>
        <v>Модульбанк</v>
      </c>
      <c r="C71" s="28">
        <v>67389637</v>
      </c>
      <c r="D71">
        <v>3.36</v>
      </c>
    </row>
    <row r="72" spans="1:4">
      <c r="A72" t="s">
        <v>522</v>
      </c>
      <c r="B72" t="str">
        <f>VLOOKUP(A72,Справочник!A:B,2,FALSE)</f>
        <v>Мир Бизнес Банк</v>
      </c>
      <c r="C72" s="28">
        <v>66410229</v>
      </c>
      <c r="D72">
        <v>0</v>
      </c>
    </row>
    <row r="73" spans="1:4">
      <c r="A73" t="s">
        <v>387</v>
      </c>
      <c r="B73" t="str">
        <f>VLOOKUP(A73,Справочник!A:B,2,FALSE)</f>
        <v>ЦентроКредит</v>
      </c>
      <c r="C73" s="28">
        <v>65969800</v>
      </c>
      <c r="D73">
        <v>0.6</v>
      </c>
    </row>
    <row r="74" spans="1:4">
      <c r="A74" t="s">
        <v>1042</v>
      </c>
      <c r="B74" t="str">
        <f>VLOOKUP(A74,Справочник!A:B,2,FALSE)</f>
        <v>Севергазбанк</v>
      </c>
      <c r="C74" s="28">
        <v>65663174</v>
      </c>
      <c r="D74">
        <v>0.23</v>
      </c>
    </row>
    <row r="75" spans="1:4">
      <c r="A75" t="s">
        <v>523</v>
      </c>
      <c r="B75" t="str">
        <f>VLOOKUP(A75,Справочник!A:B,2,FALSE)</f>
        <v>ОЗОН Банк</v>
      </c>
      <c r="C75" s="28">
        <v>64682637</v>
      </c>
      <c r="D75">
        <v>0</v>
      </c>
    </row>
    <row r="76" spans="1:4">
      <c r="A76" t="s">
        <v>75</v>
      </c>
      <c r="B76" t="str">
        <f>VLOOKUP(A76,Справочник!A:B,2,FALSE)</f>
        <v>Москоммерцбанк</v>
      </c>
      <c r="C76" s="28">
        <v>62174509</v>
      </c>
      <c r="D76">
        <v>4.08</v>
      </c>
    </row>
    <row r="77" spans="1:4">
      <c r="A77" t="s">
        <v>249</v>
      </c>
      <c r="B77" t="str">
        <f>VLOOKUP(A77,Справочник!A:B,2,FALSE)</f>
        <v>Генбанк</v>
      </c>
      <c r="C77" s="28">
        <v>59594833</v>
      </c>
      <c r="D77">
        <v>0.14000000000000001</v>
      </c>
    </row>
    <row r="78" spans="1:4">
      <c r="A78" t="s">
        <v>524</v>
      </c>
      <c r="B78" t="str">
        <f>VLOOKUP(A78,Справочник!A:B,2,FALSE)</f>
        <v>Тимер Банк</v>
      </c>
      <c r="C78" s="28">
        <v>58971153</v>
      </c>
      <c r="D78">
        <v>6.22</v>
      </c>
    </row>
    <row r="79" spans="1:4">
      <c r="A79" t="s">
        <v>525</v>
      </c>
      <c r="B79" t="str">
        <f>VLOOKUP(A79,Справочник!A:B,2,FALSE)</f>
        <v>Российская Финансовая Корпорация</v>
      </c>
      <c r="C79" s="28">
        <v>52720225</v>
      </c>
      <c r="D79">
        <v>0</v>
      </c>
    </row>
    <row r="80" spans="1:4">
      <c r="A80" t="s">
        <v>388</v>
      </c>
      <c r="B80" t="str">
        <f>VLOOKUP(A80,Справочник!A:B,2,FALSE)</f>
        <v>Чайна Констракшн</v>
      </c>
      <c r="C80" s="28">
        <v>51648524</v>
      </c>
      <c r="D80">
        <v>2.04</v>
      </c>
    </row>
    <row r="81" spans="1:4">
      <c r="A81" t="s">
        <v>1043</v>
      </c>
      <c r="B81" t="str">
        <f>VLOOKUP(A81,Справочник!A:B,2,FALSE)</f>
        <v>Дальневосточный банк</v>
      </c>
      <c r="C81" s="28">
        <v>51096656</v>
      </c>
      <c r="D81">
        <v>0.79</v>
      </c>
    </row>
    <row r="82" spans="1:4">
      <c r="A82" t="s">
        <v>1044</v>
      </c>
      <c r="B82" t="str">
        <f>VLOOKUP(A82,Справочник!A:B,2,FALSE)</f>
        <v>Аресбанк</v>
      </c>
      <c r="C82" s="28">
        <v>49908050</v>
      </c>
      <c r="D82">
        <v>0.03</v>
      </c>
    </row>
    <row r="83" spans="1:4">
      <c r="A83" t="s">
        <v>526</v>
      </c>
      <c r="B83" t="str">
        <f>VLOOKUP(A83,Справочник!A:B,2,FALSE)</f>
        <v>Банк Держава</v>
      </c>
      <c r="C83" s="28">
        <v>48589186</v>
      </c>
      <c r="D83">
        <v>9.7899999999999991</v>
      </c>
    </row>
    <row r="84" spans="1:4">
      <c r="A84" t="s">
        <v>118</v>
      </c>
      <c r="B84" t="str">
        <f>VLOOKUP(A84,Справочник!A:B,2,FALSE)</f>
        <v>Интерпрогрессбанк</v>
      </c>
      <c r="C84" s="28">
        <v>48044177</v>
      </c>
      <c r="D84">
        <v>0.38</v>
      </c>
    </row>
    <row r="85" spans="1:4">
      <c r="A85" t="s">
        <v>390</v>
      </c>
      <c r="B85" t="str">
        <f>VLOOKUP(A85,Справочник!A:B,2,FALSE)</f>
        <v>Банк ПСКБ</v>
      </c>
      <c r="C85" s="28">
        <v>47149174</v>
      </c>
      <c r="D85">
        <v>0</v>
      </c>
    </row>
    <row r="86" spans="1:4">
      <c r="A86" t="s">
        <v>391</v>
      </c>
      <c r="B86" t="str">
        <f>VLOOKUP(A86,Справочник!A:B,2,FALSE)</f>
        <v>МОРСКОЙ БАНК</v>
      </c>
      <c r="C86" s="28">
        <v>46361283</v>
      </c>
      <c r="D86">
        <v>0.04</v>
      </c>
    </row>
    <row r="87" spans="1:4">
      <c r="A87" t="s">
        <v>527</v>
      </c>
      <c r="B87" t="str">
        <f>VLOOKUP(A87,Справочник!A:B,2,FALSE)</f>
        <v>ДенизБанк Москва</v>
      </c>
      <c r="C87" s="28">
        <v>44424099</v>
      </c>
      <c r="D87">
        <v>0</v>
      </c>
    </row>
    <row r="88" spans="1:4">
      <c r="A88" t="s">
        <v>146</v>
      </c>
      <c r="B88" t="str">
        <f>VLOOKUP(A88,Справочник!A:B,2,FALSE)</f>
        <v>Ланта-Банк</v>
      </c>
      <c r="C88" s="28">
        <v>42769278</v>
      </c>
      <c r="D88">
        <v>0.04</v>
      </c>
    </row>
    <row r="89" spans="1:4">
      <c r="A89" t="s">
        <v>64</v>
      </c>
      <c r="B89" t="str">
        <f>VLOOKUP(A89,Справочник!A:B,2,FALSE)</f>
        <v>Кредит Урал Банк</v>
      </c>
      <c r="C89" s="28">
        <v>41287653</v>
      </c>
      <c r="D89">
        <v>0.05</v>
      </c>
    </row>
    <row r="90" spans="1:4">
      <c r="A90" t="s">
        <v>61</v>
      </c>
      <c r="B90" t="str">
        <f>VLOOKUP(A90,Справочник!A:B,2,FALSE)</f>
        <v>МС Банк Рус</v>
      </c>
      <c r="C90" s="28">
        <v>40367428</v>
      </c>
      <c r="D90">
        <v>0.56000000000000005</v>
      </c>
    </row>
    <row r="91" spans="1:4">
      <c r="A91" t="s">
        <v>392</v>
      </c>
      <c r="B91" t="str">
        <f>VLOOKUP(A91,Справочник!A:B,2,FALSE)</f>
        <v>Мидзухо Банк</v>
      </c>
      <c r="C91" s="28">
        <v>40310024</v>
      </c>
      <c r="D91">
        <v>0</v>
      </c>
    </row>
    <row r="92" spans="1:4">
      <c r="A92" t="s">
        <v>528</v>
      </c>
      <c r="B92" t="str">
        <f>VLOOKUP(A92,Справочник!A:B,2,FALSE)</f>
        <v>Еврофинанс Моснарбанк</v>
      </c>
      <c r="C92" s="28">
        <v>38681210</v>
      </c>
      <c r="D92">
        <v>0</v>
      </c>
    </row>
    <row r="93" spans="1:4">
      <c r="A93" t="s">
        <v>145</v>
      </c>
      <c r="B93" t="str">
        <f>VLOOKUP(A93,Справочник!A:B,2,FALSE)</f>
        <v>РосДорБанк</v>
      </c>
      <c r="C93" s="28">
        <v>37971028</v>
      </c>
      <c r="D93">
        <v>1.77</v>
      </c>
    </row>
    <row r="94" spans="1:4">
      <c r="A94" t="s">
        <v>76</v>
      </c>
      <c r="B94" t="str">
        <f>VLOOKUP(A94,Справочник!A:B,2,FALSE)</f>
        <v>Алмазэргиэнбанк</v>
      </c>
      <c r="C94" s="28">
        <v>35161203</v>
      </c>
      <c r="D94">
        <v>0.64</v>
      </c>
    </row>
    <row r="95" spans="1:4">
      <c r="A95" t="s">
        <v>529</v>
      </c>
      <c r="B95" t="str">
        <f>VLOOKUP(A95,Справочник!A:B,2,FALSE)</f>
        <v>Хлынов</v>
      </c>
      <c r="C95" s="28">
        <v>34782243</v>
      </c>
      <c r="D95">
        <v>0.2</v>
      </c>
    </row>
    <row r="96" spans="1:4">
      <c r="A96" t="s">
        <v>393</v>
      </c>
      <c r="B96" t="str">
        <f>VLOOKUP(A96,Справочник!A:B,2,FALSE)</f>
        <v>Банк Национальный стандарт</v>
      </c>
      <c r="C96" s="28">
        <v>34730692</v>
      </c>
      <c r="D96">
        <v>0.03</v>
      </c>
    </row>
    <row r="97" spans="1:4">
      <c r="A97" t="s">
        <v>276</v>
      </c>
      <c r="B97" t="str">
        <f>VLOOKUP(A97,Справочник!A:B,2,FALSE)</f>
        <v>НБД-Банк</v>
      </c>
      <c r="C97" s="28">
        <v>34047217</v>
      </c>
      <c r="D97">
        <v>0.02</v>
      </c>
    </row>
    <row r="98" spans="1:4">
      <c r="A98" t="s">
        <v>394</v>
      </c>
      <c r="B98" t="str">
        <f>VLOOKUP(A98,Справочник!A:B,2,FALSE)</f>
        <v>банк Раунд</v>
      </c>
      <c r="C98" s="28">
        <v>33843928</v>
      </c>
      <c r="D98">
        <v>0</v>
      </c>
    </row>
    <row r="99" spans="1:4">
      <c r="A99" t="s">
        <v>395</v>
      </c>
      <c r="B99" t="str">
        <f>VLOOKUP(A99,Справочник!A:B,2,FALSE)</f>
        <v>Эс-Би-Ай Банк</v>
      </c>
      <c r="C99" s="28">
        <v>33535852</v>
      </c>
      <c r="D99">
        <v>6.35</v>
      </c>
    </row>
    <row r="100" spans="1:4">
      <c r="A100" t="s">
        <v>396</v>
      </c>
      <c r="B100" t="str">
        <f>VLOOKUP(A100,Справочник!A:B,2,FALSE)</f>
        <v>Ишбанк</v>
      </c>
      <c r="C100" s="28">
        <v>33189087</v>
      </c>
      <c r="D100">
        <v>0.01</v>
      </c>
    </row>
    <row r="101" spans="1:4">
      <c r="A101" t="s">
        <v>397</v>
      </c>
      <c r="B101" t="str">
        <f>VLOOKUP(A101,Справочник!A:B,2,FALSE)</f>
        <v>Ури Банк</v>
      </c>
      <c r="C101" s="28">
        <v>31932255</v>
      </c>
      <c r="D101">
        <v>0</v>
      </c>
    </row>
    <row r="102" spans="1:4">
      <c r="A102" t="s">
        <v>91</v>
      </c>
      <c r="B102" t="str">
        <f>VLOOKUP(A102,Справочник!A:B,2,FALSE)</f>
        <v>Реалист Банк</v>
      </c>
      <c r="C102" s="28">
        <v>31501721</v>
      </c>
      <c r="D102">
        <v>0.7</v>
      </c>
    </row>
    <row r="103" spans="1:4">
      <c r="A103" t="s">
        <v>139</v>
      </c>
      <c r="B103" t="str">
        <f>VLOOKUP(A103,Справочник!A:B,2,FALSE)</f>
        <v>НС Банк</v>
      </c>
      <c r="C103" s="28">
        <v>30881132</v>
      </c>
      <c r="D103">
        <v>2.97</v>
      </c>
    </row>
    <row r="104" spans="1:4">
      <c r="A104" t="s">
        <v>106</v>
      </c>
      <c r="B104" t="str">
        <f>VLOOKUP(A104,Справочник!A:B,2,FALSE)</f>
        <v>Энерготрансбанк</v>
      </c>
      <c r="C104" s="28">
        <v>30631661</v>
      </c>
      <c r="D104">
        <v>0.22</v>
      </c>
    </row>
    <row r="105" spans="1:4">
      <c r="A105" t="s">
        <v>398</v>
      </c>
      <c r="B105" t="str">
        <f>VLOOKUP(A105,Справочник!A:B,2,FALSE)</f>
        <v>Банк Кредит Свисс</v>
      </c>
      <c r="C105" s="28">
        <v>29120591</v>
      </c>
      <c r="D105">
        <v>0</v>
      </c>
    </row>
    <row r="106" spans="1:4">
      <c r="A106" t="s">
        <v>399</v>
      </c>
      <c r="B106" t="str">
        <f>VLOOKUP(A106,Справочник!A:B,2,FALSE)</f>
        <v>Банк РЕСО Кредит</v>
      </c>
      <c r="C106" s="28">
        <v>29003583</v>
      </c>
      <c r="D106">
        <v>23.9</v>
      </c>
    </row>
    <row r="107" spans="1:4">
      <c r="A107" t="s">
        <v>138</v>
      </c>
      <c r="B107" t="str">
        <f>VLOOKUP(A107,Справочник!A:B,2,FALSE)</f>
        <v>Инбанк</v>
      </c>
      <c r="C107" s="28">
        <v>27999219</v>
      </c>
      <c r="D107">
        <v>0.03</v>
      </c>
    </row>
    <row r="108" spans="1:4">
      <c r="A108" t="s">
        <v>87</v>
      </c>
      <c r="B108" t="str">
        <f>VLOOKUP(A108,Справочник!A:B,2,FALSE)</f>
        <v>Урал ФД</v>
      </c>
      <c r="C108" s="28">
        <v>27382360</v>
      </c>
      <c r="D108">
        <v>6.77</v>
      </c>
    </row>
    <row r="109" spans="1:4">
      <c r="A109" t="s">
        <v>152</v>
      </c>
      <c r="B109" t="str">
        <f>VLOOKUP(A109,Справочник!A:B,2,FALSE)</f>
        <v>Тольяттихимбанк</v>
      </c>
      <c r="C109" s="28">
        <v>26805065</v>
      </c>
      <c r="D109">
        <v>0.48</v>
      </c>
    </row>
    <row r="110" spans="1:4">
      <c r="A110" t="s">
        <v>57</v>
      </c>
      <c r="B110" t="str">
        <f>VLOOKUP(A110,Справочник!A:B,2,FALSE)</f>
        <v>БыстроБанк</v>
      </c>
      <c r="C110" s="28">
        <v>26622715</v>
      </c>
      <c r="D110">
        <v>3.54</v>
      </c>
    </row>
    <row r="111" spans="1:4">
      <c r="A111" t="s">
        <v>400</v>
      </c>
      <c r="B111" t="str">
        <f>VLOOKUP(A111,Справочник!A:B,2,FALSE)</f>
        <v>Экономбанк</v>
      </c>
      <c r="C111" s="28">
        <v>26525389</v>
      </c>
      <c r="D111">
        <v>72.66</v>
      </c>
    </row>
    <row r="112" spans="1:4">
      <c r="A112" t="s">
        <v>530</v>
      </c>
      <c r="B112" t="str">
        <f>VLOOKUP(A112,Справочник!A:B,2,FALSE)</f>
        <v>Яндекс Банк</v>
      </c>
      <c r="C112" s="28">
        <v>26028117</v>
      </c>
      <c r="D112">
        <v>0.3</v>
      </c>
    </row>
    <row r="113" spans="1:4">
      <c r="A113" t="s">
        <v>401</v>
      </c>
      <c r="B113" t="str">
        <f>VLOOKUP(A113,Справочник!A:B,2,FALSE)</f>
        <v>ТАТСОЦБАНК</v>
      </c>
      <c r="C113" s="28">
        <v>25785468</v>
      </c>
      <c r="D113">
        <v>0.12</v>
      </c>
    </row>
    <row r="114" spans="1:4">
      <c r="A114" t="s">
        <v>108</v>
      </c>
      <c r="B114" t="str">
        <f>VLOOKUP(A114,Справочник!A:B,2,FALSE)</f>
        <v>Банк Акцепт</v>
      </c>
      <c r="C114" s="28">
        <v>24997651</v>
      </c>
      <c r="D114">
        <v>0.43</v>
      </c>
    </row>
    <row r="115" spans="1:4">
      <c r="A115" t="s">
        <v>120</v>
      </c>
      <c r="B115" t="str">
        <f>VLOOKUP(A115,Справочник!A:B,2,FALSE)</f>
        <v>Прио-Внешторгбанк</v>
      </c>
      <c r="C115" s="28">
        <v>24751970</v>
      </c>
      <c r="D115">
        <v>0</v>
      </c>
    </row>
    <row r="116" spans="1:4">
      <c r="A116" t="s">
        <v>402</v>
      </c>
      <c r="B116" t="str">
        <f>VLOOKUP(A116,Справочник!A:B,2,FALSE)</f>
        <v>Агропромкредит</v>
      </c>
      <c r="C116" s="28">
        <v>22481675</v>
      </c>
      <c r="D116">
        <v>0</v>
      </c>
    </row>
    <row r="117" spans="1:4">
      <c r="A117" t="s">
        <v>952</v>
      </c>
      <c r="B117" t="str">
        <f>VLOOKUP(A117,Справочник!A:B,2,FALSE)</f>
        <v>Акибанк</v>
      </c>
      <c r="C117" s="28">
        <v>22450494</v>
      </c>
      <c r="D117">
        <v>0.32</v>
      </c>
    </row>
    <row r="118" spans="1:4">
      <c r="A118" t="s">
        <v>101</v>
      </c>
      <c r="B118" t="str">
        <f>VLOOKUP(A118,Справочник!A:B,2,FALSE)</f>
        <v>Энергобанк</v>
      </c>
      <c r="C118" s="28">
        <v>21383118</v>
      </c>
      <c r="D118">
        <v>0.47</v>
      </c>
    </row>
    <row r="119" spans="1:4">
      <c r="A119" t="s">
        <v>403</v>
      </c>
      <c r="B119" t="str">
        <f>VLOOKUP(A119,Справочник!A:B,2,FALSE)</f>
        <v>МБА-Москва</v>
      </c>
      <c r="C119" s="28">
        <v>21181512</v>
      </c>
      <c r="D119">
        <v>0</v>
      </c>
    </row>
    <row r="120" spans="1:4">
      <c r="A120" t="s">
        <v>404</v>
      </c>
      <c r="B120" t="str">
        <f>VLOOKUP(A120,Справочник!A:B,2,FALSE)</f>
        <v>SEB</v>
      </c>
      <c r="C120" s="28">
        <v>21161339</v>
      </c>
      <c r="D120">
        <v>0</v>
      </c>
    </row>
    <row r="121" spans="1:4">
      <c r="A121" t="s">
        <v>73</v>
      </c>
      <c r="B121" t="str">
        <f>VLOOKUP(A121,Справочник!A:B,2,FALSE)</f>
        <v>Норвик Банк</v>
      </c>
      <c r="C121" s="28">
        <v>20295427</v>
      </c>
      <c r="D121">
        <v>2.21</v>
      </c>
    </row>
    <row r="122" spans="1:4">
      <c r="A122" t="s">
        <v>405</v>
      </c>
      <c r="B122" t="str">
        <f>VLOOKUP(A122,Справочник!A:B,2,FALSE)</f>
        <v>Банк ФИНАМ</v>
      </c>
      <c r="C122" s="28">
        <v>20174998</v>
      </c>
      <c r="D122">
        <v>0.01</v>
      </c>
    </row>
    <row r="123" spans="1:4">
      <c r="A123" t="s">
        <v>406</v>
      </c>
      <c r="B123" t="str">
        <f>VLOOKUP(A123,Справочник!A:B,2,FALSE)</f>
        <v>Кошелев-Банк</v>
      </c>
      <c r="C123" s="28">
        <v>19558103</v>
      </c>
      <c r="D123">
        <v>0.68</v>
      </c>
    </row>
    <row r="124" spans="1:4">
      <c r="A124" t="s">
        <v>110</v>
      </c>
      <c r="B124" t="str">
        <f>VLOOKUP(A124,Справочник!A:B,2,FALSE)</f>
        <v>НК Банк</v>
      </c>
      <c r="C124" s="28">
        <v>19019252</v>
      </c>
      <c r="D124">
        <v>1.06</v>
      </c>
    </row>
    <row r="125" spans="1:4">
      <c r="A125" t="s">
        <v>407</v>
      </c>
      <c r="B125" t="str">
        <f>VLOOKUP(A125,Справочник!A:B,2,FALSE)</f>
        <v>Банк ОРЕНБУРГ</v>
      </c>
      <c r="C125" s="28">
        <v>18194931</v>
      </c>
      <c r="D125">
        <v>0.11</v>
      </c>
    </row>
    <row r="126" spans="1:4">
      <c r="A126" t="s">
        <v>408</v>
      </c>
      <c r="B126" t="str">
        <f>VLOOKUP(A126,Справочник!A:B,2,FALSE)</f>
        <v>Александровский</v>
      </c>
      <c r="C126" s="28">
        <v>17581818</v>
      </c>
      <c r="D126">
        <v>2.27</v>
      </c>
    </row>
    <row r="127" spans="1:4">
      <c r="A127" t="s">
        <v>409</v>
      </c>
      <c r="B127" t="str">
        <f>VLOOKUP(A127,Справочник!A:B,2,FALSE)</f>
        <v>Цифра банк</v>
      </c>
      <c r="C127" s="28">
        <v>17497526</v>
      </c>
      <c r="D127">
        <v>2.8</v>
      </c>
    </row>
    <row r="128" spans="1:4">
      <c r="A128" t="s">
        <v>410</v>
      </c>
      <c r="B128" t="str">
        <f>VLOOKUP(A128,Справочник!A:B,2,FALSE)</f>
        <v>Русский Народный Банк</v>
      </c>
      <c r="C128" s="28">
        <v>17088878</v>
      </c>
      <c r="D128">
        <v>20.079999999999998</v>
      </c>
    </row>
    <row r="129" spans="1:4">
      <c r="A129" t="s">
        <v>123</v>
      </c>
      <c r="B129" t="str">
        <f>VLOOKUP(A129,Справочник!A:B,2,FALSE)</f>
        <v>Банк Казани</v>
      </c>
      <c r="C129" s="28">
        <v>16985312</v>
      </c>
      <c r="D129">
        <v>2.78</v>
      </c>
    </row>
    <row r="130" spans="1:4">
      <c r="A130" t="s">
        <v>411</v>
      </c>
      <c r="B130" t="str">
        <f>VLOOKUP(A130,Справочник!A:B,2,FALSE)</f>
        <v>СЛАВИЯ</v>
      </c>
      <c r="C130" s="28">
        <v>16436709</v>
      </c>
      <c r="D130">
        <v>5.79</v>
      </c>
    </row>
    <row r="131" spans="1:4">
      <c r="A131" t="s">
        <v>112</v>
      </c>
      <c r="B131" t="str">
        <f>VLOOKUP(A131,Справочник!A:B,2,FALSE)</f>
        <v>Датабанк</v>
      </c>
      <c r="C131" s="28">
        <v>16318272</v>
      </c>
      <c r="D131">
        <v>0.04</v>
      </c>
    </row>
    <row r="132" spans="1:4">
      <c r="A132" t="s">
        <v>319</v>
      </c>
      <c r="B132" t="str">
        <f>VLOOKUP(A132,Справочник!A:B,2,FALSE)</f>
        <v>Углеметбанк</v>
      </c>
      <c r="C132" s="28">
        <v>16069201</v>
      </c>
      <c r="D132">
        <v>0.05</v>
      </c>
    </row>
    <row r="133" spans="1:4">
      <c r="A133" t="s">
        <v>252</v>
      </c>
      <c r="B133" t="str">
        <f>VLOOKUP(A133,Справочник!A:B,2,FALSE)</f>
        <v>Джей энд Ти Банк</v>
      </c>
      <c r="C133" s="28">
        <v>15834856</v>
      </c>
      <c r="D133">
        <v>0.67</v>
      </c>
    </row>
    <row r="134" spans="1:4">
      <c r="A134" t="s">
        <v>148</v>
      </c>
      <c r="B134" t="str">
        <f>VLOOKUP(A134,Справочник!A:B,2,FALSE)</f>
        <v>Солид Банк</v>
      </c>
      <c r="C134" s="28">
        <v>15785771</v>
      </c>
      <c r="D134">
        <v>4.88</v>
      </c>
    </row>
    <row r="135" spans="1:4">
      <c r="A135" t="s">
        <v>531</v>
      </c>
      <c r="B135" t="str">
        <f>VLOOKUP(A135,Справочник!A:B,2,FALSE)</f>
        <v>БЖФ Банк</v>
      </c>
      <c r="C135" s="28">
        <v>15324720</v>
      </c>
      <c r="D135">
        <v>6.52</v>
      </c>
    </row>
    <row r="136" spans="1:4">
      <c r="A136" t="s">
        <v>412</v>
      </c>
      <c r="B136" t="str">
        <f>VLOOKUP(A136,Справочник!A:B,2,FALSE)</f>
        <v>Банк Итуруп</v>
      </c>
      <c r="C136" s="28">
        <v>15257726</v>
      </c>
      <c r="D136">
        <v>0</v>
      </c>
    </row>
    <row r="137" spans="1:4">
      <c r="A137" t="s">
        <v>532</v>
      </c>
      <c r="B137" t="str">
        <f>VLOOKUP(A137,Справочник!A:B,2,FALSE)</f>
        <v>Развитие-Столица</v>
      </c>
      <c r="C137" s="28">
        <v>15169900</v>
      </c>
      <c r="D137">
        <v>1.34</v>
      </c>
    </row>
    <row r="138" spans="1:4">
      <c r="A138" t="s">
        <v>277</v>
      </c>
      <c r="B138" t="str">
        <f>VLOOKUP(A138,Справочник!A:B,2,FALSE)</f>
        <v>Нико-Банк</v>
      </c>
      <c r="C138" s="28">
        <v>14423348</v>
      </c>
      <c r="D138">
        <v>0.08</v>
      </c>
    </row>
    <row r="139" spans="1:4">
      <c r="A139" t="s">
        <v>413</v>
      </c>
      <c r="B139" t="str">
        <f>VLOOKUP(A139,Справочник!A:B,2,FALSE)</f>
        <v>Пойдём!</v>
      </c>
      <c r="C139" s="28">
        <v>13805209</v>
      </c>
      <c r="D139">
        <v>3.58</v>
      </c>
    </row>
    <row r="140" spans="1:4">
      <c r="A140" t="s">
        <v>533</v>
      </c>
      <c r="B140" t="str">
        <f>VLOOKUP(A140,Справочник!A:B,2,FALSE)</f>
        <v>ЦМРБанк</v>
      </c>
      <c r="C140" s="28">
        <v>13777270</v>
      </c>
      <c r="D140">
        <v>0</v>
      </c>
    </row>
    <row r="141" spans="1:4">
      <c r="A141" t="s">
        <v>107</v>
      </c>
      <c r="B141" t="str">
        <f>VLOOKUP(A141,Справочник!A:B,2,FALSE)</f>
        <v>Автоторгбанк</v>
      </c>
      <c r="C141" s="28">
        <v>13637957</v>
      </c>
      <c r="D141">
        <v>0.02</v>
      </c>
    </row>
    <row r="142" spans="1:4">
      <c r="A142" t="s">
        <v>132</v>
      </c>
      <c r="B142" t="str">
        <f>VLOOKUP(A142,Справочник!A:B,2,FALSE)</f>
        <v>Алеф-Банк</v>
      </c>
      <c r="C142" s="28">
        <v>13459612</v>
      </c>
      <c r="D142">
        <v>0.02</v>
      </c>
    </row>
    <row r="143" spans="1:4">
      <c r="A143" t="s">
        <v>344</v>
      </c>
      <c r="B143" t="str">
        <f>VLOOKUP(A143,Справочник!A:B,2,FALSE)</f>
        <v>Банк ПТБ</v>
      </c>
      <c r="C143" s="28">
        <v>13412383</v>
      </c>
      <c r="D143">
        <v>0.3</v>
      </c>
    </row>
    <row r="144" spans="1:4">
      <c r="A144" t="s">
        <v>111</v>
      </c>
      <c r="B144" t="str">
        <f>VLOOKUP(A144,Справочник!A:B,2,FALSE)</f>
        <v>ЮГ-Инвестбанк</v>
      </c>
      <c r="C144" s="28">
        <v>13386007</v>
      </c>
      <c r="D144">
        <v>0.68</v>
      </c>
    </row>
    <row r="145" spans="1:4">
      <c r="A145" t="s">
        <v>414</v>
      </c>
      <c r="B145" t="str">
        <f>VLOOKUP(A145,Справочник!A:B,2,FALSE)</f>
        <v>Форштадт</v>
      </c>
      <c r="C145" s="28">
        <v>13115802</v>
      </c>
      <c r="D145">
        <v>7.0000000000000007E-2</v>
      </c>
    </row>
    <row r="146" spans="1:4">
      <c r="A146" t="s">
        <v>303</v>
      </c>
      <c r="B146" t="str">
        <f>VLOOKUP(A146,Справочник!A:B,2,FALSE)</f>
        <v>Русьуниверсалбанк</v>
      </c>
      <c r="C146" s="28">
        <v>12906438</v>
      </c>
      <c r="D146">
        <v>0</v>
      </c>
    </row>
    <row r="147" spans="1:4">
      <c r="A147" t="s">
        <v>415</v>
      </c>
      <c r="B147" t="str">
        <f>VLOOKUP(A147,Справочник!A:B,2,FALSE)</f>
        <v>Витабанк</v>
      </c>
      <c r="C147" s="28">
        <v>12708214</v>
      </c>
      <c r="D147">
        <v>0</v>
      </c>
    </row>
    <row r="148" spans="1:4">
      <c r="A148" t="s">
        <v>103</v>
      </c>
      <c r="B148" t="str">
        <f>VLOOKUP(A148,Справочник!A:B,2,FALSE)</f>
        <v>РостФинанс</v>
      </c>
      <c r="C148" s="28">
        <v>12003152</v>
      </c>
      <c r="D148">
        <v>2.79</v>
      </c>
    </row>
    <row r="149" spans="1:4">
      <c r="A149" t="s">
        <v>416</v>
      </c>
      <c r="B149" t="str">
        <f>VLOOKUP(A149,Справочник!A:B,2,FALSE)</f>
        <v>САРОВБИЗНЕСБАНК</v>
      </c>
      <c r="C149" s="28">
        <v>11733069</v>
      </c>
      <c r="D149">
        <v>1.36</v>
      </c>
    </row>
    <row r="150" spans="1:4">
      <c r="A150" t="s">
        <v>417</v>
      </c>
      <c r="B150" t="str">
        <f>VLOOKUP(A150,Справочник!A:B,2,FALSE)</f>
        <v>Венец</v>
      </c>
      <c r="C150" s="28">
        <v>11583166</v>
      </c>
      <c r="D150">
        <v>0.21</v>
      </c>
    </row>
    <row r="151" spans="1:4">
      <c r="A151" t="s">
        <v>418</v>
      </c>
      <c r="B151" t="str">
        <f>VLOOKUP(A151,Справочник!A:B,2,FALSE)</f>
        <v>Гарант-Инвест</v>
      </c>
      <c r="C151" s="28">
        <v>11487981</v>
      </c>
      <c r="D151">
        <v>1.21</v>
      </c>
    </row>
    <row r="152" spans="1:4">
      <c r="A152" t="s">
        <v>419</v>
      </c>
      <c r="B152" t="str">
        <f>VLOOKUP(A152,Справочник!A:B,2,FALSE)</f>
        <v>Банк Мир Привилегий</v>
      </c>
      <c r="C152" s="28">
        <v>11334738</v>
      </c>
      <c r="D152">
        <v>0</v>
      </c>
    </row>
    <row r="153" spans="1:4">
      <c r="A153" t="s">
        <v>420</v>
      </c>
      <c r="B153" t="str">
        <f>VLOOKUP(A153,Справочник!A:B,2,FALSE)</f>
        <v>Зираат Банк</v>
      </c>
      <c r="C153" s="28">
        <v>11203646</v>
      </c>
      <c r="D153">
        <v>0</v>
      </c>
    </row>
    <row r="154" spans="1:4">
      <c r="A154" t="s">
        <v>421</v>
      </c>
      <c r="B154" t="str">
        <f>VLOOKUP(A154,Справочник!A:B,2,FALSE)</f>
        <v>Трансстройбанк</v>
      </c>
      <c r="C154" s="28">
        <v>10823487</v>
      </c>
      <c r="D154">
        <v>0.77</v>
      </c>
    </row>
    <row r="155" spans="1:4">
      <c r="A155" t="s">
        <v>422</v>
      </c>
      <c r="B155" t="str">
        <f>VLOOKUP(A155,Справочник!A:B,2,FALSE)</f>
        <v>Бланк</v>
      </c>
      <c r="C155" s="28">
        <v>10244986</v>
      </c>
      <c r="D155">
        <v>0.02</v>
      </c>
    </row>
    <row r="156" spans="1:4">
      <c r="A156" t="s">
        <v>251</v>
      </c>
      <c r="B156" t="str">
        <f>VLOOKUP(A156,Справочник!A:B,2,FALSE)</f>
        <v>ГУТА-БАНК</v>
      </c>
      <c r="C156" s="28">
        <v>10190858</v>
      </c>
      <c r="D156">
        <v>0</v>
      </c>
    </row>
    <row r="157" spans="1:4">
      <c r="A157" t="s">
        <v>119</v>
      </c>
      <c r="B157" t="str">
        <f>VLOOKUP(A157,Справочник!A:B,2,FALSE)</f>
        <v>Кузнецкбизнесбанк</v>
      </c>
      <c r="C157" s="28">
        <v>9816666</v>
      </c>
      <c r="D157">
        <v>0.05</v>
      </c>
    </row>
    <row r="158" spans="1:4">
      <c r="A158" t="s">
        <v>423</v>
      </c>
      <c r="B158" t="str">
        <f>VLOOKUP(A158,Справочник!A:B,2,FALSE)</f>
        <v>Банк Снежинский</v>
      </c>
      <c r="C158" s="28">
        <v>9669330</v>
      </c>
      <c r="D158">
        <v>0.06</v>
      </c>
    </row>
    <row r="159" spans="1:4">
      <c r="A159" t="s">
        <v>116</v>
      </c>
      <c r="B159" t="str">
        <f>VLOOKUP(A159,Справочник!A:B,2,FALSE)</f>
        <v>Хакасский муниципальный банк</v>
      </c>
      <c r="C159" s="28">
        <v>9654515</v>
      </c>
      <c r="D159">
        <v>0.02</v>
      </c>
    </row>
    <row r="160" spans="1:4">
      <c r="A160" t="s">
        <v>115</v>
      </c>
      <c r="B160" t="str">
        <f>VLOOKUP(A160,Справочник!A:B,2,FALSE)</f>
        <v>Томскпромстройбанк</v>
      </c>
      <c r="C160" s="28">
        <v>9456990</v>
      </c>
      <c r="D160">
        <v>1.27</v>
      </c>
    </row>
    <row r="161" spans="1:4">
      <c r="A161" t="s">
        <v>424</v>
      </c>
      <c r="B161" t="str">
        <f>VLOOKUP(A161,Справочник!A:B,2,FALSE)</f>
        <v>Агророс Банк</v>
      </c>
      <c r="C161" s="28">
        <v>9309733</v>
      </c>
      <c r="D161">
        <v>0.23</v>
      </c>
    </row>
    <row r="162" spans="1:4">
      <c r="A162" t="s">
        <v>153</v>
      </c>
      <c r="B162" t="str">
        <f>VLOOKUP(A162,Справочник!A:B,2,FALSE)</f>
        <v>Новобанк</v>
      </c>
      <c r="C162" s="28">
        <v>8854027</v>
      </c>
      <c r="D162">
        <v>0.09</v>
      </c>
    </row>
    <row r="163" spans="1:4">
      <c r="A163" t="s">
        <v>140</v>
      </c>
      <c r="B163" t="str">
        <f>VLOOKUP(A163,Справочник!A:B,2,FALSE)</f>
        <v>Сибсоцбанк</v>
      </c>
      <c r="C163" s="28">
        <v>8407841</v>
      </c>
      <c r="D163">
        <v>0.01</v>
      </c>
    </row>
    <row r="164" spans="1:4">
      <c r="A164" t="s">
        <v>313</v>
      </c>
      <c r="B164" t="str">
        <f>VLOOKUP(A164,Справочник!A:B,2,FALSE)</f>
        <v>Ставропольпромстройбанк</v>
      </c>
      <c r="C164" s="28">
        <v>8353079</v>
      </c>
      <c r="D164">
        <v>0.09</v>
      </c>
    </row>
    <row r="165" spans="1:4">
      <c r="A165" t="s">
        <v>157</v>
      </c>
      <c r="B165" t="str">
        <f>VLOOKUP(A165,Справочник!A:B,2,FALSE)</f>
        <v>Нацинвестпромбанк</v>
      </c>
      <c r="C165" s="28">
        <v>8170683</v>
      </c>
      <c r="D165">
        <v>0</v>
      </c>
    </row>
    <row r="166" spans="1:4">
      <c r="A166" t="s">
        <v>1045</v>
      </c>
      <c r="B166" t="str">
        <f>VLOOKUP(A166,Справочник!A:B,2,FALSE)</f>
        <v>ФИНСТАР Банк</v>
      </c>
      <c r="C166" s="28">
        <v>8062772</v>
      </c>
      <c r="D166">
        <v>0.1</v>
      </c>
    </row>
    <row r="167" spans="1:4">
      <c r="A167" t="s">
        <v>425</v>
      </c>
      <c r="B167" t="str">
        <f>VLOOKUP(A167,Справочник!A:B,2,FALSE)</f>
        <v>Банк Новый век</v>
      </c>
      <c r="C167" s="28">
        <v>7888368</v>
      </c>
      <c r="D167">
        <v>0</v>
      </c>
    </row>
    <row r="168" spans="1:4">
      <c r="A168" t="s">
        <v>426</v>
      </c>
      <c r="B168" t="str">
        <f>VLOOKUP(A168,Справочник!A:B,2,FALSE)</f>
        <v>Кузнецкий</v>
      </c>
      <c r="C168" s="28">
        <v>7855736</v>
      </c>
      <c r="D168">
        <v>0.03</v>
      </c>
    </row>
    <row r="169" spans="1:4">
      <c r="A169" t="s">
        <v>1046</v>
      </c>
      <c r="B169" t="str">
        <f>VLOOKUP(A169,Справочник!A:B,2,FALSE)</f>
        <v>Первоуральскбанк</v>
      </c>
      <c r="C169" s="28">
        <v>7739711</v>
      </c>
      <c r="D169">
        <v>0.61</v>
      </c>
    </row>
    <row r="170" spans="1:4">
      <c r="A170" t="s">
        <v>427</v>
      </c>
      <c r="B170" t="str">
        <f>VLOOKUP(A170,Справочник!A:B,2,FALSE)</f>
        <v>Земский банк</v>
      </c>
      <c r="C170" s="28">
        <v>7631651</v>
      </c>
      <c r="D170">
        <v>0.01</v>
      </c>
    </row>
    <row r="171" spans="1:4">
      <c r="A171" t="s">
        <v>428</v>
      </c>
      <c r="B171" t="str">
        <f>VLOOKUP(A171,Справочник!A:B,2,FALSE)</f>
        <v>Черноморский банк развития и реконструкции</v>
      </c>
      <c r="C171" s="28">
        <v>7495736</v>
      </c>
      <c r="D171">
        <v>0</v>
      </c>
    </row>
    <row r="172" spans="1:4">
      <c r="A172" t="s">
        <v>261</v>
      </c>
      <c r="B172" t="str">
        <f>VLOOKUP(A172,Справочник!A:B,2,FALSE)</f>
        <v>Контур.Банк</v>
      </c>
      <c r="C172" s="28">
        <v>7157128</v>
      </c>
      <c r="D172">
        <v>0.13</v>
      </c>
    </row>
    <row r="173" spans="1:4">
      <c r="A173" t="s">
        <v>1047</v>
      </c>
      <c r="B173" t="str">
        <f>VLOOKUP(A173,Справочник!A:B,2,FALSE)</f>
        <v>Камский коммерческий банк</v>
      </c>
      <c r="C173" s="28">
        <v>7122932</v>
      </c>
      <c r="D173">
        <v>0.44</v>
      </c>
    </row>
    <row r="174" spans="1:4">
      <c r="A174" t="s">
        <v>534</v>
      </c>
      <c r="B174" t="str">
        <f>VLOOKUP(A174,Справочник!A:B,2,FALSE)</f>
        <v>Енисейский объединенный банк</v>
      </c>
      <c r="C174" s="28">
        <v>6990593</v>
      </c>
      <c r="D174">
        <v>7.0000000000000007E-2</v>
      </c>
    </row>
    <row r="175" spans="1:4">
      <c r="A175" t="s">
        <v>429</v>
      </c>
      <c r="B175" t="str">
        <f>VLOOKUP(A175,Справочник!A:B,2,FALSE)</f>
        <v>Долинск</v>
      </c>
      <c r="C175" s="28">
        <v>6713694</v>
      </c>
      <c r="D175">
        <v>0.12</v>
      </c>
    </row>
    <row r="176" spans="1:4">
      <c r="A176" t="s">
        <v>247</v>
      </c>
      <c r="B176" t="str">
        <f>VLOOKUP(A176,Справочник!A:B,2,FALSE)</f>
        <v>ВЛАДБИЗНЕСБАНК</v>
      </c>
      <c r="C176" s="28">
        <v>6620697</v>
      </c>
      <c r="D176">
        <v>0</v>
      </c>
    </row>
    <row r="177" spans="1:4">
      <c r="A177" t="s">
        <v>430</v>
      </c>
      <c r="B177" t="str">
        <f>VLOOKUP(A177,Справочник!A:B,2,FALSE)</f>
        <v>Газтрансбанк</v>
      </c>
      <c r="C177" s="28">
        <v>6492558</v>
      </c>
      <c r="D177">
        <v>0.15</v>
      </c>
    </row>
    <row r="178" spans="1:4">
      <c r="A178" t="s">
        <v>431</v>
      </c>
      <c r="B178" t="str">
        <f>VLOOKUP(A178,Справочник!A:B,2,FALSE)</f>
        <v>ГОРБАНК</v>
      </c>
      <c r="C178" s="28">
        <v>6320400</v>
      </c>
      <c r="D178">
        <v>0</v>
      </c>
    </row>
    <row r="179" spans="1:4">
      <c r="A179" t="s">
        <v>432</v>
      </c>
      <c r="B179" t="str">
        <f>VLOOKUP(A179,Справочник!A:B,2,FALSE)</f>
        <v>Банк БКФ</v>
      </c>
      <c r="C179" s="28">
        <v>5906234</v>
      </c>
      <c r="D179">
        <v>9.11</v>
      </c>
    </row>
    <row r="180" spans="1:4">
      <c r="A180" t="s">
        <v>535</v>
      </c>
      <c r="B180" t="str">
        <f>VLOOKUP(A180,Справочник!A:B,2,FALSE)</f>
        <v>СИНКО-БАНК</v>
      </c>
      <c r="C180" s="28">
        <v>5874715</v>
      </c>
      <c r="D180">
        <v>0</v>
      </c>
    </row>
    <row r="181" spans="1:4">
      <c r="A181" t="s">
        <v>1048</v>
      </c>
      <c r="B181" t="str">
        <f>VLOOKUP(A181,Справочник!A:B,2,FALSE)</f>
        <v>Социум-Банк</v>
      </c>
      <c r="C181" s="28">
        <v>5685806</v>
      </c>
      <c r="D181">
        <v>0</v>
      </c>
    </row>
    <row r="182" spans="1:4">
      <c r="A182" t="s">
        <v>433</v>
      </c>
      <c r="B182" t="str">
        <f>VLOOKUP(A182,Справочник!A:B,2,FALSE)</f>
        <v>Первый Инвестиционный Банк</v>
      </c>
      <c r="C182" s="28">
        <v>5648790</v>
      </c>
      <c r="D182">
        <v>0</v>
      </c>
    </row>
    <row r="183" spans="1:4">
      <c r="A183" t="s">
        <v>434</v>
      </c>
      <c r="B183" t="str">
        <f>VLOOKUP(A183,Справочник!A:B,2,FALSE)</f>
        <v>СТРОЙЛЕСБАНК</v>
      </c>
      <c r="C183" s="28">
        <v>5621475</v>
      </c>
      <c r="D183">
        <v>0.43</v>
      </c>
    </row>
    <row r="184" spans="1:4">
      <c r="A184" t="s">
        <v>435</v>
      </c>
      <c r="B184" t="str">
        <f>VLOOKUP(A184,Справочник!A:B,2,FALSE)</f>
        <v>Северный Народный Банк</v>
      </c>
      <c r="C184" s="28">
        <v>5609734</v>
      </c>
      <c r="D184">
        <v>0</v>
      </c>
    </row>
    <row r="185" spans="1:4">
      <c r="A185" t="s">
        <v>117</v>
      </c>
      <c r="B185" t="str">
        <f>VLOOKUP(A185,Справочник!A:B,2,FALSE)</f>
        <v>НОКССБАНК</v>
      </c>
      <c r="C185" s="28">
        <v>5578010</v>
      </c>
      <c r="D185">
        <v>0.24</v>
      </c>
    </row>
    <row r="186" spans="1:4">
      <c r="A186" t="s">
        <v>436</v>
      </c>
      <c r="B186" t="str">
        <f>VLOOKUP(A186,Справочник!A:B,2,FALSE)</f>
        <v>Белгородсоцбанк</v>
      </c>
      <c r="C186" s="28">
        <v>5531876</v>
      </c>
      <c r="D186">
        <v>0</v>
      </c>
    </row>
    <row r="187" spans="1:4">
      <c r="A187" t="s">
        <v>1049</v>
      </c>
      <c r="B187" t="str">
        <f>VLOOKUP(A187,Справочник!A:B,2,FALSE)</f>
        <v>Москомбанк</v>
      </c>
      <c r="C187" s="28">
        <v>5517197</v>
      </c>
      <c r="D187">
        <v>0</v>
      </c>
    </row>
    <row r="188" spans="1:4">
      <c r="A188" t="s">
        <v>299</v>
      </c>
      <c r="B188" t="str">
        <f>VLOOKUP(A188,Справочник!A:B,2,FALSE)</f>
        <v>Роял Кредит Банк</v>
      </c>
      <c r="C188" s="28">
        <v>5369001</v>
      </c>
      <c r="D188">
        <v>3.78</v>
      </c>
    </row>
    <row r="189" spans="1:4">
      <c r="A189" t="s">
        <v>437</v>
      </c>
      <c r="B189" t="str">
        <f>VLOOKUP(A189,Справочник!A:B,2,FALSE)</f>
        <v>Свой Банк</v>
      </c>
      <c r="C189" s="28">
        <v>5352854</v>
      </c>
      <c r="D189">
        <v>0.06</v>
      </c>
    </row>
    <row r="190" spans="1:4">
      <c r="A190" t="s">
        <v>438</v>
      </c>
      <c r="B190" t="str">
        <f>VLOOKUP(A190,Справочник!A:B,2,FALSE)</f>
        <v>Банк Вологжанин</v>
      </c>
      <c r="C190" s="28">
        <v>5292246</v>
      </c>
      <c r="D190">
        <v>0.64</v>
      </c>
    </row>
    <row r="191" spans="1:4">
      <c r="A191" t="s">
        <v>136</v>
      </c>
      <c r="B191" t="str">
        <f>VLOOKUP(A191,Справочник!A:B,2,FALSE)</f>
        <v>Автоградбанк</v>
      </c>
      <c r="C191" s="28">
        <v>5068763</v>
      </c>
      <c r="D191">
        <v>1.71</v>
      </c>
    </row>
    <row r="192" spans="1:4">
      <c r="A192" t="s">
        <v>271</v>
      </c>
      <c r="B192" t="str">
        <f>VLOOKUP(A192,Справочник!A:B,2,FALSE)</f>
        <v>МТИ Банк</v>
      </c>
      <c r="C192" s="28">
        <v>4757856</v>
      </c>
      <c r="D192">
        <v>0.23</v>
      </c>
    </row>
    <row r="193" spans="1:4">
      <c r="A193" t="s">
        <v>439</v>
      </c>
      <c r="B193" t="str">
        <f>VLOOKUP(A193,Справочник!A:B,2,FALSE)</f>
        <v>Универсальный фондовый банк</v>
      </c>
      <c r="C193" s="28">
        <v>4755426</v>
      </c>
      <c r="D193">
        <v>0</v>
      </c>
    </row>
    <row r="194" spans="1:4">
      <c r="A194" t="s">
        <v>440</v>
      </c>
      <c r="B194" t="str">
        <f>VLOOKUP(A194,Справочник!A:B,2,FALSE)</f>
        <v>Далена Банк</v>
      </c>
      <c r="C194" s="28">
        <v>4736531</v>
      </c>
      <c r="D194">
        <v>0.01</v>
      </c>
    </row>
    <row r="195" spans="1:4">
      <c r="A195" t="s">
        <v>102</v>
      </c>
      <c r="B195" t="str">
        <f>VLOOKUP(A195,Справочник!A:B,2,FALSE)</f>
        <v>Банк Оранжевый</v>
      </c>
      <c r="C195" s="28">
        <v>4583766</v>
      </c>
      <c r="D195">
        <v>0.28000000000000003</v>
      </c>
    </row>
    <row r="196" spans="1:4">
      <c r="A196" t="s">
        <v>244</v>
      </c>
      <c r="B196" t="str">
        <f>VLOOKUP(A196,Справочник!A:B,2,FALSE)</f>
        <v>Братский АНКБ</v>
      </c>
      <c r="C196" s="28">
        <v>4514093</v>
      </c>
      <c r="D196">
        <v>0.61</v>
      </c>
    </row>
    <row r="197" spans="1:4">
      <c r="A197" t="s">
        <v>441</v>
      </c>
      <c r="B197" t="str">
        <f>VLOOKUP(A197,Справочник!A:B,2,FALSE)</f>
        <v>Кубаньторгбанк</v>
      </c>
      <c r="C197" s="28">
        <v>4496414</v>
      </c>
      <c r="D197">
        <v>0</v>
      </c>
    </row>
    <row r="198" spans="1:4">
      <c r="A198" t="s">
        <v>219</v>
      </c>
      <c r="B198" t="str">
        <f>VLOOKUP(A198,Справочник!A:B,2,FALSE)</f>
        <v>Банк Кремлевский</v>
      </c>
      <c r="C198" s="28">
        <v>4432567</v>
      </c>
      <c r="D198">
        <v>0</v>
      </c>
    </row>
    <row r="199" spans="1:4">
      <c r="A199" t="s">
        <v>442</v>
      </c>
      <c r="B199" t="str">
        <f>VLOOKUP(A199,Справочник!A:B,2,FALSE)</f>
        <v>Живаго банк</v>
      </c>
      <c r="C199" s="28">
        <v>4297317</v>
      </c>
      <c r="D199">
        <v>0</v>
      </c>
    </row>
    <row r="200" spans="1:4">
      <c r="A200" t="s">
        <v>443</v>
      </c>
      <c r="B200" t="str">
        <f>VLOOKUP(A200,Справочник!A:B,2,FALSE)</f>
        <v>Муниципальный Камчатпрофитбанк</v>
      </c>
      <c r="C200" s="28">
        <v>4245634</v>
      </c>
      <c r="D200">
        <v>0.3</v>
      </c>
    </row>
    <row r="201" spans="1:4">
      <c r="A201" t="s">
        <v>444</v>
      </c>
      <c r="B201" t="str">
        <f>VLOOKUP(A201,Справочник!A:B,2,FALSE)</f>
        <v>Тендер-Банк</v>
      </c>
      <c r="C201" s="28">
        <v>4237812</v>
      </c>
      <c r="D201">
        <v>0.55000000000000004</v>
      </c>
    </row>
    <row r="202" spans="1:4">
      <c r="A202" t="s">
        <v>195</v>
      </c>
      <c r="B202" t="str">
        <f>VLOOKUP(A202,Справочник!A:B,2,FALSE)</f>
        <v>Алтайкапиталбанк</v>
      </c>
      <c r="C202" s="28">
        <v>4194868</v>
      </c>
      <c r="D202">
        <v>0.34</v>
      </c>
    </row>
    <row r="203" spans="1:4">
      <c r="A203" t="s">
        <v>445</v>
      </c>
      <c r="B203" t="str">
        <f>VLOOKUP(A203,Справочник!A:B,2,FALSE)</f>
        <v>Уралфинанс</v>
      </c>
      <c r="C203" s="28">
        <v>4076655</v>
      </c>
      <c r="D203">
        <v>0.4</v>
      </c>
    </row>
    <row r="204" spans="1:4">
      <c r="A204" t="s">
        <v>446</v>
      </c>
      <c r="B204" t="str">
        <f>VLOOKUP(A204,Справочник!A:B,2,FALSE)</f>
        <v>Кетовский Коммерческий Банк</v>
      </c>
      <c r="C204" s="28">
        <v>4044455</v>
      </c>
      <c r="D204">
        <v>0.35</v>
      </c>
    </row>
    <row r="205" spans="1:4">
      <c r="A205" t="s">
        <v>447</v>
      </c>
      <c r="B205" t="str">
        <f>VLOOKUP(A205,Справочник!A:B,2,FALSE)</f>
        <v>Крокус-Банк</v>
      </c>
      <c r="C205" s="28">
        <v>4032567</v>
      </c>
      <c r="D205">
        <v>0.82</v>
      </c>
    </row>
    <row r="206" spans="1:4">
      <c r="A206" t="s">
        <v>448</v>
      </c>
      <c r="B206" t="str">
        <f>VLOOKUP(A206,Справочник!A:B,2,FALSE)</f>
        <v>БСТ-Банк</v>
      </c>
      <c r="C206" s="28">
        <v>3965618</v>
      </c>
      <c r="D206">
        <v>1.91</v>
      </c>
    </row>
    <row r="207" spans="1:4">
      <c r="A207" t="s">
        <v>449</v>
      </c>
      <c r="B207" t="str">
        <f>VLOOKUP(A207,Справочник!A:B,2,FALSE)</f>
        <v>Яринтербанк</v>
      </c>
      <c r="C207" s="28">
        <v>3891365</v>
      </c>
      <c r="D207">
        <v>0</v>
      </c>
    </row>
    <row r="208" spans="1:4">
      <c r="A208" t="s">
        <v>450</v>
      </c>
      <c r="B208" t="str">
        <f>VLOOKUP(A208,Справочник!A:B,2,FALSE)</f>
        <v>Уралпромбанк</v>
      </c>
      <c r="C208" s="28">
        <v>3654424</v>
      </c>
      <c r="D208">
        <v>0.16</v>
      </c>
    </row>
    <row r="209" spans="1:4">
      <c r="A209" t="s">
        <v>451</v>
      </c>
      <c r="B209" t="str">
        <f>VLOOKUP(A209,Справочник!A:B,2,FALSE)</f>
        <v>АвтоКредитБанк</v>
      </c>
      <c r="C209" s="28">
        <v>3383639</v>
      </c>
      <c r="D209">
        <v>0</v>
      </c>
    </row>
    <row r="210" spans="1:4">
      <c r="A210" t="s">
        <v>452</v>
      </c>
      <c r="B210" t="str">
        <f>VLOOKUP(A210,Справочник!A:B,2,FALSE)</f>
        <v>Донкомбанк</v>
      </c>
      <c r="C210" s="28">
        <v>3362291</v>
      </c>
      <c r="D210">
        <v>0</v>
      </c>
    </row>
    <row r="211" spans="1:4">
      <c r="A211" t="s">
        <v>453</v>
      </c>
      <c r="B211" t="str">
        <f>VLOOKUP(A211,Справочник!A:B,2,FALSE)</f>
        <v>Москва-Сити</v>
      </c>
      <c r="C211" s="28">
        <v>3235581</v>
      </c>
      <c r="D211">
        <v>0</v>
      </c>
    </row>
    <row r="212" spans="1:4">
      <c r="A212" t="s">
        <v>454</v>
      </c>
      <c r="B212" t="str">
        <f>VLOOKUP(A212,Справочник!A:B,2,FALSE)</f>
        <v>Банк Элита</v>
      </c>
      <c r="C212" s="28">
        <v>3131605</v>
      </c>
      <c r="D212">
        <v>0.01</v>
      </c>
    </row>
    <row r="213" spans="1:4">
      <c r="A213" t="s">
        <v>210</v>
      </c>
      <c r="B213" t="str">
        <f>VLOOKUP(A213,Справочник!A:B,2,FALSE)</f>
        <v>Банк Глобус</v>
      </c>
      <c r="C213" s="28">
        <v>3123765</v>
      </c>
      <c r="D213">
        <v>0.25</v>
      </c>
    </row>
    <row r="214" spans="1:4">
      <c r="A214" t="s">
        <v>287</v>
      </c>
      <c r="B214" t="str">
        <f>VLOOKUP(A214,Справочник!A:B,2,FALSE)</f>
        <v>ПроБанк</v>
      </c>
      <c r="C214" s="28">
        <v>3066434</v>
      </c>
      <c r="D214">
        <v>0.41</v>
      </c>
    </row>
    <row r="215" spans="1:4">
      <c r="A215" t="s">
        <v>455</v>
      </c>
      <c r="B215" t="str">
        <f>VLOOKUP(A215,Справочник!A:B,2,FALSE)</f>
        <v>Сельмашбанк</v>
      </c>
      <c r="C215" s="28">
        <v>2876945</v>
      </c>
      <c r="D215">
        <v>0</v>
      </c>
    </row>
    <row r="216" spans="1:4">
      <c r="A216" t="s">
        <v>456</v>
      </c>
      <c r="B216" t="str">
        <f>VLOOKUP(A216,Справочник!A:B,2,FALSE)</f>
        <v>Примтеркомбанк</v>
      </c>
      <c r="C216" s="28">
        <v>2801121</v>
      </c>
      <c r="D216">
        <v>0.69</v>
      </c>
    </row>
    <row r="217" spans="1:4">
      <c r="A217" t="s">
        <v>151</v>
      </c>
      <c r="B217" t="str">
        <f>VLOOKUP(A217,Справочник!A:B,2,FALSE)</f>
        <v>Костромаселькомбанк</v>
      </c>
      <c r="C217" s="28">
        <v>2749053</v>
      </c>
      <c r="D217">
        <v>0.16</v>
      </c>
    </row>
    <row r="218" spans="1:4">
      <c r="A218" t="s">
        <v>225</v>
      </c>
      <c r="B218" t="str">
        <f>VLOOKUP(A218,Справочник!A:B,2,FALSE)</f>
        <v>Банк Пермь</v>
      </c>
      <c r="C218" s="28">
        <v>2739881</v>
      </c>
      <c r="D218">
        <v>0</v>
      </c>
    </row>
    <row r="219" spans="1:4">
      <c r="A219" t="s">
        <v>457</v>
      </c>
      <c r="B219" t="str">
        <f>VLOOKUP(A219,Справочник!A:B,2,FALSE)</f>
        <v>Банк РМП</v>
      </c>
      <c r="C219" s="28">
        <v>2708553</v>
      </c>
      <c r="D219">
        <v>0</v>
      </c>
    </row>
    <row r="220" spans="1:4">
      <c r="A220" t="s">
        <v>458</v>
      </c>
      <c r="B220" t="str">
        <f>VLOOKUP(A220,Справочник!A:B,2,FALSE)</f>
        <v>Новый Московский Банк</v>
      </c>
      <c r="C220" s="28">
        <v>2672906</v>
      </c>
      <c r="D220">
        <v>0</v>
      </c>
    </row>
    <row r="221" spans="1:4">
      <c r="A221" t="s">
        <v>459</v>
      </c>
      <c r="B221" t="str">
        <f>VLOOKUP(A221,Справочник!A:B,2,FALSE)</f>
        <v>Арзамас</v>
      </c>
      <c r="C221" s="28">
        <v>2642770</v>
      </c>
      <c r="D221">
        <v>0</v>
      </c>
    </row>
    <row r="222" spans="1:4">
      <c r="A222" t="s">
        <v>460</v>
      </c>
      <c r="B222" t="str">
        <f>VLOOKUP(A222,Справочник!A:B,2,FALSE)</f>
        <v>Банк Саратов</v>
      </c>
      <c r="C222" s="28">
        <v>2536526</v>
      </c>
      <c r="D222">
        <v>0</v>
      </c>
    </row>
    <row r="223" spans="1:4">
      <c r="A223" t="s">
        <v>288</v>
      </c>
      <c r="B223" t="str">
        <f>VLOOKUP(A223,Справочник!A:B,2,FALSE)</f>
        <v>Промсельхозбанк</v>
      </c>
      <c r="C223" s="28">
        <v>2485889</v>
      </c>
      <c r="D223">
        <v>6.53</v>
      </c>
    </row>
    <row r="224" spans="1:4">
      <c r="A224" t="s">
        <v>461</v>
      </c>
      <c r="B224" t="str">
        <f>VLOOKUP(A224,Справочник!A:B,2,FALSE)</f>
        <v>Первый Дортрансбанк</v>
      </c>
      <c r="C224" s="28">
        <v>2389033</v>
      </c>
      <c r="D224">
        <v>0.06</v>
      </c>
    </row>
    <row r="225" spans="1:4">
      <c r="A225" t="s">
        <v>462</v>
      </c>
      <c r="B225" t="str">
        <f>VLOOKUP(A225,Справочник!A:B,2,FALSE)</f>
        <v>Банк Заречье</v>
      </c>
      <c r="C225" s="28">
        <v>2388421</v>
      </c>
      <c r="D225">
        <v>0.56000000000000005</v>
      </c>
    </row>
    <row r="226" spans="1:4">
      <c r="A226" t="s">
        <v>1050</v>
      </c>
      <c r="B226" t="str">
        <f>VLOOKUP(A226,Справочник!A:B,2,FALSE)</f>
        <v>ВНЕШФИНБАНК</v>
      </c>
      <c r="C226" s="28">
        <v>2321295</v>
      </c>
      <c r="D226">
        <v>0.13</v>
      </c>
    </row>
    <row r="227" spans="1:4">
      <c r="A227" t="s">
        <v>464</v>
      </c>
      <c r="B227" t="str">
        <f>VLOOKUP(A227,Справочник!A:B,2,FALSE)</f>
        <v>Банк Приобье</v>
      </c>
      <c r="C227" s="28">
        <v>2291619</v>
      </c>
      <c r="D227">
        <v>0</v>
      </c>
    </row>
    <row r="228" spans="1:4">
      <c r="A228" t="s">
        <v>465</v>
      </c>
      <c r="B228" t="str">
        <f>VLOOKUP(A228,Справочник!A:B,2,FALSE)</f>
        <v>Банк Викинг</v>
      </c>
      <c r="C228" s="28">
        <v>2255281</v>
      </c>
      <c r="D228">
        <v>0</v>
      </c>
    </row>
    <row r="229" spans="1:4">
      <c r="A229" t="s">
        <v>466</v>
      </c>
      <c r="B229" t="str">
        <f>VLOOKUP(A229,Справочник!A:B,2,FALSE)</f>
        <v>ИТ Банк</v>
      </c>
      <c r="C229" s="28">
        <v>2205397</v>
      </c>
      <c r="D229">
        <v>0</v>
      </c>
    </row>
    <row r="230" spans="1:4">
      <c r="A230" t="s">
        <v>467</v>
      </c>
      <c r="B230" t="str">
        <f>VLOOKUP(A230,Справочник!A:B,2,FALSE)</f>
        <v>Банк СИСТЕМА</v>
      </c>
      <c r="C230" s="28">
        <v>2205315</v>
      </c>
      <c r="D230">
        <v>0</v>
      </c>
    </row>
    <row r="231" spans="1:4">
      <c r="A231" t="s">
        <v>468</v>
      </c>
      <c r="B231" t="str">
        <f>VLOOKUP(A231,Справочник!A:B,2,FALSE)</f>
        <v>ЭКСИ-Банк</v>
      </c>
      <c r="C231" s="28">
        <v>2180388</v>
      </c>
      <c r="D231">
        <v>0.16</v>
      </c>
    </row>
    <row r="232" spans="1:4">
      <c r="A232" t="s">
        <v>469</v>
      </c>
      <c r="B232" t="str">
        <f>VLOOKUP(A232,Справочник!A:B,2,FALSE)</f>
        <v>НООСФЕРА</v>
      </c>
      <c r="C232" s="28">
        <v>2176505</v>
      </c>
      <c r="D232">
        <v>0.02</v>
      </c>
    </row>
    <row r="233" spans="1:4">
      <c r="A233" t="s">
        <v>470</v>
      </c>
      <c r="B233" t="str">
        <f>VLOOKUP(A233,Справочник!A:B,2,FALSE)</f>
        <v>Алтынбанк</v>
      </c>
      <c r="C233" s="28">
        <v>2157337</v>
      </c>
      <c r="D233">
        <v>0.78</v>
      </c>
    </row>
    <row r="234" spans="1:4">
      <c r="A234" t="s">
        <v>471</v>
      </c>
      <c r="B234" t="str">
        <f>VLOOKUP(A234,Справочник!A:B,2,FALSE)</f>
        <v>Республиканский Кредитный Альянс</v>
      </c>
      <c r="C234" s="28">
        <v>2120802</v>
      </c>
      <c r="D234">
        <v>4.0199999999999996</v>
      </c>
    </row>
    <row r="235" spans="1:4">
      <c r="A235" t="s">
        <v>472</v>
      </c>
      <c r="B235" t="str">
        <f>VLOOKUP(A235,Справочник!A:B,2,FALSE)</f>
        <v>Банк Соколовcкий</v>
      </c>
      <c r="C235" s="28">
        <v>2072393</v>
      </c>
      <c r="D235">
        <v>0</v>
      </c>
    </row>
    <row r="236" spans="1:4">
      <c r="A236" t="s">
        <v>473</v>
      </c>
      <c r="B236" t="str">
        <f>VLOOKUP(A236,Справочник!A:B,2,FALSE)</f>
        <v>ИК Банк</v>
      </c>
      <c r="C236" s="28">
        <v>2069122</v>
      </c>
      <c r="D236">
        <v>0.04</v>
      </c>
    </row>
    <row r="237" spans="1:4">
      <c r="A237" t="s">
        <v>474</v>
      </c>
      <c r="B237" t="str">
        <f>VLOOKUP(A237,Справочник!A:B,2,FALSE)</f>
        <v>БАНК НБС</v>
      </c>
      <c r="C237" s="28">
        <v>2018271</v>
      </c>
      <c r="D237">
        <v>0.08</v>
      </c>
    </row>
    <row r="238" spans="1:4">
      <c r="A238" t="s">
        <v>475</v>
      </c>
      <c r="B238" t="str">
        <f>VLOOKUP(A238,Справочник!A:B,2,FALSE)</f>
        <v>Банк Йошкар-Ола</v>
      </c>
      <c r="C238" s="28">
        <v>1999390</v>
      </c>
      <c r="D238">
        <v>0</v>
      </c>
    </row>
    <row r="239" spans="1:4">
      <c r="A239" t="s">
        <v>476</v>
      </c>
      <c r="B239" t="str">
        <f>VLOOKUP(A239,Справочник!A:B,2,FALSE)</f>
        <v>Столичный Кредит</v>
      </c>
      <c r="C239" s="28">
        <v>1993130</v>
      </c>
      <c r="D239">
        <v>0</v>
      </c>
    </row>
    <row r="240" spans="1:4">
      <c r="A240" t="s">
        <v>477</v>
      </c>
      <c r="B240" t="str">
        <f>VLOOKUP(A240,Справочник!A:B,2,FALSE)</f>
        <v>Великие Луки банк</v>
      </c>
      <c r="C240" s="28">
        <v>1925276</v>
      </c>
      <c r="D240">
        <v>3.11</v>
      </c>
    </row>
    <row r="241" spans="1:4">
      <c r="A241" t="s">
        <v>478</v>
      </c>
      <c r="B241" t="str">
        <f>VLOOKUP(A241,Справочник!A:B,2,FALSE)</f>
        <v>Тамбовкредитпромбанк</v>
      </c>
      <c r="C241" s="28">
        <v>1882928</v>
      </c>
      <c r="D241">
        <v>0</v>
      </c>
    </row>
    <row r="242" spans="1:4">
      <c r="A242" t="s">
        <v>479</v>
      </c>
      <c r="B242" t="str">
        <f>VLOOKUP(A242,Справочник!A:B,2,FALSE)</f>
        <v>Банк Ермак</v>
      </c>
      <c r="C242" s="28">
        <v>1840594</v>
      </c>
      <c r="D242">
        <v>0.01</v>
      </c>
    </row>
    <row r="243" spans="1:4">
      <c r="A243" t="s">
        <v>480</v>
      </c>
      <c r="B243" t="str">
        <f>VLOOKUP(A243,Справочник!A:B,2,FALSE)</f>
        <v>Прокоммерцбанк</v>
      </c>
      <c r="C243" s="28">
        <v>1730429</v>
      </c>
      <c r="D243">
        <v>0.05</v>
      </c>
    </row>
    <row r="244" spans="1:4">
      <c r="A244" t="s">
        <v>481</v>
      </c>
      <c r="B244" t="str">
        <f>VLOOKUP(A244,Справочник!A:B,2,FALSE)</f>
        <v>Банк АГОРА</v>
      </c>
      <c r="C244" s="28">
        <v>1728907</v>
      </c>
      <c r="D244">
        <v>0.89</v>
      </c>
    </row>
    <row r="245" spans="1:4">
      <c r="A245" t="s">
        <v>482</v>
      </c>
      <c r="B245" t="str">
        <f>VLOOKUP(A245,Справочник!A:B,2,FALSE)</f>
        <v>Кузбассхимбанк</v>
      </c>
      <c r="C245" s="28">
        <v>1722508</v>
      </c>
      <c r="D245">
        <v>0</v>
      </c>
    </row>
    <row r="246" spans="1:4">
      <c r="A246" t="s">
        <v>483</v>
      </c>
      <c r="B246" t="str">
        <f>VLOOKUP(A246,Справочник!A:B,2,FALSE)</f>
        <v>Вакобанк</v>
      </c>
      <c r="C246" s="28">
        <v>1706800</v>
      </c>
      <c r="D246">
        <v>0</v>
      </c>
    </row>
    <row r="247" spans="1:4">
      <c r="A247" t="s">
        <v>484</v>
      </c>
      <c r="B247" t="str">
        <f>VLOOKUP(A247,Справочник!A:B,2,FALSE)</f>
        <v>Крона-Банк</v>
      </c>
      <c r="C247" s="28">
        <v>1697440</v>
      </c>
      <c r="D247">
        <v>0</v>
      </c>
    </row>
    <row r="248" spans="1:4">
      <c r="A248" t="s">
        <v>485</v>
      </c>
      <c r="B248" t="str">
        <f>VLOOKUP(A248,Справочник!A:B,2,FALSE)</f>
        <v>Россита-Банк</v>
      </c>
      <c r="C248" s="28">
        <v>1665143</v>
      </c>
      <c r="D248">
        <v>0</v>
      </c>
    </row>
    <row r="249" spans="1:4">
      <c r="A249" t="s">
        <v>486</v>
      </c>
      <c r="B249" t="str">
        <f>VLOOKUP(A249,Справочник!A:B,2,FALSE)</f>
        <v>НДБанк</v>
      </c>
      <c r="C249" s="28">
        <v>1604797</v>
      </c>
      <c r="D249">
        <v>3.43</v>
      </c>
    </row>
    <row r="250" spans="1:4">
      <c r="A250" t="s">
        <v>487</v>
      </c>
      <c r="B250" t="str">
        <f>VLOOKUP(A250,Справочник!A:B,2,FALSE)</f>
        <v>Металлург</v>
      </c>
      <c r="C250" s="28">
        <v>1602242</v>
      </c>
      <c r="D250">
        <v>0</v>
      </c>
    </row>
    <row r="251" spans="1:4">
      <c r="A251" t="s">
        <v>488</v>
      </c>
      <c r="B251" t="str">
        <f>VLOOKUP(A251,Справочник!A:B,2,FALSE)</f>
        <v>Банк Дружба</v>
      </c>
      <c r="C251" s="28">
        <v>1568432</v>
      </c>
      <c r="D251">
        <v>0</v>
      </c>
    </row>
    <row r="252" spans="1:4">
      <c r="A252" t="s">
        <v>489</v>
      </c>
      <c r="B252" t="str">
        <f>VLOOKUP(A252,Справочник!A:B,2,FALSE)</f>
        <v>Вайлдберриз Банк</v>
      </c>
      <c r="C252" s="28">
        <v>1543024</v>
      </c>
      <c r="D252">
        <v>24.36</v>
      </c>
    </row>
    <row r="253" spans="1:4">
      <c r="A253" t="s">
        <v>490</v>
      </c>
      <c r="B253" t="str">
        <f>VLOOKUP(A253,Справочник!A:B,2,FALSE)</f>
        <v>ЕВРОАЛЬЯНС</v>
      </c>
      <c r="C253" s="28">
        <v>1542744</v>
      </c>
      <c r="D253">
        <v>0.06</v>
      </c>
    </row>
    <row r="254" spans="1:4">
      <c r="A254" t="s">
        <v>491</v>
      </c>
      <c r="B254" t="str">
        <f>VLOOKUP(A254,Справочник!A:B,2,FALSE)</f>
        <v>Банк Нальчик</v>
      </c>
      <c r="C254" s="28">
        <v>1535633</v>
      </c>
      <c r="D254">
        <v>0</v>
      </c>
    </row>
    <row r="255" spans="1:4">
      <c r="A255" t="s">
        <v>492</v>
      </c>
      <c r="B255" t="str">
        <f>VLOOKUP(A255,Справочник!A:B,2,FALSE)</f>
        <v>БАНК КУРГАН</v>
      </c>
      <c r="C255" s="28">
        <v>1529036</v>
      </c>
      <c r="D255">
        <v>0</v>
      </c>
    </row>
    <row r="256" spans="1:4">
      <c r="A256" t="s">
        <v>493</v>
      </c>
      <c r="B256" t="str">
        <f>VLOOKUP(A256,Справочник!A:B,2,FALSE)</f>
        <v>Русский Банк Сбережений</v>
      </c>
      <c r="C256" s="28">
        <v>1469895</v>
      </c>
      <c r="D256">
        <v>0</v>
      </c>
    </row>
    <row r="257" spans="1:4">
      <c r="A257" t="s">
        <v>494</v>
      </c>
      <c r="B257" t="str">
        <f>VLOOKUP(A257,Справочник!A:B,2,FALSE)</f>
        <v>Вэйбанк</v>
      </c>
      <c r="C257" s="28">
        <v>1408792</v>
      </c>
      <c r="D257">
        <v>0</v>
      </c>
    </row>
    <row r="258" spans="1:4">
      <c r="A258" t="s">
        <v>495</v>
      </c>
      <c r="B258" t="str">
        <f>VLOOKUP(A258,Справочник!A:B,2,FALSE)</f>
        <v>Народный инвестиционный банк (НИБ)</v>
      </c>
      <c r="C258" s="28">
        <v>1367892</v>
      </c>
      <c r="D258">
        <v>0.14000000000000001</v>
      </c>
    </row>
    <row r="259" spans="1:4">
      <c r="A259" t="s">
        <v>496</v>
      </c>
      <c r="B259" t="str">
        <f>VLOOKUP(A259,Справочник!A:B,2,FALSE)</f>
        <v>Земкомбанк</v>
      </c>
      <c r="C259" s="28">
        <v>1346589</v>
      </c>
      <c r="D259">
        <v>0</v>
      </c>
    </row>
    <row r="260" spans="1:4">
      <c r="A260" t="s">
        <v>536</v>
      </c>
      <c r="B260" t="str">
        <f>VLOOKUP(A260,Справочник!A:B,2,FALSE)</f>
        <v>Банк Стрела</v>
      </c>
      <c r="C260" s="28">
        <v>1340299</v>
      </c>
      <c r="D260">
        <v>0</v>
      </c>
    </row>
    <row r="261" spans="1:4">
      <c r="A261" t="s">
        <v>497</v>
      </c>
      <c r="B261" t="str">
        <f>VLOOKUP(A261,Справочник!A:B,2,FALSE)</f>
        <v>Банк Калуга</v>
      </c>
      <c r="C261" s="28">
        <v>1340041</v>
      </c>
      <c r="D261">
        <v>0</v>
      </c>
    </row>
    <row r="262" spans="1:4">
      <c r="A262" t="s">
        <v>498</v>
      </c>
      <c r="B262" t="str">
        <f>VLOOKUP(A262,Справочник!A:B,2,FALSE)</f>
        <v>Банк РСИ</v>
      </c>
      <c r="C262" s="28">
        <v>1258681</v>
      </c>
      <c r="D262">
        <v>0</v>
      </c>
    </row>
    <row r="263" spans="1:4">
      <c r="A263" t="s">
        <v>499</v>
      </c>
      <c r="B263" t="str">
        <f>VLOOKUP(A263,Справочник!A:B,2,FALSE)</f>
        <v>Почтобанк</v>
      </c>
      <c r="C263" s="28">
        <v>1231465</v>
      </c>
      <c r="D263">
        <v>0</v>
      </c>
    </row>
    <row r="264" spans="1:4">
      <c r="A264" t="s">
        <v>500</v>
      </c>
      <c r="B264" t="str">
        <f>VLOOKUP(A264,Справочник!A:B,2,FALSE)</f>
        <v>Банк Торжок</v>
      </c>
      <c r="C264" s="28">
        <v>1195091</v>
      </c>
      <c r="D264">
        <v>0.01</v>
      </c>
    </row>
    <row r="265" spans="1:4">
      <c r="A265" t="s">
        <v>501</v>
      </c>
      <c r="B265" t="str">
        <f>VLOOKUP(A265,Справочник!A:B,2,FALSE)</f>
        <v>Банк СЕРВИС РЕЗЕРВ</v>
      </c>
      <c r="C265" s="28">
        <v>1117931</v>
      </c>
      <c r="D265">
        <v>0</v>
      </c>
    </row>
    <row r="266" spans="1:4">
      <c r="A266" t="s">
        <v>502</v>
      </c>
      <c r="B266" t="str">
        <f>VLOOKUP(A266,Справочник!A:B,2,FALSE)</f>
        <v>Спецстройбанк</v>
      </c>
      <c r="C266" s="28">
        <v>1116167</v>
      </c>
      <c r="D266">
        <v>0</v>
      </c>
    </row>
    <row r="267" spans="1:4">
      <c r="A267" t="s">
        <v>503</v>
      </c>
      <c r="B267" t="str">
        <f>VLOOKUP(A267,Справочник!A:B,2,FALSE)</f>
        <v>Байкалкредобанк</v>
      </c>
      <c r="C267" s="28">
        <v>1095907</v>
      </c>
      <c r="D267">
        <v>0</v>
      </c>
    </row>
    <row r="268" spans="1:4">
      <c r="A268" t="s">
        <v>504</v>
      </c>
      <c r="B268" t="str">
        <f>VLOOKUP(A268,Справочник!A:B,2,FALSE)</f>
        <v>Саммит Банк</v>
      </c>
      <c r="C268" s="28">
        <v>1035796</v>
      </c>
      <c r="D268">
        <v>0.09</v>
      </c>
    </row>
    <row r="269" spans="1:4">
      <c r="A269" t="s">
        <v>505</v>
      </c>
      <c r="B269" t="str">
        <f>VLOOKUP(A269,Справочник!A:B,2,FALSE)</f>
        <v>Новокиб</v>
      </c>
      <c r="C269" s="28">
        <v>1016062</v>
      </c>
      <c r="D269">
        <v>0.71</v>
      </c>
    </row>
    <row r="270" spans="1:4">
      <c r="A270" t="s">
        <v>506</v>
      </c>
      <c r="B270" t="str">
        <f>VLOOKUP(A270,Справочник!A:B,2,FALSE)</f>
        <v>ЕАТП Банк</v>
      </c>
      <c r="C270" s="28">
        <v>996812</v>
      </c>
      <c r="D270">
        <v>0</v>
      </c>
    </row>
    <row r="271" spans="1:4">
      <c r="A271" t="s">
        <v>507</v>
      </c>
      <c r="B271" t="str">
        <f>VLOOKUP(A271,Справочник!A:B,2,FALSE)</f>
        <v>Славянбанк</v>
      </c>
      <c r="C271" s="28">
        <v>953720</v>
      </c>
      <c r="D271">
        <v>0</v>
      </c>
    </row>
    <row r="272" spans="1:4">
      <c r="A272" t="s">
        <v>508</v>
      </c>
      <c r="B272" t="str">
        <f>VLOOKUP(A272,Справочник!A:B,2,FALSE)</f>
        <v>Балаково-Банк</v>
      </c>
      <c r="C272" s="28">
        <v>870366</v>
      </c>
      <c r="D272">
        <v>0</v>
      </c>
    </row>
    <row r="273" spans="1:4">
      <c r="A273" t="s">
        <v>509</v>
      </c>
      <c r="B273" t="str">
        <f>VLOOKUP(A273,Справочник!A:B,2,FALSE)</f>
        <v>Классик Эконом Банк</v>
      </c>
      <c r="C273" s="28">
        <v>839167</v>
      </c>
      <c r="D273">
        <v>0</v>
      </c>
    </row>
    <row r="274" spans="1:4">
      <c r="A274" t="s">
        <v>510</v>
      </c>
      <c r="B274" t="str">
        <f>VLOOKUP(A274,Справочник!A:B,2,FALSE)</f>
        <v>Мурманский Социальный Коммерческий Банк</v>
      </c>
      <c r="C274" s="28">
        <v>823123</v>
      </c>
      <c r="D274">
        <v>0.71</v>
      </c>
    </row>
    <row r="275" spans="1:4">
      <c r="A275" t="s">
        <v>511</v>
      </c>
      <c r="B275" t="str">
        <f>VLOOKUP(A275,Справочник!A:B,2,FALSE)</f>
        <v>Банк Вятич</v>
      </c>
      <c r="C275" s="28">
        <v>818018</v>
      </c>
      <c r="D275">
        <v>0</v>
      </c>
    </row>
    <row r="276" spans="1:4">
      <c r="A276" t="s">
        <v>512</v>
      </c>
      <c r="B276" t="str">
        <f>VLOOKUP(A276,Справочник!A:B,2,FALSE)</f>
        <v>Дон-Тексбанк</v>
      </c>
      <c r="C276" s="28">
        <v>794208</v>
      </c>
      <c r="D276">
        <v>0.42</v>
      </c>
    </row>
    <row r="277" spans="1:4">
      <c r="A277" t="s">
        <v>513</v>
      </c>
      <c r="B277" t="str">
        <f>VLOOKUP(A277,Справочник!A:B,2,FALSE)</f>
        <v>БАНК КОСМОС</v>
      </c>
      <c r="C277" s="28">
        <v>712689</v>
      </c>
      <c r="D277">
        <v>0.23</v>
      </c>
    </row>
    <row r="278" spans="1:4">
      <c r="A278" t="s">
        <v>514</v>
      </c>
      <c r="B278" t="str">
        <f>VLOOKUP(A278,Справочник!A:B,2,FALSE)</f>
        <v>Комбанк «Химик»</v>
      </c>
      <c r="C278" s="28">
        <v>700673</v>
      </c>
      <c r="D278">
        <v>0</v>
      </c>
    </row>
    <row r="279" spans="1:4">
      <c r="A279" t="s">
        <v>515</v>
      </c>
      <c r="B279" t="str">
        <f>VLOOKUP(A279,Справочник!A:B,2,FALSE)</f>
        <v>Банк Гефест</v>
      </c>
      <c r="C279" s="28">
        <v>699340</v>
      </c>
      <c r="D279">
        <v>0.77</v>
      </c>
    </row>
    <row r="280" spans="1:4">
      <c r="A280" t="s">
        <v>516</v>
      </c>
      <c r="B280" t="str">
        <f>VLOOKUP(A280,Справочник!A:B,2,FALSE)</f>
        <v>Таганрогбанк</v>
      </c>
      <c r="C280" s="28">
        <v>605809</v>
      </c>
      <c r="D280">
        <v>0</v>
      </c>
    </row>
    <row r="281" spans="1:4">
      <c r="A281" t="s">
        <v>517</v>
      </c>
      <c r="B281" t="str">
        <f>VLOOKUP(A281,Справочник!A:B,2,FALSE)</f>
        <v>МВС Банк</v>
      </c>
      <c r="C281" s="28">
        <v>492803</v>
      </c>
      <c r="D281">
        <v>0.15</v>
      </c>
    </row>
    <row r="282" spans="1:4">
      <c r="A282" t="s">
        <v>518</v>
      </c>
      <c r="B282" t="str">
        <f>VLOOKUP(A282,Справочник!A:B,2,FALSE)</f>
        <v>Альтернатива</v>
      </c>
      <c r="C282" s="28">
        <v>375492</v>
      </c>
      <c r="D282">
        <v>0</v>
      </c>
    </row>
    <row r="283" spans="1:4">
      <c r="A283" t="s">
        <v>537</v>
      </c>
      <c r="B283" t="str">
        <f>VLOOKUP(A283,Справочник!A:B,2,FALSE)</f>
        <v>НКЦ</v>
      </c>
      <c r="C283" s="28">
        <v>7527002331</v>
      </c>
      <c r="D283">
        <v>0</v>
      </c>
    </row>
    <row r="284" spans="1:4">
      <c r="A284" t="s">
        <v>538</v>
      </c>
      <c r="B284" t="str">
        <f>VLOOKUP(A284,Справочник!A:B,2,FALSE)</f>
        <v>НРД</v>
      </c>
      <c r="C284" s="28">
        <v>1796888119</v>
      </c>
      <c r="D284">
        <v>0</v>
      </c>
    </row>
    <row r="285" spans="1:4">
      <c r="A285" t="s">
        <v>187</v>
      </c>
      <c r="B285" t="str">
        <f>VLOOKUP(A285,Справочник!A:B,2,FALSE)</f>
        <v>АйСиБиСи Банк</v>
      </c>
      <c r="C285" s="28">
        <v>432947358</v>
      </c>
      <c r="D285">
        <v>0.24</v>
      </c>
    </row>
    <row r="286" spans="1:4">
      <c r="A286" t="s">
        <v>338</v>
      </c>
      <c r="B286" t="str">
        <f>VLOOKUP(A286,Справочник!A:B,2,FALSE)</f>
        <v>Драйв Клик Банк</v>
      </c>
      <c r="C286" s="28">
        <v>301253070</v>
      </c>
      <c r="D286">
        <v>1.27</v>
      </c>
    </row>
    <row r="287" spans="1:4">
      <c r="A287" t="s">
        <v>298</v>
      </c>
      <c r="B287" t="str">
        <f>VLOOKUP(A287,Справочник!A:B,2,FALSE)</f>
        <v>Росэксимбанк</v>
      </c>
      <c r="C287" s="28">
        <v>282656436</v>
      </c>
      <c r="D287">
        <v>0.85</v>
      </c>
    </row>
    <row r="288" spans="1:4">
      <c r="A288" t="s">
        <v>539</v>
      </c>
      <c r="B288" t="str">
        <f>VLOOKUP(A288,Справочник!A:B,2,FALSE)</f>
        <v>Точка</v>
      </c>
      <c r="C288" s="28">
        <v>272857826</v>
      </c>
      <c r="D288">
        <v>358.36</v>
      </c>
    </row>
    <row r="289" spans="1:4">
      <c r="A289" t="s">
        <v>540</v>
      </c>
      <c r="B289" t="str">
        <f>VLOOKUP(A289,Справочник!A:B,2,FALSE)</f>
        <v>Дж. П. Морган Банк Интернешнл</v>
      </c>
      <c r="C289" s="28">
        <v>209196318</v>
      </c>
      <c r="D289">
        <v>0</v>
      </c>
    </row>
    <row r="290" spans="1:4">
      <c r="A290" t="s">
        <v>541</v>
      </c>
      <c r="B290" t="str">
        <f>VLOOKUP(A290,Справочник!A:B,2,FALSE)</f>
        <v>Сумитомо Мицуи Рус Банк</v>
      </c>
      <c r="C290" s="28">
        <v>103220322</v>
      </c>
      <c r="D290">
        <v>0</v>
      </c>
    </row>
    <row r="291" spans="1:4">
      <c r="A291" t="s">
        <v>945</v>
      </c>
      <c r="B291" t="str">
        <f>VLOOKUP(A291,Справочник!A:B,2,FALSE)</f>
        <v>МСП БАНК</v>
      </c>
      <c r="C291" s="28">
        <v>83884908</v>
      </c>
      <c r="D291">
        <v>7.23</v>
      </c>
    </row>
    <row r="292" spans="1:4">
      <c r="A292" t="s">
        <v>542</v>
      </c>
      <c r="B292" t="str">
        <f>VLOOKUP(A292,Справочник!A:B,2,FALSE)</f>
        <v>Коммерческий Индо Банк</v>
      </c>
      <c r="C292" s="28">
        <v>76361595</v>
      </c>
      <c r="D292">
        <v>0.03</v>
      </c>
    </row>
    <row r="293" spans="1:4">
      <c r="A293" t="s">
        <v>543</v>
      </c>
      <c r="B293" t="str">
        <f>VLOOKUP(A293,Справочник!A:B,2,FALSE)</f>
        <v>Дойче Банк</v>
      </c>
      <c r="C293" s="28">
        <v>73264362</v>
      </c>
      <c r="D293">
        <v>5.21</v>
      </c>
    </row>
    <row r="294" spans="1:4">
      <c r="A294" t="s">
        <v>544</v>
      </c>
      <c r="B294" t="str">
        <f>VLOOKUP(A294,Справочник!A:B,2,FALSE)</f>
        <v>Эм-Ю-Эф-Джи Банк (Евразия)</v>
      </c>
      <c r="C294" s="28">
        <v>67885701</v>
      </c>
      <c r="D294">
        <v>0</v>
      </c>
    </row>
    <row r="295" spans="1:4">
      <c r="A295" t="s">
        <v>545</v>
      </c>
      <c r="B295" t="str">
        <f>VLOOKUP(A295,Справочник!A:B,2,FALSE)</f>
        <v>Коммерцбанк (Евразия)</v>
      </c>
      <c r="C295" s="28">
        <v>65509470</v>
      </c>
      <c r="D295">
        <v>0</v>
      </c>
    </row>
    <row r="296" spans="1:4">
      <c r="A296" t="s">
        <v>546</v>
      </c>
      <c r="B296" t="str">
        <f>VLOOKUP(A296,Справочник!A:B,2,FALSE)</f>
        <v>КЭБ ЭйчЭнБи Банк</v>
      </c>
      <c r="C296" s="28">
        <v>65330500</v>
      </c>
      <c r="D296">
        <v>0</v>
      </c>
    </row>
    <row r="297" spans="1:4">
      <c r="A297" t="s">
        <v>52</v>
      </c>
      <c r="B297" t="str">
        <f>VLOOKUP(A297,Справочник!A:B,2,FALSE)</f>
        <v>Тойота Банк</v>
      </c>
      <c r="C297" s="28">
        <v>63599286</v>
      </c>
      <c r="D297">
        <v>0.5</v>
      </c>
    </row>
    <row r="298" spans="1:4">
      <c r="A298" t="s">
        <v>59</v>
      </c>
      <c r="B298" t="str">
        <f>VLOOKUP(A298,Справочник!A:B,2,FALSE)</f>
        <v>БМВ Банк</v>
      </c>
      <c r="C298" s="28">
        <v>63069527</v>
      </c>
      <c r="D298">
        <v>1.01</v>
      </c>
    </row>
    <row r="299" spans="1:4">
      <c r="A299" t="s">
        <v>547</v>
      </c>
      <c r="B299" t="str">
        <f>VLOOKUP(A299,Справочник!A:B,2,FALSE)</f>
        <v>Платежный Центр</v>
      </c>
      <c r="C299" s="28">
        <v>56242519</v>
      </c>
      <c r="D299">
        <v>0</v>
      </c>
    </row>
    <row r="300" spans="1:4">
      <c r="A300" t="s">
        <v>548</v>
      </c>
      <c r="B300" t="str">
        <f>VLOOKUP(A300,Справочник!A:B,2,FALSE)</f>
        <v>Азия-Инвест Банк</v>
      </c>
      <c r="C300" s="28">
        <v>46489916</v>
      </c>
      <c r="D300">
        <v>0.31</v>
      </c>
    </row>
    <row r="301" spans="1:4">
      <c r="A301" t="s">
        <v>549</v>
      </c>
      <c r="B301" t="str">
        <f>VLOOKUP(A301,Справочник!A:B,2,FALSE)</f>
        <v>Мобильная карта</v>
      </c>
      <c r="C301" s="28">
        <v>40468916</v>
      </c>
      <c r="D301">
        <v>0</v>
      </c>
    </row>
    <row r="302" spans="1:4">
      <c r="A302" t="s">
        <v>550</v>
      </c>
      <c r="B302" t="str">
        <f>VLOOKUP(A302,Справочник!A:B,2,FALSE)</f>
        <v>Эйч-Эс-Би-Си Банк (HSBC)</v>
      </c>
      <c r="C302" s="28">
        <v>33362892</v>
      </c>
      <c r="D302">
        <v>0</v>
      </c>
    </row>
    <row r="303" spans="1:4">
      <c r="A303" t="s">
        <v>551</v>
      </c>
      <c r="B303" t="str">
        <f>VLOOKUP(A303,Справочник!A:B,2,FALSE)</f>
        <v>Фольксваген Банк</v>
      </c>
      <c r="C303" s="28">
        <v>30474955</v>
      </c>
      <c r="D303">
        <v>0.81</v>
      </c>
    </row>
    <row r="304" spans="1:4">
      <c r="A304" t="s">
        <v>552</v>
      </c>
      <c r="B304" t="str">
        <f>VLOOKUP(A304,Справочник!A:B,2,FALSE)</f>
        <v>ИНКАХРАН</v>
      </c>
      <c r="C304" s="28">
        <v>29444488</v>
      </c>
      <c r="D304">
        <v>318.01</v>
      </c>
    </row>
    <row r="305" spans="1:4">
      <c r="A305" t="s">
        <v>553</v>
      </c>
      <c r="B305" t="str">
        <f>VLOOKUP(A305,Справочник!A:B,2,FALSE)</f>
        <v>Чайнасельхозбанк</v>
      </c>
      <c r="C305" s="28">
        <v>25866368</v>
      </c>
      <c r="D305">
        <v>0</v>
      </c>
    </row>
    <row r="306" spans="1:4">
      <c r="A306" t="s">
        <v>554</v>
      </c>
      <c r="B306" t="str">
        <f>VLOOKUP(A306,Справочник!A:B,2,FALSE)</f>
        <v>Креди Агриколь КИБ</v>
      </c>
      <c r="C306" s="28">
        <v>20248827</v>
      </c>
      <c r="D306">
        <v>11.51</v>
      </c>
    </row>
    <row r="307" spans="1:4">
      <c r="A307" t="s">
        <v>555</v>
      </c>
      <c r="B307" t="str">
        <f>VLOOKUP(A307,Справочник!A:B,2,FALSE)</f>
        <v>МБ Банк</v>
      </c>
      <c r="C307" s="28">
        <v>16363415</v>
      </c>
      <c r="D307">
        <v>1.4</v>
      </c>
    </row>
    <row r="308" spans="1:4">
      <c r="A308" t="s">
        <v>556</v>
      </c>
      <c r="B308" t="str">
        <f>VLOOKUP(A308,Справочник!A:B,2,FALSE)</f>
        <v>ЮMoney</v>
      </c>
      <c r="C308" s="28">
        <v>15442707</v>
      </c>
      <c r="D308">
        <v>0</v>
      </c>
    </row>
    <row r="309" spans="1:4">
      <c r="A309" t="s">
        <v>557</v>
      </c>
      <c r="B309" t="str">
        <f>VLOOKUP(A309,Справочник!A:B,2,FALSE)</f>
        <v>СПБ Клиринг</v>
      </c>
      <c r="C309" s="28">
        <v>12492092</v>
      </c>
      <c r="D309">
        <v>0</v>
      </c>
    </row>
    <row r="310" spans="1:4">
      <c r="A310" t="s">
        <v>558</v>
      </c>
      <c r="B310" t="str">
        <f>VLOOKUP(A310,Справочник!A:B,2,FALSE)</f>
        <v>РДК</v>
      </c>
      <c r="C310" s="28">
        <v>9617790</v>
      </c>
      <c r="D310">
        <v>0</v>
      </c>
    </row>
    <row r="311" spans="1:4">
      <c r="A311" t="s">
        <v>559</v>
      </c>
      <c r="B311" t="str">
        <f>VLOOKUP(A311,Справочник!A:B,2,FALSE)</f>
        <v>Голдман Сакс Банк</v>
      </c>
      <c r="C311" s="28">
        <v>7873304</v>
      </c>
      <c r="D311">
        <v>0</v>
      </c>
    </row>
    <row r="312" spans="1:4">
      <c r="A312" t="s">
        <v>560</v>
      </c>
      <c r="B312" t="str">
        <f>VLOOKUP(A312,Справочник!A:B,2,FALSE)</f>
        <v>Расчетные Решения</v>
      </c>
      <c r="C312" s="28">
        <v>6044925</v>
      </c>
      <c r="D312">
        <v>0</v>
      </c>
    </row>
    <row r="313" spans="1:4">
      <c r="A313" t="s">
        <v>561</v>
      </c>
      <c r="B313" t="str">
        <f>VLOOKUP(A313,Справочник!A:B,2,FALSE)</f>
        <v>Юнистрим</v>
      </c>
      <c r="C313" s="28">
        <v>5983046</v>
      </c>
      <c r="D313">
        <v>0</v>
      </c>
    </row>
    <row r="314" spans="1:4">
      <c r="A314" t="s">
        <v>128</v>
      </c>
      <c r="B314" t="str">
        <f>VLOOKUP(A314,Справочник!A:B,2,FALSE)</f>
        <v>Сити Инвест Банк</v>
      </c>
      <c r="C314" s="28">
        <v>5891795</v>
      </c>
      <c r="D314">
        <v>2.4</v>
      </c>
    </row>
    <row r="315" spans="1:4">
      <c r="A315" t="s">
        <v>562</v>
      </c>
      <c r="B315" t="str">
        <f>VLOOKUP(A315,Справочник!A:B,2,FALSE)</f>
        <v>ИС Банк</v>
      </c>
      <c r="C315" s="28">
        <v>5692815</v>
      </c>
      <c r="D315">
        <v>2.54</v>
      </c>
    </row>
    <row r="316" spans="1:4">
      <c r="A316" t="s">
        <v>563</v>
      </c>
      <c r="B316" t="str">
        <f>VLOOKUP(A316,Справочник!A:B,2,FALSE)</f>
        <v>Элекснет</v>
      </c>
      <c r="C316" s="28">
        <v>4366169</v>
      </c>
      <c r="D316">
        <v>0</v>
      </c>
    </row>
    <row r="317" spans="1:4">
      <c r="A317" t="s">
        <v>564</v>
      </c>
      <c r="B317" t="str">
        <f>VLOOKUP(A317,Справочник!A:B,2,FALSE)</f>
        <v>Банк 131</v>
      </c>
      <c r="C317" s="28">
        <v>4015276</v>
      </c>
      <c r="D317">
        <v>0</v>
      </c>
    </row>
    <row r="318" spans="1:4">
      <c r="A318" t="s">
        <v>147</v>
      </c>
      <c r="B318" t="str">
        <f>VLOOKUP(A318,Справочник!A:B,2,FALSE)</f>
        <v>Первый Клиентский Банк</v>
      </c>
      <c r="C318" s="28">
        <v>3583145</v>
      </c>
      <c r="D318">
        <v>5.4</v>
      </c>
    </row>
    <row r="319" spans="1:4">
      <c r="A319" t="s">
        <v>565</v>
      </c>
      <c r="B319" t="str">
        <f>VLOOKUP(A319,Справочник!A:B,2,FALSE)</f>
        <v>Деньги.Мэйл.Ру</v>
      </c>
      <c r="C319" s="28">
        <v>2828702</v>
      </c>
      <c r="D319">
        <v>0</v>
      </c>
    </row>
    <row r="320" spans="1:4">
      <c r="A320" t="s">
        <v>566</v>
      </c>
      <c r="B320" t="str">
        <f>VLOOKUP(A320,Справочник!A:B,2,FALSE)</f>
        <v>РНКО «Единая касса»</v>
      </c>
      <c r="C320" s="28">
        <v>2489013</v>
      </c>
      <c r="D320">
        <v>0</v>
      </c>
    </row>
    <row r="321" spans="1:4">
      <c r="A321" t="s">
        <v>567</v>
      </c>
      <c r="B321" t="str">
        <f>VLOOKUP(A321,Справочник!A:B,2,FALSE)</f>
        <v>Санкт-Петербургский Банк Инвестиций</v>
      </c>
      <c r="C321" s="28">
        <v>2447192</v>
      </c>
      <c r="D321">
        <v>0</v>
      </c>
    </row>
    <row r="322" spans="1:4">
      <c r="A322" t="s">
        <v>568</v>
      </c>
      <c r="B322" t="str">
        <f>VLOOKUP(A322,Справочник!A:B,2,FALSE)</f>
        <v>Вестерн Юнион ДП Восток</v>
      </c>
      <c r="C322" s="28">
        <v>2282766</v>
      </c>
      <c r="D322">
        <v>0</v>
      </c>
    </row>
    <row r="323" spans="1:4">
      <c r="A323" t="s">
        <v>569</v>
      </c>
      <c r="B323" t="str">
        <f>VLOOKUP(A323,Справочник!A:B,2,FALSE)</f>
        <v>НКО «Платежи и Расчеты»</v>
      </c>
      <c r="C323" s="28">
        <v>1566901</v>
      </c>
      <c r="D323">
        <v>0</v>
      </c>
    </row>
    <row r="324" spans="1:4">
      <c r="A324" t="s">
        <v>570</v>
      </c>
      <c r="B324" t="str">
        <f>VLOOKUP(A324,Справочник!A:B,2,FALSE)</f>
        <v>Монета</v>
      </c>
      <c r="C324" s="28">
        <v>1400318</v>
      </c>
      <c r="D324">
        <v>0</v>
      </c>
    </row>
    <row r="325" spans="1:4">
      <c r="A325" t="s">
        <v>571</v>
      </c>
      <c r="B325" t="str">
        <f>VLOOKUP(A325,Справочник!A:B,2,FALSE)</f>
        <v>РусьРегионБанк</v>
      </c>
      <c r="C325" s="28">
        <v>1177102</v>
      </c>
      <c r="D325">
        <v>0</v>
      </c>
    </row>
    <row r="326" spans="1:4">
      <c r="A326" t="s">
        <v>572</v>
      </c>
      <c r="B326" t="str">
        <f>VLOOKUP(A326,Справочник!A:B,2,FALSE)</f>
        <v>Максима</v>
      </c>
      <c r="C326" s="28">
        <v>1140502</v>
      </c>
      <c r="D326">
        <v>0</v>
      </c>
    </row>
    <row r="327" spans="1:4">
      <c r="A327" t="s">
        <v>573</v>
      </c>
      <c r="B327" t="str">
        <f>VLOOKUP(A327,Справочник!A:B,2,FALSE)</f>
        <v>Мурманский расчетный центр</v>
      </c>
      <c r="C327" s="28">
        <v>1076799</v>
      </c>
      <c r="D327">
        <v>0</v>
      </c>
    </row>
    <row r="328" spans="1:4">
      <c r="A328" t="s">
        <v>574</v>
      </c>
      <c r="B328" t="str">
        <f>VLOOKUP(A328,Справочник!A:B,2,FALSE)</f>
        <v>Межбанковский Кредитный Союз</v>
      </c>
      <c r="C328" s="28">
        <v>695560</v>
      </c>
      <c r="D328">
        <v>0</v>
      </c>
    </row>
    <row r="329" spans="1:4">
      <c r="A329" t="s">
        <v>575</v>
      </c>
      <c r="B329" t="str">
        <f>VLOOKUP(A329,Справочник!A:B,2,FALSE)</f>
        <v>Банк Континенталь</v>
      </c>
      <c r="C329" s="28">
        <v>460468</v>
      </c>
      <c r="D329">
        <v>0</v>
      </c>
    </row>
    <row r="330" spans="1:4">
      <c r="A330" t="s">
        <v>576</v>
      </c>
      <c r="B330" t="str">
        <f>VLOOKUP(A330,Справочник!A:B,2,FALSE)</f>
        <v>Северстройбанк</v>
      </c>
      <c r="C330" s="28">
        <v>455096</v>
      </c>
      <c r="D330">
        <v>0</v>
      </c>
    </row>
    <row r="331" spans="1:4">
      <c r="A331" t="s">
        <v>577</v>
      </c>
      <c r="B331" t="str">
        <f>VLOOKUP(A331,Справочник!A:B,2,FALSE)</f>
        <v>БАНК БЕРЕЙТ</v>
      </c>
      <c r="C331" s="28">
        <v>454920</v>
      </c>
      <c r="D331">
        <v>0</v>
      </c>
    </row>
    <row r="332" spans="1:4">
      <c r="A332" t="s">
        <v>578</v>
      </c>
      <c r="B332" t="str">
        <f>VLOOKUP(A332,Справочник!A:B,2,FALSE)</f>
        <v>ЮСиЭс</v>
      </c>
      <c r="C332" s="28">
        <v>447833</v>
      </c>
      <c r="D332">
        <v>0</v>
      </c>
    </row>
    <row r="333" spans="1:4">
      <c r="A333" t="s">
        <v>579</v>
      </c>
      <c r="B333" t="str">
        <f>VLOOKUP(A333,Справочник!A:B,2,FALSE)</f>
        <v>ЭЛЕКСИР</v>
      </c>
      <c r="C333" s="28">
        <v>301651</v>
      </c>
      <c r="D333">
        <v>0</v>
      </c>
    </row>
    <row r="334" spans="1:4">
      <c r="A334" t="s">
        <v>1051</v>
      </c>
      <c r="B334" t="str">
        <f>VLOOKUP(A334,Справочник!A:B,2,FALSE)</f>
        <v>Истина</v>
      </c>
      <c r="C334" s="28">
        <v>211069</v>
      </c>
      <c r="D334">
        <v>0</v>
      </c>
    </row>
    <row r="335" spans="1:4">
      <c r="A335" t="s">
        <v>580</v>
      </c>
      <c r="B335" t="str">
        <f>VLOOKUP(A335,Справочник!A:B,2,FALSE)</f>
        <v>Нода</v>
      </c>
      <c r="C335" s="28">
        <v>202306</v>
      </c>
      <c r="D335">
        <v>0</v>
      </c>
    </row>
    <row r="336" spans="1:4">
      <c r="A336" t="s">
        <v>581</v>
      </c>
      <c r="B336" t="str">
        <f>VLOOKUP(A336,Справочник!A:B,2,FALSE)</f>
        <v>АЗИЯПЭЙ</v>
      </c>
      <c r="C336" s="28">
        <v>189126</v>
      </c>
      <c r="D336">
        <v>0</v>
      </c>
    </row>
    <row r="337" spans="1:4">
      <c r="A337" t="s">
        <v>582</v>
      </c>
      <c r="B337" t="str">
        <f>VLOOKUP(A337,Справочник!A:B,2,FALSE)</f>
        <v>Промсвязьинвест</v>
      </c>
      <c r="C337" s="28">
        <v>185626</v>
      </c>
      <c r="D337">
        <v>0</v>
      </c>
    </row>
    <row r="338" spans="1:4">
      <c r="A338" t="s">
        <v>583</v>
      </c>
      <c r="B338" t="str">
        <f>VLOOKUP(A338,Справочник!A:B,2,FALSE)</f>
        <v>Петербургский Расчетный Центр</v>
      </c>
      <c r="C338" s="28">
        <v>167242</v>
      </c>
      <c r="D338">
        <v>0</v>
      </c>
    </row>
    <row r="339" spans="1:4">
      <c r="A339" t="s">
        <v>584</v>
      </c>
      <c r="B339" t="str">
        <f>VLOOKUP(A339,Справочник!A:B,2,FALSE)</f>
        <v>Дальний Восток</v>
      </c>
      <c r="C339" s="28">
        <v>155969</v>
      </c>
      <c r="D339">
        <v>0</v>
      </c>
    </row>
    <row r="340" spans="1:4">
      <c r="A340" t="s">
        <v>585</v>
      </c>
      <c r="B340" t="str">
        <f>VLOOKUP(A340,Справочник!A:B,2,FALSE)</f>
        <v>ИНЭКО</v>
      </c>
      <c r="C340" s="28">
        <v>108776</v>
      </c>
      <c r="D340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0D89-F112-41BF-998B-5F0DA251E3AE}">
  <dimension ref="A2:F36"/>
  <sheetViews>
    <sheetView topLeftCell="A20" workbookViewId="0">
      <selection activeCell="B36" sqref="B36"/>
    </sheetView>
  </sheetViews>
  <sheetFormatPr defaultRowHeight="14.5"/>
  <cols>
    <col min="1" max="1" width="127.08984375" bestFit="1" customWidth="1"/>
    <col min="2" max="2" width="45.1796875" bestFit="1" customWidth="1"/>
    <col min="3" max="3" width="24.81640625" customWidth="1"/>
  </cols>
  <sheetData>
    <row r="2" spans="1:6">
      <c r="A2" t="s">
        <v>987</v>
      </c>
      <c r="B2" t="s">
        <v>23</v>
      </c>
      <c r="C2" t="str">
        <f>VLOOKUP(B2,Справочник!A:B,2,FALSE)</f>
        <v>МТС Банк</v>
      </c>
      <c r="D2" t="s">
        <v>899</v>
      </c>
      <c r="F2" t="str">
        <f t="shared" ref="F2:F36" si="0">MID(A2,FIND("кредитн",A2,1)+18,15)</f>
        <v xml:space="preserve"> МТС-Банка и ег</v>
      </c>
    </row>
    <row r="3" spans="1:6">
      <c r="A3" t="s">
        <v>988</v>
      </c>
      <c r="B3" t="s">
        <v>1022</v>
      </c>
      <c r="C3" t="str">
        <f>VLOOKUP(B3,Справочник!A:B,2,FALSE)</f>
        <v>Банк Финсервис</v>
      </c>
      <c r="D3" t="s">
        <v>909</v>
      </c>
      <c r="F3" t="str">
        <f t="shared" si="0"/>
        <v>BBB-.ru со стаб</v>
      </c>
    </row>
    <row r="4" spans="1:6">
      <c r="A4" t="s">
        <v>989</v>
      </c>
      <c r="B4" t="s">
        <v>92</v>
      </c>
      <c r="C4" t="str">
        <f>VLOOKUP(B4,Справочник!A:B,2,FALSE)</f>
        <v>Банк Держава</v>
      </c>
      <c r="D4" t="s">
        <v>931</v>
      </c>
      <c r="F4" t="str">
        <f t="shared" si="0"/>
        <v>банка «Держава»</v>
      </c>
    </row>
    <row r="5" spans="1:6">
      <c r="A5" t="s">
        <v>990</v>
      </c>
      <c r="B5" t="s">
        <v>1024</v>
      </c>
      <c r="C5" t="str">
        <f>VLOOKUP(B5,Справочник!A:B,2,FALSE)</f>
        <v>ТКБ БАНК</v>
      </c>
      <c r="D5" t="s">
        <v>931</v>
      </c>
      <c r="F5" t="str">
        <f t="shared" si="0"/>
        <v>ТКБ Банка с BBB</v>
      </c>
    </row>
    <row r="6" spans="1:6">
      <c r="A6" t="s">
        <v>991</v>
      </c>
      <c r="B6" t="s">
        <v>1025</v>
      </c>
      <c r="C6" t="str">
        <f>VLOOKUP(B6,Справочник!A:B,2,FALSE)</f>
        <v>Абсолют Банк</v>
      </c>
      <c r="D6" t="s">
        <v>902</v>
      </c>
      <c r="F6" t="str">
        <f t="shared" si="0"/>
        <v>A-.ru со стабил</v>
      </c>
    </row>
    <row r="7" spans="1:6">
      <c r="A7" t="s">
        <v>992</v>
      </c>
      <c r="B7" t="s">
        <v>214</v>
      </c>
      <c r="C7" t="str">
        <f>VLOOKUP(B7,Справочник!A:B,2,FALSE)</f>
        <v>Зенит</v>
      </c>
      <c r="D7" t="s">
        <v>902</v>
      </c>
      <c r="F7" t="str">
        <f t="shared" si="0"/>
        <v>A-.ru со стабил</v>
      </c>
    </row>
    <row r="8" spans="1:6">
      <c r="A8" t="s">
        <v>993</v>
      </c>
      <c r="B8" t="s">
        <v>27</v>
      </c>
      <c r="C8" t="str">
        <f>VLOOKUP(B8,Справочник!A:B,2,FALSE)</f>
        <v>МКБ</v>
      </c>
      <c r="D8" t="s">
        <v>903</v>
      </c>
      <c r="F8" t="str">
        <f t="shared" si="0"/>
        <v>МКБ и прогноз п</v>
      </c>
    </row>
    <row r="9" spans="1:6">
      <c r="A9" t="s">
        <v>994</v>
      </c>
      <c r="B9" t="s">
        <v>935</v>
      </c>
      <c r="C9" t="str">
        <f>VLOOKUP(B9,Справочник!A:B,2,FALSE)</f>
        <v>Еврофинанс Моснарбанк</v>
      </c>
      <c r="D9" t="s">
        <v>902</v>
      </c>
      <c r="F9" t="str">
        <f t="shared" si="0"/>
        <v>A-.ru со стабил</v>
      </c>
    </row>
    <row r="10" spans="1:6">
      <c r="A10" t="s">
        <v>995</v>
      </c>
      <c r="B10" t="s">
        <v>12</v>
      </c>
      <c r="C10" t="str">
        <f>VLOOKUP(B10,Справочник!A:B,2,FALSE)</f>
        <v>ВТБ</v>
      </c>
      <c r="D10" t="s">
        <v>913</v>
      </c>
      <c r="F10" t="str">
        <f t="shared" si="0"/>
        <v xml:space="preserve">Банк ВТБ (ПАО) </v>
      </c>
    </row>
    <row r="11" spans="1:6">
      <c r="A11" t="s">
        <v>996</v>
      </c>
      <c r="B11" t="s">
        <v>1031</v>
      </c>
      <c r="C11" t="str">
        <f>VLOOKUP(B11,Справочник!A:B,2,FALSE)</f>
        <v>НБД-Банк</v>
      </c>
      <c r="D11" t="s">
        <v>906</v>
      </c>
      <c r="F11" t="str">
        <f t="shared" si="0"/>
        <v>BBB+.ru со стаб</v>
      </c>
    </row>
    <row r="12" spans="1:6">
      <c r="A12" t="s">
        <v>997</v>
      </c>
      <c r="B12" t="s">
        <v>11</v>
      </c>
      <c r="C12" t="str">
        <f>VLOOKUP(B12,Справочник!A:B,2,FALSE)</f>
        <v>Сбербанк</v>
      </c>
      <c r="D12" t="s">
        <v>913</v>
      </c>
      <c r="F12" t="str">
        <f t="shared" si="0"/>
        <v>AAA.ru со стаби</v>
      </c>
    </row>
    <row r="13" spans="1:6">
      <c r="A13" t="s">
        <v>998</v>
      </c>
      <c r="B13" t="s">
        <v>41</v>
      </c>
      <c r="C13" t="str">
        <f>VLOOKUP(B13,Справочник!A:B,2,FALSE)</f>
        <v>Экспобанк</v>
      </c>
      <c r="D13" t="s">
        <v>899</v>
      </c>
      <c r="F13" t="str">
        <f t="shared" si="0"/>
        <v xml:space="preserve">АО «Экспобанк» </v>
      </c>
    </row>
    <row r="14" spans="1:6">
      <c r="A14" t="s">
        <v>999</v>
      </c>
      <c r="B14" t="s">
        <v>1023</v>
      </c>
      <c r="C14" t="str">
        <f>VLOOKUP(B14,Справочник!A:B,2,FALSE)</f>
        <v>БЭНК ОФ ЧАЙНА</v>
      </c>
      <c r="D14" t="s">
        <v>920</v>
      </c>
      <c r="F14" t="str">
        <f t="shared" si="0"/>
        <v>AA+.ru со стаби</v>
      </c>
    </row>
    <row r="15" spans="1:6">
      <c r="A15" t="s">
        <v>1000</v>
      </c>
      <c r="B15" t="s">
        <v>60</v>
      </c>
      <c r="C15" t="str">
        <f>VLOOKUP(B15,Справочник!A:B,2,FALSE)</f>
        <v>Кубань Кредит</v>
      </c>
      <c r="D15" t="s">
        <v>931</v>
      </c>
      <c r="F15" t="str">
        <f t="shared" si="0"/>
        <v>«Кубань Кредит»</v>
      </c>
    </row>
    <row r="16" spans="1:6">
      <c r="A16" t="s">
        <v>1001</v>
      </c>
      <c r="B16" t="s">
        <v>421</v>
      </c>
      <c r="C16" t="str">
        <f>VLOOKUP(B16,Справочник!A:B,2,FALSE)</f>
        <v>Трансстройбанк</v>
      </c>
      <c r="D16" t="s">
        <v>948</v>
      </c>
      <c r="F16" t="str">
        <f t="shared" si="0"/>
        <v>B.ru со стабиль</v>
      </c>
    </row>
    <row r="17" spans="1:6">
      <c r="A17" t="s">
        <v>1002</v>
      </c>
      <c r="B17" t="s">
        <v>20</v>
      </c>
      <c r="C17" t="str">
        <f>VLOOKUP(B17,Справочник!A:B,2,FALSE)</f>
        <v>Россельхозбанк</v>
      </c>
      <c r="D17" t="s">
        <v>920</v>
      </c>
      <c r="F17" t="str">
        <f t="shared" si="0"/>
        <v>AA+.ru со стаби</v>
      </c>
    </row>
    <row r="18" spans="1:6">
      <c r="A18" t="s">
        <v>1003</v>
      </c>
      <c r="B18" t="s">
        <v>87</v>
      </c>
      <c r="C18" t="str">
        <f>VLOOKUP(B18,Справочник!A:B,2,FALSE)</f>
        <v>Урал ФД</v>
      </c>
      <c r="D18" t="s">
        <v>909</v>
      </c>
      <c r="F18" t="str">
        <f t="shared" si="0"/>
        <v>банка «Урал ФД»</v>
      </c>
    </row>
    <row r="19" spans="1:6">
      <c r="A19" t="s">
        <v>1004</v>
      </c>
      <c r="B19" t="s">
        <v>1027</v>
      </c>
      <c r="C19" t="str">
        <f>VLOOKUP(B19,Справочник!A:B,2,FALSE)</f>
        <v>ДОМ.РФ</v>
      </c>
      <c r="D19" t="s">
        <v>901</v>
      </c>
      <c r="F19" t="str">
        <f t="shared" si="0"/>
        <v>АО «Банк ДОМ.РФ</v>
      </c>
    </row>
    <row r="20" spans="1:6">
      <c r="A20" t="s">
        <v>1005</v>
      </c>
      <c r="B20" t="s">
        <v>113</v>
      </c>
      <c r="C20" t="str">
        <f>VLOOKUP(B20,Справочник!A:B,2,FALSE)</f>
        <v>СДМ-Банк</v>
      </c>
      <c r="D20" t="s">
        <v>902</v>
      </c>
      <c r="F20" t="str">
        <f t="shared" si="0"/>
        <v>СДМ-Банка на ур</v>
      </c>
    </row>
    <row r="21" spans="1:6">
      <c r="A21" t="s">
        <v>1006</v>
      </c>
      <c r="B21" t="s">
        <v>25</v>
      </c>
      <c r="C21" t="str">
        <f>VLOOKUP(B21,Справочник!A:B,2,FALSE)</f>
        <v>Уралсиб</v>
      </c>
      <c r="D21" t="s">
        <v>902</v>
      </c>
      <c r="F21" t="str">
        <f t="shared" si="0"/>
        <v>банка «Уралсиб»</v>
      </c>
    </row>
    <row r="22" spans="1:6">
      <c r="A22" t="s">
        <v>1007</v>
      </c>
      <c r="B22" t="s">
        <v>1029</v>
      </c>
      <c r="C22" t="str">
        <f>VLOOKUP(B22,Справочник!A:B,2,FALSE)</f>
        <v>Банк РЕСО Кредит</v>
      </c>
      <c r="D22" t="s">
        <v>899</v>
      </c>
      <c r="F22" t="str">
        <f t="shared" si="0"/>
        <v>банка «РЕСО Кре</v>
      </c>
    </row>
    <row r="23" spans="1:6">
      <c r="A23" t="s">
        <v>1008</v>
      </c>
      <c r="B23" t="s">
        <v>68</v>
      </c>
      <c r="C23" t="str">
        <f>VLOOKUP(B23,Справочник!A:B,2,FALSE)</f>
        <v>Новикомбанк</v>
      </c>
      <c r="D23" t="s">
        <v>911</v>
      </c>
      <c r="F23" t="str">
        <f t="shared" si="0"/>
        <v>Новикомбанка на</v>
      </c>
    </row>
    <row r="24" spans="1:6">
      <c r="A24" t="s">
        <v>1009</v>
      </c>
      <c r="B24" t="s">
        <v>1028</v>
      </c>
      <c r="C24" t="str">
        <f>VLOOKUP(B24,Справочник!A:B,2,FALSE)</f>
        <v>Открытие</v>
      </c>
      <c r="D24" t="s">
        <v>920</v>
      </c>
      <c r="F24" t="str">
        <f t="shared" si="0"/>
        <v>ПАО Банк «ФК От</v>
      </c>
    </row>
    <row r="25" spans="1:6">
      <c r="A25" t="s">
        <v>1010</v>
      </c>
      <c r="B25" t="s">
        <v>1026</v>
      </c>
      <c r="C25" t="str">
        <f>VLOOKUP(B25,Справочник!A:B,2,FALSE)</f>
        <v>Агропромкредит</v>
      </c>
      <c r="D25" t="s">
        <v>905</v>
      </c>
      <c r="F25" t="str">
        <f t="shared" si="0"/>
        <v>BB-.ru со стаби</v>
      </c>
    </row>
    <row r="26" spans="1:6">
      <c r="A26" t="s">
        <v>1011</v>
      </c>
      <c r="B26" t="s">
        <v>78</v>
      </c>
      <c r="C26" t="str">
        <f>VLOOKUP(B26,Справочник!A:B,2,FALSE)</f>
        <v>Банк Синара</v>
      </c>
      <c r="D26" t="s">
        <v>903</v>
      </c>
      <c r="F26" t="str">
        <f t="shared" si="0"/>
        <v>ПАО Банк Синара</v>
      </c>
    </row>
    <row r="27" spans="1:6">
      <c r="A27" t="s">
        <v>1012</v>
      </c>
      <c r="B27" t="s">
        <v>81</v>
      </c>
      <c r="C27" t="str">
        <f>VLOOKUP(B27,Справочник!A:B,2,FALSE)</f>
        <v>ББР Банк</v>
      </c>
      <c r="D27" t="s">
        <v>900</v>
      </c>
      <c r="F27" t="str">
        <f t="shared" si="0"/>
        <v>ББР Банка с B.r</v>
      </c>
    </row>
    <row r="28" spans="1:6">
      <c r="A28" t="s">
        <v>1013</v>
      </c>
      <c r="B28" t="s">
        <v>17</v>
      </c>
      <c r="C28" t="str">
        <f>VLOOKUP(B28,Справочник!A:B,2,FALSE)</f>
        <v>Совкомбанк</v>
      </c>
      <c r="D28" t="s">
        <v>911</v>
      </c>
      <c r="F28" t="str">
        <f t="shared" si="0"/>
        <v>ПАО «Совкомбанк</v>
      </c>
    </row>
    <row r="29" spans="1:6">
      <c r="A29" t="s">
        <v>1014</v>
      </c>
      <c r="B29" t="s">
        <v>53</v>
      </c>
      <c r="C29" t="str">
        <f>VLOOKUP(B29,Справочник!A:B,2,FALSE)</f>
        <v>Металлинвестбанк</v>
      </c>
      <c r="D29" t="s">
        <v>899</v>
      </c>
      <c r="F29" t="str">
        <f t="shared" si="0"/>
        <v>Металлинвестбан</v>
      </c>
    </row>
    <row r="30" spans="1:6">
      <c r="A30" t="s">
        <v>1015</v>
      </c>
      <c r="B30" t="s">
        <v>168</v>
      </c>
      <c r="C30" t="str">
        <f>VLOOKUP(B30,Справочник!A:B,2,FALSE)</f>
        <v>АК Барс</v>
      </c>
      <c r="D30" t="s">
        <v>899</v>
      </c>
      <c r="F30" t="str">
        <f t="shared" si="0"/>
        <v>Ак Барс Банка н</v>
      </c>
    </row>
    <row r="31" spans="1:6">
      <c r="A31" t="s">
        <v>1016</v>
      </c>
      <c r="B31" t="s">
        <v>1030</v>
      </c>
      <c r="C31" t="str">
        <f>VLOOKUP(B31,Справочник!A:B,2,FALSE)</f>
        <v>Банк МФК</v>
      </c>
      <c r="D31" t="s">
        <v>893</v>
      </c>
      <c r="F31" t="str">
        <f t="shared" si="0"/>
        <v>BB.ru со стабил</v>
      </c>
    </row>
    <row r="32" spans="1:6">
      <c r="A32" t="s">
        <v>1017</v>
      </c>
      <c r="B32" t="s">
        <v>1032</v>
      </c>
      <c r="C32" t="str">
        <f>VLOOKUP(B32,Справочник!A:B,2,FALSE)</f>
        <v>НС Банк</v>
      </c>
      <c r="D32" t="s">
        <v>905</v>
      </c>
      <c r="F32" t="str">
        <f t="shared" si="0"/>
        <v>НС Банка с B+.r</v>
      </c>
    </row>
    <row r="33" spans="1:6">
      <c r="A33" t="s">
        <v>1018</v>
      </c>
      <c r="B33" t="s">
        <v>47</v>
      </c>
      <c r="C33" t="str">
        <f>VLOOKUP(B33,Справочник!A:B,2,FALSE)</f>
        <v>СМП Банк</v>
      </c>
      <c r="D33" t="s">
        <v>903</v>
      </c>
      <c r="F33" t="str">
        <f t="shared" si="0"/>
        <v>АО «СМП Банк» и</v>
      </c>
    </row>
    <row r="34" spans="1:6">
      <c r="A34" t="s">
        <v>1019</v>
      </c>
      <c r="B34" t="s">
        <v>118</v>
      </c>
      <c r="C34" t="str">
        <f>VLOOKUP(B34,Справочник!A:B,2,FALSE)</f>
        <v>Интерпрогрессбанк</v>
      </c>
      <c r="D34" t="s">
        <v>900</v>
      </c>
      <c r="F34" t="e">
        <f t="shared" si="0"/>
        <v>#VALUE!</v>
      </c>
    </row>
    <row r="35" spans="1:6">
      <c r="A35" t="s">
        <v>1020</v>
      </c>
      <c r="B35" t="s">
        <v>1033</v>
      </c>
      <c r="C35" t="str">
        <f>VLOOKUP(B35,Справочник!A:B,2,FALSE)</f>
        <v>Банк Синара</v>
      </c>
      <c r="D35" t="s">
        <v>900</v>
      </c>
      <c r="F35" t="str">
        <f t="shared" si="0"/>
        <v>СКБ-банка (ново</v>
      </c>
    </row>
    <row r="36" spans="1:6">
      <c r="A36" t="s">
        <v>1021</v>
      </c>
      <c r="B36" t="s">
        <v>1034</v>
      </c>
      <c r="C36" t="str">
        <f>VLOOKUP(B36,Справочник!A:B,2,FALSE)</f>
        <v>Руна-банк</v>
      </c>
      <c r="D36" t="s">
        <v>903</v>
      </c>
      <c r="F36" t="str">
        <f t="shared" si="0"/>
        <v>Руна-банка до у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86BC-53D8-40B5-9651-1AFD12DFF0BA}">
  <dimension ref="A1:F31"/>
  <sheetViews>
    <sheetView topLeftCell="A28" workbookViewId="0">
      <selection activeCell="H10" sqref="H10"/>
    </sheetView>
  </sheetViews>
  <sheetFormatPr defaultRowHeight="14.5"/>
  <cols>
    <col min="1" max="1" width="29.6328125" customWidth="1"/>
    <col min="3" max="3" width="14" customWidth="1"/>
    <col min="4" max="4" width="17.36328125" customWidth="1"/>
    <col min="5" max="5" width="22.08984375" bestFit="1" customWidth="1"/>
  </cols>
  <sheetData>
    <row r="1" spans="1:6" ht="15" thickBot="1">
      <c r="A1" t="s">
        <v>336</v>
      </c>
      <c r="B1" t="s">
        <v>335</v>
      </c>
      <c r="C1" t="s">
        <v>847</v>
      </c>
      <c r="E1" t="s">
        <v>336</v>
      </c>
      <c r="F1" t="s">
        <v>334</v>
      </c>
    </row>
    <row r="2" spans="1:6" ht="15" thickBot="1">
      <c r="A2" t="s">
        <v>136</v>
      </c>
      <c r="B2" s="6">
        <v>45258</v>
      </c>
      <c r="C2" s="4" t="s">
        <v>340</v>
      </c>
      <c r="D2" s="11" t="s">
        <v>205</v>
      </c>
      <c r="E2" t="str">
        <f>VLOOKUP(A2,Справочник!$A$3:$B$659,2,FALSE)</f>
        <v>Автоградбанк</v>
      </c>
      <c r="F2" t="str">
        <f>MID(C2,1,FIND("|",C2)-1)</f>
        <v>B-</v>
      </c>
    </row>
    <row r="3" spans="1:6" ht="15" thickBot="1">
      <c r="A3" t="s">
        <v>193</v>
      </c>
      <c r="B3" s="2">
        <v>45246</v>
      </c>
      <c r="C3" s="1" t="s">
        <v>341</v>
      </c>
      <c r="D3" s="8" t="s">
        <v>205</v>
      </c>
      <c r="E3" t="str">
        <f>VLOOKUP(A3,Справочник!$A$3:$B$659,2,FALSE)</f>
        <v>Алмазэргиэнбанк</v>
      </c>
      <c r="F3" t="str">
        <f t="shared" ref="F3:F31" si="0">MID(C3,1,FIND("|",C3)-1)</f>
        <v>BBB-</v>
      </c>
    </row>
    <row r="4" spans="1:6" ht="15" thickBot="1">
      <c r="A4" t="s">
        <v>195</v>
      </c>
      <c r="B4" s="2">
        <v>45316</v>
      </c>
      <c r="C4" s="1" t="s">
        <v>342</v>
      </c>
      <c r="D4" s="8" t="s">
        <v>190</v>
      </c>
      <c r="E4" t="str">
        <f>VLOOKUP(A4,Справочник!$A$3:$B$659,2,FALSE)</f>
        <v>Алтайкапиталбанк</v>
      </c>
      <c r="F4" t="str">
        <f t="shared" si="0"/>
        <v>BB</v>
      </c>
    </row>
    <row r="5" spans="1:6" ht="15" thickBot="1">
      <c r="A5" t="s">
        <v>54</v>
      </c>
      <c r="B5" s="2">
        <v>45246</v>
      </c>
      <c r="C5" s="1" t="s">
        <v>343</v>
      </c>
      <c r="D5" s="8" t="s">
        <v>205</v>
      </c>
      <c r="E5" t="str">
        <f>VLOOKUP(A5,Справочник!$A$3:$B$659,2,FALSE)</f>
        <v>Банк Левобережный</v>
      </c>
      <c r="F5" t="str">
        <f t="shared" si="0"/>
        <v>A-</v>
      </c>
    </row>
    <row r="6" spans="1:6" ht="15" thickBot="1">
      <c r="A6" t="s">
        <v>344</v>
      </c>
      <c r="B6" s="2">
        <v>45100</v>
      </c>
      <c r="C6" s="1" t="s">
        <v>340</v>
      </c>
      <c r="D6" s="8" t="s">
        <v>205</v>
      </c>
      <c r="E6" t="str">
        <f>VLOOKUP(A6,Справочник!$A$3:$B$659,2,FALSE)</f>
        <v>Банк ПТБ</v>
      </c>
      <c r="F6" t="str">
        <f t="shared" si="0"/>
        <v>B-</v>
      </c>
    </row>
    <row r="7" spans="1:6" ht="15" thickBot="1">
      <c r="A7" t="s">
        <v>229</v>
      </c>
      <c r="B7" s="2">
        <v>45257</v>
      </c>
      <c r="C7" s="1" t="s">
        <v>345</v>
      </c>
      <c r="D7" s="8" t="s">
        <v>190</v>
      </c>
      <c r="E7" t="str">
        <f>VLOOKUP(A7,Справочник!$A$3:$B$659,2,FALSE)</f>
        <v>БАНК СГБ</v>
      </c>
      <c r="F7" t="str">
        <f t="shared" si="0"/>
        <v>A-</v>
      </c>
    </row>
    <row r="8" spans="1:6" ht="15" thickBot="1">
      <c r="A8" t="s">
        <v>346</v>
      </c>
      <c r="B8" s="2">
        <v>45135</v>
      </c>
      <c r="C8" s="1" t="s">
        <v>347</v>
      </c>
      <c r="D8" s="8" t="s">
        <v>190</v>
      </c>
      <c r="E8" t="str">
        <f>VLOOKUP(A8,Справочник!$A$3:$B$659,2,FALSE)</f>
        <v>Банк ФИНАМ</v>
      </c>
      <c r="F8" t="str">
        <f t="shared" si="0"/>
        <v>BBB+</v>
      </c>
    </row>
    <row r="9" spans="1:6" ht="15" thickBot="1">
      <c r="A9" t="s">
        <v>79</v>
      </c>
      <c r="B9" s="2">
        <v>45044</v>
      </c>
      <c r="C9" s="1" t="s">
        <v>348</v>
      </c>
      <c r="D9" s="8" t="s">
        <v>190</v>
      </c>
      <c r="E9" t="str">
        <f>VLOOKUP(A9,Справочник!$A$3:$B$659,2,FALSE)</f>
        <v>Дальневосточный банк</v>
      </c>
      <c r="F9" t="str">
        <f t="shared" si="0"/>
        <v>BBB</v>
      </c>
    </row>
    <row r="10" spans="1:6" ht="15" thickBot="1">
      <c r="A10" t="s">
        <v>112</v>
      </c>
      <c r="B10" s="2">
        <v>45286</v>
      </c>
      <c r="C10" s="1" t="s">
        <v>342</v>
      </c>
      <c r="D10" s="8" t="s">
        <v>190</v>
      </c>
      <c r="E10" t="str">
        <f>VLOOKUP(A10,Справочник!$A$3:$B$659,2,FALSE)</f>
        <v>Датабанк</v>
      </c>
      <c r="F10" t="str">
        <f t="shared" si="0"/>
        <v>BB</v>
      </c>
    </row>
    <row r="11" spans="1:6" ht="15" thickBot="1">
      <c r="A11" t="s">
        <v>256</v>
      </c>
      <c r="B11" s="2">
        <v>45259</v>
      </c>
      <c r="C11" s="1" t="s">
        <v>343</v>
      </c>
      <c r="D11" s="8" t="s">
        <v>205</v>
      </c>
      <c r="E11" t="str">
        <f>VLOOKUP(A11,Справочник!$A$3:$B$659,2,FALSE)</f>
        <v>Ингосстрах Банк</v>
      </c>
      <c r="F11" t="str">
        <f t="shared" si="0"/>
        <v>A-</v>
      </c>
    </row>
    <row r="12" spans="1:6" ht="15" thickBot="1">
      <c r="A12" t="s">
        <v>349</v>
      </c>
      <c r="B12" s="2">
        <v>45322</v>
      </c>
      <c r="C12" s="1" t="s">
        <v>343</v>
      </c>
      <c r="D12" s="8" t="s">
        <v>205</v>
      </c>
      <c r="E12" t="str">
        <f>VLOOKUP(A12,Справочник!$A$3:$B$659,2,FALSE)</f>
        <v>Локо-Банк</v>
      </c>
      <c r="F12" t="str">
        <f t="shared" si="0"/>
        <v>A-</v>
      </c>
    </row>
    <row r="13" spans="1:6" ht="15" thickBot="1">
      <c r="A13" t="s">
        <v>265</v>
      </c>
      <c r="B13" s="2">
        <v>45223</v>
      </c>
      <c r="C13" s="1" t="s">
        <v>350</v>
      </c>
      <c r="D13" s="8" t="s">
        <v>190</v>
      </c>
      <c r="E13" t="str">
        <f>VLOOKUP(A13,Справочник!$A$3:$B$659,2,FALSE)</f>
        <v>МКБ</v>
      </c>
      <c r="F13" t="str">
        <f t="shared" si="0"/>
        <v>AA-</v>
      </c>
    </row>
    <row r="14" spans="1:6" ht="15" thickBot="1">
      <c r="A14" t="s">
        <v>351</v>
      </c>
      <c r="B14" s="2">
        <v>45037</v>
      </c>
      <c r="C14" s="1" t="s">
        <v>347</v>
      </c>
      <c r="D14" s="8" t="s">
        <v>182</v>
      </c>
      <c r="E14" t="str">
        <f>VLOOKUP(A14,Справочник!$A$3:$B$659,2,FALSE)</f>
        <v>МСП БАНК</v>
      </c>
      <c r="F14" t="str">
        <f t="shared" si="0"/>
        <v>BBB+</v>
      </c>
    </row>
    <row r="15" spans="1:6" ht="15" thickBot="1">
      <c r="A15" t="s">
        <v>271</v>
      </c>
      <c r="B15" s="2">
        <v>44978</v>
      </c>
      <c r="C15" s="1" t="s">
        <v>352</v>
      </c>
      <c r="D15" s="8" t="s">
        <v>190</v>
      </c>
      <c r="E15" t="str">
        <f>VLOOKUP(A15,Справочник!$A$3:$B$659,2,FALSE)</f>
        <v>МТИ Банк</v>
      </c>
      <c r="F15" t="str">
        <f t="shared" si="0"/>
        <v>B+</v>
      </c>
    </row>
    <row r="16" spans="1:6" ht="15" thickBot="1">
      <c r="A16" t="s">
        <v>279</v>
      </c>
      <c r="B16" s="2">
        <v>45265</v>
      </c>
      <c r="C16" s="1" t="s">
        <v>353</v>
      </c>
      <c r="D16" s="8" t="s">
        <v>205</v>
      </c>
      <c r="E16" t="str">
        <f>VLOOKUP(A16,Справочник!$A$3:$B$659,2,FALSE)</f>
        <v>Новикомбанк</v>
      </c>
      <c r="F16" t="str">
        <f t="shared" si="0"/>
        <v>AA</v>
      </c>
    </row>
    <row r="17" spans="1:6" ht="15" thickBot="1">
      <c r="A17" t="s">
        <v>139</v>
      </c>
      <c r="B17" s="2">
        <v>45127</v>
      </c>
      <c r="C17" s="1" t="s">
        <v>354</v>
      </c>
      <c r="D17" s="8" t="s">
        <v>190</v>
      </c>
      <c r="E17" t="str">
        <f>VLOOKUP(A17,Справочник!$A$3:$B$659,2,FALSE)</f>
        <v>НС Банк</v>
      </c>
      <c r="F17" t="str">
        <f t="shared" si="0"/>
        <v>BB-</v>
      </c>
    </row>
    <row r="18" spans="1:6" ht="15" thickBot="1">
      <c r="A18" t="s">
        <v>355</v>
      </c>
      <c r="B18" s="2">
        <v>45309</v>
      </c>
      <c r="C18" s="1" t="s">
        <v>343</v>
      </c>
      <c r="D18" s="8" t="s">
        <v>205</v>
      </c>
      <c r="E18" t="str">
        <f>VLOOKUP(A18,Справочник!$A$3:$B$659,2,FALSE)</f>
        <v>ОЗОН Банк</v>
      </c>
      <c r="F18" t="str">
        <f t="shared" si="0"/>
        <v>A-</v>
      </c>
    </row>
    <row r="19" spans="1:6" ht="15" thickBot="1">
      <c r="A19" t="s">
        <v>281</v>
      </c>
      <c r="B19" s="2">
        <v>45083</v>
      </c>
      <c r="C19" s="1" t="s">
        <v>354</v>
      </c>
      <c r="D19" s="8" t="s">
        <v>190</v>
      </c>
      <c r="E19" t="str">
        <f>VLOOKUP(A19,Справочник!$A$3:$B$659,2,FALSE)</f>
        <v>Первоуральскбанк</v>
      </c>
      <c r="F19" t="str">
        <f t="shared" si="0"/>
        <v>BB-</v>
      </c>
    </row>
    <row r="20" spans="1:6" ht="15" thickBot="1">
      <c r="A20" t="s">
        <v>21</v>
      </c>
      <c r="B20" s="2">
        <v>45246</v>
      </c>
      <c r="C20" s="1" t="s">
        <v>343</v>
      </c>
      <c r="D20" s="8" t="s">
        <v>205</v>
      </c>
      <c r="E20" t="str">
        <f>VLOOKUP(A20,Справочник!$A$3:$B$659,2,FALSE)</f>
        <v>Почта Банк</v>
      </c>
      <c r="F20" t="str">
        <f t="shared" si="0"/>
        <v>A-</v>
      </c>
    </row>
    <row r="21" spans="1:6" ht="15" thickBot="1">
      <c r="A21" t="s">
        <v>286</v>
      </c>
      <c r="B21" s="2">
        <v>45239</v>
      </c>
      <c r="C21" s="1" t="s">
        <v>343</v>
      </c>
      <c r="D21" s="8" t="s">
        <v>205</v>
      </c>
      <c r="E21" t="str">
        <f>VLOOKUP(A21,Справочник!$A$3:$B$659,2,FALSE)</f>
        <v>Примсоцбанк</v>
      </c>
      <c r="F21" t="str">
        <f t="shared" si="0"/>
        <v>A-</v>
      </c>
    </row>
    <row r="22" spans="1:6" ht="15" thickBot="1">
      <c r="A22" t="s">
        <v>120</v>
      </c>
      <c r="B22" s="2">
        <v>45322</v>
      </c>
      <c r="C22" s="1" t="s">
        <v>356</v>
      </c>
      <c r="D22" s="8" t="s">
        <v>182</v>
      </c>
      <c r="E22" t="str">
        <f>VLOOKUP(A22,Справочник!$A$3:$B$659,2,FALSE)</f>
        <v>Прио-Внешторгбанк</v>
      </c>
      <c r="F22" t="str">
        <f t="shared" si="0"/>
        <v>BB+</v>
      </c>
    </row>
    <row r="23" spans="1:6" ht="15" thickBot="1">
      <c r="A23" t="s">
        <v>91</v>
      </c>
      <c r="B23" s="2">
        <v>45225</v>
      </c>
      <c r="C23" s="1" t="s">
        <v>354</v>
      </c>
      <c r="D23" s="8" t="s">
        <v>182</v>
      </c>
      <c r="E23" t="str">
        <f>VLOOKUP(A23,Справочник!$A$3:$B$659,2,FALSE)</f>
        <v>Реалист Банк</v>
      </c>
      <c r="F23" t="str">
        <f t="shared" si="0"/>
        <v>BB-</v>
      </c>
    </row>
    <row r="24" spans="1:6" ht="15" thickBot="1">
      <c r="A24" t="s">
        <v>300</v>
      </c>
      <c r="B24" s="2">
        <v>45267</v>
      </c>
      <c r="C24" s="1" t="s">
        <v>357</v>
      </c>
      <c r="D24" s="8" t="s">
        <v>243</v>
      </c>
      <c r="E24" t="str">
        <f>VLOOKUP(A24,Справочник!$A$3:$B$659,2,FALSE)</f>
        <v>Русский Народный Банк</v>
      </c>
      <c r="F24" t="str">
        <f t="shared" si="0"/>
        <v>BBB</v>
      </c>
    </row>
    <row r="25" spans="1:6" ht="15" thickBot="1">
      <c r="A25" t="s">
        <v>148</v>
      </c>
      <c r="B25" s="2">
        <v>45008</v>
      </c>
      <c r="C25" s="1" t="s">
        <v>354</v>
      </c>
      <c r="D25" s="8" t="s">
        <v>205</v>
      </c>
      <c r="E25" t="str">
        <f>VLOOKUP(A25,Справочник!$A$3:$B$659,2,FALSE)</f>
        <v>Солид Банк</v>
      </c>
      <c r="F25" t="str">
        <f t="shared" si="0"/>
        <v>BB-</v>
      </c>
    </row>
    <row r="26" spans="1:6" ht="15" thickBot="1">
      <c r="A26" t="s">
        <v>312</v>
      </c>
      <c r="B26" s="2">
        <v>45239</v>
      </c>
      <c r="C26" s="1" t="s">
        <v>358</v>
      </c>
      <c r="D26" s="8" t="s">
        <v>216</v>
      </c>
      <c r="E26" t="str">
        <f>VLOOKUP(A26,Справочник!$A$3:$B$659,2,FALSE)</f>
        <v>СПБ Банк</v>
      </c>
      <c r="F26" t="str">
        <f t="shared" si="0"/>
        <v>A</v>
      </c>
    </row>
    <row r="27" spans="1:6" ht="15" thickBot="1">
      <c r="A27" t="s">
        <v>323</v>
      </c>
      <c r="B27" s="2">
        <v>45264</v>
      </c>
      <c r="C27" s="1" t="s">
        <v>354</v>
      </c>
      <c r="D27" s="8" t="s">
        <v>190</v>
      </c>
      <c r="E27" t="str">
        <f>VLOOKUP(A27,Справочник!$A$3:$B$659,2,FALSE)</f>
        <v>Фора-Банк</v>
      </c>
      <c r="F27" t="str">
        <f t="shared" si="0"/>
        <v>BB-</v>
      </c>
    </row>
    <row r="28" spans="1:6" ht="15" thickBot="1">
      <c r="A28" t="s">
        <v>326</v>
      </c>
      <c r="B28" s="2">
        <v>45229</v>
      </c>
      <c r="C28" s="1" t="s">
        <v>359</v>
      </c>
      <c r="D28" s="8" t="s">
        <v>205</v>
      </c>
      <c r="E28" t="str">
        <f>VLOOKUP(A28,Справочник!$A$3:$B$659,2,FALSE)</f>
        <v>Хлынов</v>
      </c>
      <c r="F28" t="str">
        <f t="shared" si="0"/>
        <v>BBB</v>
      </c>
    </row>
    <row r="29" spans="1:6" ht="15" thickBot="1">
      <c r="A29" t="s">
        <v>329</v>
      </c>
      <c r="B29" s="2">
        <v>45205</v>
      </c>
      <c r="C29" s="1" t="s">
        <v>360</v>
      </c>
      <c r="D29" s="8" t="s">
        <v>205</v>
      </c>
      <c r="E29" t="str">
        <f>VLOOKUP(A29,Справочник!$A$3:$B$659,2,FALSE)</f>
        <v>Челиндбанк</v>
      </c>
      <c r="F29" t="str">
        <f t="shared" si="0"/>
        <v>A</v>
      </c>
    </row>
    <row r="30" spans="1:6" ht="15" thickBot="1">
      <c r="A30" t="s">
        <v>330</v>
      </c>
      <c r="B30" s="2">
        <v>45288</v>
      </c>
      <c r="C30" s="1" t="s">
        <v>343</v>
      </c>
      <c r="D30" s="8" t="s">
        <v>205</v>
      </c>
      <c r="E30" t="str">
        <f>VLOOKUP(A30,Справочник!$A$3:$B$659,2,FALSE)</f>
        <v>Челябинвестбанк</v>
      </c>
      <c r="F30" t="str">
        <f t="shared" si="0"/>
        <v>A-</v>
      </c>
    </row>
    <row r="31" spans="1:6" ht="15" thickBot="1">
      <c r="A31" t="s">
        <v>331</v>
      </c>
      <c r="B31" s="7">
        <v>45169</v>
      </c>
      <c r="C31" s="5" t="s">
        <v>361</v>
      </c>
      <c r="D31" s="10" t="s">
        <v>205</v>
      </c>
      <c r="E31" t="str">
        <f>VLOOKUP(A31,Справочник!$A$3:$B$659,2,FALSE)</f>
        <v>Энерготрансбанк</v>
      </c>
      <c r="F31" t="str">
        <f t="shared" si="0"/>
        <v>BBB-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8953-2092-427B-91A6-A060E9BE182B}">
  <dimension ref="A1:F150"/>
  <sheetViews>
    <sheetView topLeftCell="A133" workbookViewId="0">
      <selection activeCell="E56" sqref="E56"/>
    </sheetView>
  </sheetViews>
  <sheetFormatPr defaultRowHeight="14.5"/>
  <cols>
    <col min="1" max="1" width="25" style="9" customWidth="1"/>
    <col min="2" max="3" width="8.90625" style="9"/>
    <col min="4" max="4" width="13.08984375" style="9" customWidth="1"/>
    <col min="5" max="5" width="27.08984375" style="12" customWidth="1"/>
  </cols>
  <sheetData>
    <row r="1" spans="1:6" ht="15" thickBot="1">
      <c r="A1" s="9" t="s">
        <v>336</v>
      </c>
      <c r="B1" s="9" t="s">
        <v>335</v>
      </c>
      <c r="C1" s="9" t="s">
        <v>334</v>
      </c>
      <c r="D1" s="9" t="s">
        <v>333</v>
      </c>
      <c r="F1" s="9" t="s">
        <v>334</v>
      </c>
    </row>
    <row r="2" spans="1:6" ht="15" thickBot="1">
      <c r="A2" t="s">
        <v>33</v>
      </c>
      <c r="B2" s="6">
        <v>45034</v>
      </c>
      <c r="C2" s="4" t="s">
        <v>181</v>
      </c>
      <c r="D2" s="11" t="s">
        <v>182</v>
      </c>
      <c r="E2" s="13" t="str">
        <f>VLOOKUP(A2,Справочник!$A$2:$B$659,2,FALSE)</f>
        <v>Абсолют Банк</v>
      </c>
      <c r="F2" t="str">
        <f>MID(C2,1,FIND("/",C2)-1)</f>
        <v>ruA-</v>
      </c>
    </row>
    <row r="3" spans="1:6" ht="15" thickBot="1">
      <c r="A3" t="s">
        <v>183</v>
      </c>
      <c r="B3" s="2">
        <v>45148</v>
      </c>
      <c r="C3" s="1" t="s">
        <v>184</v>
      </c>
      <c r="D3" s="8" t="s">
        <v>182</v>
      </c>
      <c r="E3" s="13" t="str">
        <f>VLOOKUP(A3,Справочник!$A$2:$B$659,2,FALSE)</f>
        <v>Агропромкредит</v>
      </c>
      <c r="F3" t="str">
        <f t="shared" ref="F3:F66" si="0">MID(C3,1,FIND("/",C3)-1)</f>
        <v>ruBB-</v>
      </c>
    </row>
    <row r="4" spans="1:6" ht="15" thickBot="1">
      <c r="A4" t="s">
        <v>185</v>
      </c>
      <c r="B4" s="2">
        <v>45261</v>
      </c>
      <c r="C4" s="1" t="s">
        <v>186</v>
      </c>
      <c r="D4" s="8" t="s">
        <v>182</v>
      </c>
      <c r="E4" s="13" t="str">
        <f>VLOOKUP(A4,Справочник!$A$2:$B$659,2,FALSE)</f>
        <v>Азиатско-Тихоокеанский Банк</v>
      </c>
      <c r="F4" t="str">
        <f t="shared" si="0"/>
        <v>ruBBB+</v>
      </c>
    </row>
    <row r="5" spans="1:6" ht="15" thickBot="1">
      <c r="A5" t="s">
        <v>187</v>
      </c>
      <c r="B5" s="2">
        <v>45022</v>
      </c>
      <c r="C5" s="1" t="s">
        <v>188</v>
      </c>
      <c r="D5" s="8" t="s">
        <v>182</v>
      </c>
      <c r="E5" s="13" t="str">
        <f>VLOOKUP(A5,Справочник!$A$2:$B$659,2,FALSE)</f>
        <v>АйСиБиСи Банк</v>
      </c>
      <c r="F5" t="str">
        <f t="shared" si="0"/>
        <v>ruAA+</v>
      </c>
    </row>
    <row r="6" spans="1:6" ht="15" thickBot="1">
      <c r="A6" t="s">
        <v>189</v>
      </c>
      <c r="B6" s="2">
        <v>44979</v>
      </c>
      <c r="C6" s="1" t="s">
        <v>181</v>
      </c>
      <c r="D6" s="8" t="s">
        <v>190</v>
      </c>
      <c r="E6" s="13" t="str">
        <f>VLOOKUP(A6,Справочник!$A$2:$B$659,2,FALSE)</f>
        <v>АК Барс</v>
      </c>
      <c r="F6" t="str">
        <f t="shared" si="0"/>
        <v>ruA-</v>
      </c>
    </row>
    <row r="7" spans="1:6" ht="15" thickBot="1">
      <c r="A7" t="s">
        <v>191</v>
      </c>
      <c r="B7" s="2">
        <v>45257</v>
      </c>
      <c r="C7" s="1" t="s">
        <v>192</v>
      </c>
      <c r="D7" s="8" t="s">
        <v>190</v>
      </c>
      <c r="E7" s="13" t="str">
        <f>VLOOKUP(A7,Справочник!$A$2:$B$659,2,FALSE)</f>
        <v>Алеф-банк</v>
      </c>
      <c r="F7" t="str">
        <f t="shared" si="0"/>
        <v>ruB+</v>
      </c>
    </row>
    <row r="8" spans="1:6" ht="15" thickBot="1">
      <c r="A8" t="s">
        <v>193</v>
      </c>
      <c r="B8" s="2">
        <v>45201</v>
      </c>
      <c r="C8" s="1" t="s">
        <v>194</v>
      </c>
      <c r="D8" s="8" t="s">
        <v>182</v>
      </c>
      <c r="E8" s="13" t="str">
        <f>VLOOKUP(A8,Справочник!$A$2:$B$659,2,FALSE)</f>
        <v>Алмазэргиэнбанк</v>
      </c>
      <c r="F8" t="str">
        <f t="shared" si="0"/>
        <v>ruBBB-</v>
      </c>
    </row>
    <row r="9" spans="1:6" ht="15" thickBot="1">
      <c r="A9" t="s">
        <v>195</v>
      </c>
      <c r="B9" s="2">
        <v>45286</v>
      </c>
      <c r="C9" s="1" t="s">
        <v>196</v>
      </c>
      <c r="D9" s="8" t="s">
        <v>197</v>
      </c>
      <c r="E9" s="13" t="str">
        <f>VLOOKUP(A9,Справочник!$A$2:$B$659,2,FALSE)</f>
        <v>Алтайкапиталбанк</v>
      </c>
      <c r="F9" t="str">
        <f t="shared" si="0"/>
        <v>Снят</v>
      </c>
    </row>
    <row r="10" spans="1:6" ht="15" thickBot="1">
      <c r="A10" t="s">
        <v>13</v>
      </c>
      <c r="B10" s="2">
        <v>45034</v>
      </c>
      <c r="C10" s="1" t="s">
        <v>188</v>
      </c>
      <c r="D10" s="8" t="s">
        <v>190</v>
      </c>
      <c r="E10" s="13" t="str">
        <f>VLOOKUP(A10,Справочник!$A$2:$B$659,2,FALSE)</f>
        <v>Альфа-Банк</v>
      </c>
      <c r="F10" t="str">
        <f t="shared" si="0"/>
        <v>ruAA+</v>
      </c>
    </row>
    <row r="11" spans="1:6" ht="15" thickBot="1">
      <c r="A11" t="s">
        <v>198</v>
      </c>
      <c r="B11" s="2">
        <v>45005</v>
      </c>
      <c r="C11" s="1" t="s">
        <v>199</v>
      </c>
      <c r="D11" s="8" t="s">
        <v>182</v>
      </c>
      <c r="E11" s="13" t="str">
        <f>VLOOKUP(A11,Справочник!$A$2:$B$659,2,FALSE)</f>
        <v>Аресбанк</v>
      </c>
      <c r="F11" t="str">
        <f t="shared" si="0"/>
        <v>ruBB</v>
      </c>
    </row>
    <row r="12" spans="1:6" ht="15" thickBot="1">
      <c r="A12" t="s">
        <v>200</v>
      </c>
      <c r="B12" s="2">
        <v>45078</v>
      </c>
      <c r="C12" s="1" t="s">
        <v>199</v>
      </c>
      <c r="D12" s="8" t="s">
        <v>190</v>
      </c>
      <c r="E12" s="13" t="str">
        <f>VLOOKUP(A12,Справочник!$A$2:$B$659,2,FALSE)</f>
        <v>АТБ Банк</v>
      </c>
      <c r="F12" t="str">
        <f t="shared" si="0"/>
        <v>ruBB</v>
      </c>
    </row>
    <row r="13" spans="1:6" ht="15" thickBot="1">
      <c r="A13" t="s">
        <v>108</v>
      </c>
      <c r="B13" s="2">
        <v>45110</v>
      </c>
      <c r="C13" s="1" t="s">
        <v>186</v>
      </c>
      <c r="D13" s="8" t="s">
        <v>190</v>
      </c>
      <c r="E13" s="13" t="str">
        <f>VLOOKUP(A13,Справочник!$A$2:$B$659,2,FALSE)</f>
        <v>Банк Акцепт</v>
      </c>
      <c r="F13" t="str">
        <f t="shared" si="0"/>
        <v>ruBBB+</v>
      </c>
    </row>
    <row r="14" spans="1:6" ht="15" thickBot="1">
      <c r="A14" t="s">
        <v>201</v>
      </c>
      <c r="B14" s="2">
        <v>45061</v>
      </c>
      <c r="C14" s="1" t="s">
        <v>192</v>
      </c>
      <c r="D14" s="8" t="s">
        <v>182</v>
      </c>
      <c r="E14" s="13" t="str">
        <f>VLOOKUP(A14,Справочник!$A$2:$B$659,2,FALSE)</f>
        <v>Александровский</v>
      </c>
      <c r="F14" t="str">
        <f t="shared" si="0"/>
        <v>ruB+</v>
      </c>
    </row>
    <row r="15" spans="1:6" ht="15" thickBot="1">
      <c r="A15" t="s">
        <v>202</v>
      </c>
      <c r="B15" s="2">
        <v>45202</v>
      </c>
      <c r="C15" s="1" t="s">
        <v>192</v>
      </c>
      <c r="D15" s="8" t="s">
        <v>190</v>
      </c>
      <c r="E15" s="13" t="str">
        <f>VLOOKUP(A15,Справочник!$A$2:$B$659,2,FALSE)</f>
        <v>БЖФ Банк</v>
      </c>
      <c r="F15" t="str">
        <f t="shared" si="0"/>
        <v>ruB+</v>
      </c>
    </row>
    <row r="16" spans="1:6" ht="15" thickBot="1">
      <c r="A16" t="s">
        <v>203</v>
      </c>
      <c r="B16" s="2">
        <v>45174</v>
      </c>
      <c r="C16" s="1" t="s">
        <v>204</v>
      </c>
      <c r="D16" s="8" t="s">
        <v>190</v>
      </c>
      <c r="E16" s="13" t="str">
        <f>VLOOKUP(A16,Справочник!$A$2:$B$659,2,FALSE)</f>
        <v>ВБРР</v>
      </c>
      <c r="F16" t="str">
        <f t="shared" si="0"/>
        <v>ruAA</v>
      </c>
    </row>
    <row r="17" spans="1:6" ht="15" thickBot="1">
      <c r="A17" t="s">
        <v>143</v>
      </c>
      <c r="B17" s="2">
        <v>45288</v>
      </c>
      <c r="C17" s="1" t="s">
        <v>184</v>
      </c>
      <c r="D17" s="8" t="s">
        <v>205</v>
      </c>
      <c r="E17" s="13" t="str">
        <f>VLOOKUP(A17,Справочник!$A$2:$B$659,2,FALSE)</f>
        <v>Банк Вологжанин</v>
      </c>
      <c r="F17" t="str">
        <f t="shared" si="0"/>
        <v>ruBB-</v>
      </c>
    </row>
    <row r="18" spans="1:6" ht="15" thickBot="1">
      <c r="A18" t="s">
        <v>206</v>
      </c>
      <c r="B18" s="2">
        <v>45036</v>
      </c>
      <c r="C18" s="1" t="s">
        <v>207</v>
      </c>
      <c r="D18" s="8" t="s">
        <v>190</v>
      </c>
      <c r="E18" s="13" t="str">
        <f>VLOOKUP(A18,Справочник!$A$2:$B$659,2,FALSE)</f>
        <v>ВТБ</v>
      </c>
      <c r="F18" t="str">
        <f t="shared" si="0"/>
        <v>ruAAA</v>
      </c>
    </row>
    <row r="19" spans="1:6" ht="15" thickBot="1">
      <c r="A19" t="s">
        <v>208</v>
      </c>
      <c r="B19" s="2">
        <v>44977</v>
      </c>
      <c r="C19" s="1" t="s">
        <v>209</v>
      </c>
      <c r="D19" s="8" t="s">
        <v>182</v>
      </c>
      <c r="E19" s="13" t="str">
        <f>VLOOKUP(A19,Справочник!$A$2:$B$659,2,FALSE)</f>
        <v>ВТБ Беларусь</v>
      </c>
      <c r="F19" t="str">
        <f t="shared" si="0"/>
        <v>ruBBB</v>
      </c>
    </row>
    <row r="20" spans="1:6" ht="15" thickBot="1">
      <c r="A20" t="s">
        <v>210</v>
      </c>
      <c r="B20" s="2">
        <v>45103</v>
      </c>
      <c r="C20" s="1" t="s">
        <v>184</v>
      </c>
      <c r="D20" s="8" t="s">
        <v>182</v>
      </c>
      <c r="E20" s="13" t="str">
        <f>VLOOKUP(A20,Справочник!$A$2:$B$659,2,FALSE)</f>
        <v>Банк Глобус</v>
      </c>
      <c r="F20" t="str">
        <f t="shared" si="0"/>
        <v>ruBB-</v>
      </c>
    </row>
    <row r="21" spans="1:6" ht="15" thickBot="1">
      <c r="A21" t="s">
        <v>211</v>
      </c>
      <c r="B21" s="2">
        <v>45069</v>
      </c>
      <c r="C21" s="1" t="s">
        <v>188</v>
      </c>
      <c r="D21" s="8" t="s">
        <v>190</v>
      </c>
      <c r="E21" s="13" t="str">
        <f>VLOOKUP(A21,Справочник!$A$2:$B$659,2,FALSE)</f>
        <v>Газпромбанк</v>
      </c>
      <c r="F21" t="str">
        <f t="shared" si="0"/>
        <v>ruAA+</v>
      </c>
    </row>
    <row r="22" spans="1:6" ht="15" thickBot="1">
      <c r="A22" t="s">
        <v>212</v>
      </c>
      <c r="B22" s="2">
        <v>45216</v>
      </c>
      <c r="C22" s="1" t="s">
        <v>199</v>
      </c>
      <c r="D22" s="8" t="s">
        <v>190</v>
      </c>
      <c r="E22" s="13" t="str">
        <f>VLOOKUP(A22,Справочник!$A$2:$B$659,2,FALSE)</f>
        <v>Банк Дабрабыт</v>
      </c>
      <c r="F22" t="str">
        <f t="shared" si="0"/>
        <v>ruBB</v>
      </c>
    </row>
    <row r="23" spans="1:6" ht="15" thickBot="1">
      <c r="A23" t="s">
        <v>22</v>
      </c>
      <c r="B23" s="2">
        <v>45197</v>
      </c>
      <c r="C23" s="1" t="s">
        <v>213</v>
      </c>
      <c r="D23" s="8" t="s">
        <v>190</v>
      </c>
      <c r="E23" s="13" t="str">
        <f>VLOOKUP(A23,Справочник!$A$2:$B$659,2,FALSE)</f>
        <v>ДОМ.РФ</v>
      </c>
      <c r="F23" t="str">
        <f t="shared" si="0"/>
        <v>ruAA</v>
      </c>
    </row>
    <row r="24" spans="1:6" ht="15" thickBot="1">
      <c r="A24" t="s">
        <v>214</v>
      </c>
      <c r="B24" s="2">
        <v>45238</v>
      </c>
      <c r="C24" s="1" t="s">
        <v>181</v>
      </c>
      <c r="D24" s="8" t="s">
        <v>190</v>
      </c>
      <c r="E24" s="13" t="str">
        <f>VLOOKUP(A24,Справочник!$A$2:$B$659,2,FALSE)</f>
        <v>Зенит</v>
      </c>
      <c r="F24" t="str">
        <f t="shared" si="0"/>
        <v>ruA-</v>
      </c>
    </row>
    <row r="25" spans="1:6" ht="15" thickBot="1">
      <c r="A25" t="s">
        <v>127</v>
      </c>
      <c r="B25" s="2">
        <v>45288</v>
      </c>
      <c r="C25" s="1" t="s">
        <v>215</v>
      </c>
      <c r="D25" s="8" t="s">
        <v>216</v>
      </c>
      <c r="E25" s="13" t="str">
        <f>VLOOKUP(A25,Справочник!$A$2:$B$659,2,FALSE)</f>
        <v>Банк Интеза</v>
      </c>
      <c r="F25" t="str">
        <f t="shared" si="0"/>
        <v>ruA+</v>
      </c>
    </row>
    <row r="26" spans="1:6" ht="15" thickBot="1">
      <c r="A26" t="s">
        <v>217</v>
      </c>
      <c r="B26" s="2">
        <v>45126</v>
      </c>
      <c r="C26" s="1" t="s">
        <v>218</v>
      </c>
      <c r="D26" s="8" t="s">
        <v>205</v>
      </c>
      <c r="E26" s="13" t="str">
        <f>VLOOKUP(A26,Справочник!$A$2:$B$659,2,FALSE)</f>
        <v>Банк Итуруп</v>
      </c>
      <c r="F26" t="str">
        <f t="shared" si="0"/>
        <v>ruBB+</v>
      </c>
    </row>
    <row r="27" spans="1:6" ht="15" thickBot="1">
      <c r="A27" t="s">
        <v>219</v>
      </c>
      <c r="B27" s="2">
        <v>44978</v>
      </c>
      <c r="C27" s="1" t="s">
        <v>220</v>
      </c>
      <c r="D27" s="8" t="s">
        <v>190</v>
      </c>
      <c r="E27" s="13" t="str">
        <f>VLOOKUP(A27,Справочник!$A$2:$B$659,2,FALSE)</f>
        <v>Банк Кремлевский</v>
      </c>
      <c r="F27" t="str">
        <f t="shared" si="0"/>
        <v>ruB</v>
      </c>
    </row>
    <row r="28" spans="1:6" ht="15" thickBot="1">
      <c r="A28" t="s">
        <v>54</v>
      </c>
      <c r="B28" s="2">
        <v>45197</v>
      </c>
      <c r="C28" s="1" t="s">
        <v>181</v>
      </c>
      <c r="D28" s="8" t="s">
        <v>190</v>
      </c>
      <c r="E28" s="13" t="str">
        <f>VLOOKUP(A28,Справочник!$A$2:$B$659,2,FALSE)</f>
        <v>Банк Левобережный</v>
      </c>
      <c r="F28" t="str">
        <f t="shared" si="0"/>
        <v>ruA-</v>
      </c>
    </row>
    <row r="29" spans="1:6" ht="15" thickBot="1">
      <c r="A29" t="s">
        <v>221</v>
      </c>
      <c r="B29" s="2">
        <v>45226</v>
      </c>
      <c r="C29" s="1" t="s">
        <v>192</v>
      </c>
      <c r="D29" s="8" t="s">
        <v>190</v>
      </c>
      <c r="E29" s="13" t="str">
        <f>VLOOKUP(A29,Справочник!$A$2:$B$659,2,FALSE)</f>
        <v>Москва-Сити</v>
      </c>
      <c r="F29" t="str">
        <f t="shared" si="0"/>
        <v>ruB+</v>
      </c>
    </row>
    <row r="30" spans="1:6" ht="15" thickBot="1">
      <c r="A30" t="s">
        <v>222</v>
      </c>
      <c r="B30" s="2">
        <v>45315</v>
      </c>
      <c r="C30" s="1" t="s">
        <v>194</v>
      </c>
      <c r="D30" s="8" t="s">
        <v>182</v>
      </c>
      <c r="E30" s="13" t="str">
        <f>VLOOKUP(A30,Справочник!$A$2:$B$659,2,FALSE)</f>
        <v>Банк Национальный стандарт</v>
      </c>
      <c r="F30" t="str">
        <f t="shared" si="0"/>
        <v>ruBBB-</v>
      </c>
    </row>
    <row r="31" spans="1:6" ht="15" thickBot="1">
      <c r="A31" t="s">
        <v>223</v>
      </c>
      <c r="B31" s="2">
        <v>45287</v>
      </c>
      <c r="C31" s="1" t="s">
        <v>199</v>
      </c>
      <c r="D31" s="8" t="s">
        <v>190</v>
      </c>
      <c r="E31" s="13" t="str">
        <f>VLOOKUP(A31,Справочник!$A$2:$B$659,2,FALSE)</f>
        <v>Банк Объединенный Капитал</v>
      </c>
      <c r="F31" t="str">
        <f t="shared" si="0"/>
        <v>ruBB</v>
      </c>
    </row>
    <row r="32" spans="1:6" ht="15" thickBot="1">
      <c r="A32" t="s">
        <v>224</v>
      </c>
      <c r="B32" s="2">
        <v>45204</v>
      </c>
      <c r="C32" s="1" t="s">
        <v>218</v>
      </c>
      <c r="D32" s="8" t="s">
        <v>190</v>
      </c>
      <c r="E32" s="13" t="str">
        <f>VLOOKUP(A32,Справочник!$A$2:$B$659,2,FALSE)</f>
        <v>Банк Оренбург</v>
      </c>
      <c r="F32" t="str">
        <f t="shared" si="0"/>
        <v>ruBB+</v>
      </c>
    </row>
    <row r="33" spans="1:6" ht="15" thickBot="1">
      <c r="A33" t="s">
        <v>225</v>
      </c>
      <c r="B33" s="2">
        <v>45322</v>
      </c>
      <c r="C33" s="1" t="s">
        <v>192</v>
      </c>
      <c r="D33" s="8" t="s">
        <v>182</v>
      </c>
      <c r="E33" s="13" t="str">
        <f>VLOOKUP(A33,Справочник!$A$2:$B$659,2,FALSE)</f>
        <v>Банк Пермь</v>
      </c>
      <c r="F33" t="str">
        <f t="shared" si="0"/>
        <v>ruB+</v>
      </c>
    </row>
    <row r="34" spans="1:6" ht="15" thickBot="1">
      <c r="A34" t="s">
        <v>226</v>
      </c>
      <c r="B34" s="2">
        <v>45075</v>
      </c>
      <c r="C34" s="1" t="s">
        <v>194</v>
      </c>
      <c r="D34" s="8" t="s">
        <v>182</v>
      </c>
      <c r="E34" s="13" t="str">
        <f>VLOOKUP(A34,Справочник!$A$2:$B$659,2,FALSE)</f>
        <v>Банк ПСКБ</v>
      </c>
      <c r="F34" t="str">
        <f t="shared" si="0"/>
        <v>ruBBB-</v>
      </c>
    </row>
    <row r="35" spans="1:6" ht="15" thickBot="1">
      <c r="A35" t="s">
        <v>227</v>
      </c>
      <c r="B35" s="2">
        <v>45243</v>
      </c>
      <c r="C35" s="1" t="s">
        <v>228</v>
      </c>
      <c r="D35" s="8" t="s">
        <v>190</v>
      </c>
      <c r="E35" s="13" t="str">
        <f>VLOOKUP(A35,Справочник!$A$2:$B$659,2,FALSE)</f>
        <v>Банк РЕСО Кредит</v>
      </c>
      <c r="F35" t="str">
        <f t="shared" si="0"/>
        <v>ruA</v>
      </c>
    </row>
    <row r="36" spans="1:6" ht="15" thickBot="1">
      <c r="A36" t="s">
        <v>30</v>
      </c>
      <c r="B36" s="2">
        <v>45118</v>
      </c>
      <c r="C36" s="1" t="s">
        <v>215</v>
      </c>
      <c r="D36" s="8" t="s">
        <v>182</v>
      </c>
      <c r="E36" s="13" t="str">
        <f>VLOOKUP(A36,Справочник!$A$2:$B$659,2,FALSE)</f>
        <v>Банк Санкт-Петербург</v>
      </c>
      <c r="F36" t="str">
        <f t="shared" si="0"/>
        <v>ruA+</v>
      </c>
    </row>
    <row r="37" spans="1:6" ht="15" thickBot="1">
      <c r="A37" t="s">
        <v>229</v>
      </c>
      <c r="B37" s="2">
        <v>45168</v>
      </c>
      <c r="C37" s="1" t="s">
        <v>181</v>
      </c>
      <c r="D37" s="8" t="s">
        <v>190</v>
      </c>
      <c r="E37" s="13" t="str">
        <f>VLOOKUP(A37,Справочник!$A$2:$B$659,2,FALSE)</f>
        <v>БАНК СГБ</v>
      </c>
      <c r="F37" t="str">
        <f t="shared" si="0"/>
        <v>ruA-</v>
      </c>
    </row>
    <row r="38" spans="1:6" ht="15" thickBot="1">
      <c r="A38" t="s">
        <v>78</v>
      </c>
      <c r="B38" s="2">
        <v>45051</v>
      </c>
      <c r="C38" s="1" t="s">
        <v>192</v>
      </c>
      <c r="D38" s="8" t="s">
        <v>190</v>
      </c>
      <c r="E38" s="13" t="str">
        <f>VLOOKUP(A38,Справочник!$A$2:$B$659,2,FALSE)</f>
        <v>Банк Синара</v>
      </c>
      <c r="F38" t="str">
        <f t="shared" si="0"/>
        <v>ruB+</v>
      </c>
    </row>
    <row r="39" spans="1:6" ht="15" thickBot="1">
      <c r="A39" t="s">
        <v>230</v>
      </c>
      <c r="B39" s="2">
        <v>44988</v>
      </c>
      <c r="C39" s="1" t="s">
        <v>215</v>
      </c>
      <c r="D39" s="8" t="s">
        <v>190</v>
      </c>
      <c r="E39" s="13" t="str">
        <f>VLOOKUP(A39,Справочник!$A$2:$B$659,2,FALSE)</f>
        <v>Банк СНГБ</v>
      </c>
      <c r="F39" t="str">
        <f t="shared" si="0"/>
        <v>ruA+</v>
      </c>
    </row>
    <row r="40" spans="1:6" ht="15" thickBot="1">
      <c r="A40" t="s">
        <v>231</v>
      </c>
      <c r="B40" s="2">
        <v>45208</v>
      </c>
      <c r="C40" s="1" t="s">
        <v>232</v>
      </c>
      <c r="D40" s="8" t="s">
        <v>205</v>
      </c>
      <c r="E40" s="13" t="str">
        <f>VLOOKUP(A40,Справочник!$A$2:$B$659,2,FALSE)</f>
        <v>УРАЛСИБ</v>
      </c>
      <c r="F40" t="str">
        <f t="shared" si="0"/>
        <v>ruA-</v>
      </c>
    </row>
    <row r="41" spans="1:6" ht="15" thickBot="1">
      <c r="A41" t="s">
        <v>89</v>
      </c>
      <c r="B41" s="2">
        <v>45282</v>
      </c>
      <c r="C41" s="1" t="s">
        <v>194</v>
      </c>
      <c r="D41" s="8" t="s">
        <v>190</v>
      </c>
      <c r="E41" s="13" t="str">
        <f>VLOOKUP(A41,Справочник!$A$2:$B$659,2,FALSE)</f>
        <v>Банк Финсервис</v>
      </c>
      <c r="F41" t="str">
        <f t="shared" si="0"/>
        <v>ruBBB-</v>
      </c>
    </row>
    <row r="42" spans="1:6" ht="15" thickBot="1">
      <c r="A42" t="s">
        <v>233</v>
      </c>
      <c r="B42" s="2">
        <v>45051</v>
      </c>
      <c r="C42" s="1" t="s">
        <v>204</v>
      </c>
      <c r="D42" s="8" t="s">
        <v>190</v>
      </c>
      <c r="E42" s="13" t="str">
        <f>VLOOKUP(A42,Справочник!$A$2:$B$659,2,FALSE)</f>
        <v>Открытие</v>
      </c>
      <c r="F42" t="str">
        <f t="shared" si="0"/>
        <v>ruAA</v>
      </c>
    </row>
    <row r="43" spans="1:6" ht="15" thickBot="1">
      <c r="A43" t="s">
        <v>234</v>
      </c>
      <c r="B43" s="2">
        <v>44973</v>
      </c>
      <c r="C43" s="1" t="s">
        <v>218</v>
      </c>
      <c r="D43" s="8" t="s">
        <v>190</v>
      </c>
      <c r="E43" s="13" t="str">
        <f>VLOOKUP(A43,Справочник!$A$2:$B$659,2,FALSE)</f>
        <v>Форштадт</v>
      </c>
      <c r="F43" t="str">
        <f t="shared" si="0"/>
        <v>ruBB+</v>
      </c>
    </row>
    <row r="44" spans="1:6" ht="15" thickBot="1">
      <c r="A44" t="s">
        <v>235</v>
      </c>
      <c r="B44" s="2">
        <v>45238</v>
      </c>
      <c r="C44" s="1" t="s">
        <v>192</v>
      </c>
      <c r="D44" s="8" t="s">
        <v>190</v>
      </c>
      <c r="E44" s="13" t="str">
        <f>VLOOKUP(A44,Справочник!$A$2:$B$659,2,FALSE)</f>
        <v>Банк Элита</v>
      </c>
      <c r="F44" t="str">
        <f t="shared" si="0"/>
        <v>ruB+</v>
      </c>
    </row>
    <row r="45" spans="1:6" ht="15" thickBot="1">
      <c r="A45" t="s">
        <v>236</v>
      </c>
      <c r="B45" s="2">
        <v>45012</v>
      </c>
      <c r="C45" s="1" t="s">
        <v>181</v>
      </c>
      <c r="D45" s="8" t="s">
        <v>205</v>
      </c>
      <c r="E45" s="13" t="str">
        <f>VLOOKUP(A45,Справочник!$A$2:$B$659,2,FALSE)</f>
        <v>БанкРазвитРеспБеларусь</v>
      </c>
      <c r="F45" t="str">
        <f t="shared" si="0"/>
        <v>ruA-</v>
      </c>
    </row>
    <row r="46" spans="1:6" ht="15" thickBot="1">
      <c r="A46" t="s">
        <v>237</v>
      </c>
      <c r="B46" s="2">
        <v>45176</v>
      </c>
      <c r="C46" s="1" t="s">
        <v>181</v>
      </c>
      <c r="D46" s="8" t="s">
        <v>190</v>
      </c>
      <c r="E46" s="13" t="str">
        <f>VLOOKUP(A46,Справочник!$A$2:$B$659,2,FALSE)</f>
        <v>Беларусбанк АСБ</v>
      </c>
      <c r="F46" t="str">
        <f t="shared" si="0"/>
        <v>ruA-</v>
      </c>
    </row>
    <row r="47" spans="1:6" ht="15" thickBot="1">
      <c r="A47" t="s">
        <v>238</v>
      </c>
      <c r="B47" s="2">
        <v>45289</v>
      </c>
      <c r="C47" s="1" t="s">
        <v>186</v>
      </c>
      <c r="D47" s="8" t="s">
        <v>205</v>
      </c>
      <c r="E47" s="13" t="str">
        <f>VLOOKUP(A47,Справочник!$A$2:$B$659,2,FALSE)</f>
        <v>Белгазпромбанк</v>
      </c>
      <c r="F47" t="str">
        <f t="shared" si="0"/>
        <v>ruBBB+</v>
      </c>
    </row>
    <row r="48" spans="1:6" ht="15" thickBot="1">
      <c r="A48" t="s">
        <v>239</v>
      </c>
      <c r="B48" s="2">
        <v>45203</v>
      </c>
      <c r="C48" s="1" t="s">
        <v>240</v>
      </c>
      <c r="D48" s="8" t="s">
        <v>190</v>
      </c>
      <c r="E48" s="13" t="str">
        <f>VLOOKUP(A48,Справочник!$A$2:$B$659,2,FALSE)</f>
        <v>Белгородсоцбанк</v>
      </c>
      <c r="F48" t="str">
        <f t="shared" si="0"/>
        <v>ruBB+</v>
      </c>
    </row>
    <row r="49" spans="1:6" ht="15" thickBot="1">
      <c r="A49" t="s">
        <v>241</v>
      </c>
      <c r="B49" s="2">
        <v>45247</v>
      </c>
      <c r="C49" s="1" t="s">
        <v>228</v>
      </c>
      <c r="D49" s="8" t="s">
        <v>182</v>
      </c>
      <c r="E49" s="13" t="str">
        <f>VLOOKUP(A49,Справочник!$A$2:$B$659,2,FALSE)</f>
        <v>БКС Банк</v>
      </c>
      <c r="F49" t="str">
        <f t="shared" si="0"/>
        <v>ruA</v>
      </c>
    </row>
    <row r="50" spans="1:6" ht="15" thickBot="1">
      <c r="A50" t="s">
        <v>242</v>
      </c>
      <c r="B50" s="2">
        <v>45070</v>
      </c>
      <c r="C50" s="1" t="s">
        <v>240</v>
      </c>
      <c r="D50" s="8" t="s">
        <v>243</v>
      </c>
      <c r="E50" s="13" t="str">
        <f>VLOOKUP(A50,Справочник!$A$2:$B$659,2,FALSE)</f>
        <v>Бланк</v>
      </c>
      <c r="F50" t="str">
        <f t="shared" si="0"/>
        <v>ruBB+</v>
      </c>
    </row>
    <row r="51" spans="1:6" ht="15" thickBot="1">
      <c r="A51" t="s">
        <v>95</v>
      </c>
      <c r="B51" s="2">
        <v>45246</v>
      </c>
      <c r="C51" s="1" t="s">
        <v>196</v>
      </c>
      <c r="D51" s="8" t="s">
        <v>197</v>
      </c>
      <c r="E51" s="13" t="str">
        <f>VLOOKUP(A51,Справочник!$A$2:$B$659,2,FALSE)</f>
        <v>БМ-Банк</v>
      </c>
      <c r="F51" t="str">
        <f t="shared" si="0"/>
        <v>Снят</v>
      </c>
    </row>
    <row r="52" spans="1:6" ht="15" thickBot="1">
      <c r="A52" t="s">
        <v>244</v>
      </c>
      <c r="B52" s="2">
        <v>45229</v>
      </c>
      <c r="C52" s="1" t="s">
        <v>199</v>
      </c>
      <c r="D52" s="8" t="s">
        <v>190</v>
      </c>
      <c r="E52" s="13" t="str">
        <f>VLOOKUP(A52,Справочник!$A$2:$B$659,2,FALSE)</f>
        <v>Братский АНКБ</v>
      </c>
      <c r="F52" t="str">
        <f t="shared" si="0"/>
        <v>ruBB</v>
      </c>
    </row>
    <row r="53" spans="1:6" ht="15" thickBot="1">
      <c r="A53" t="s">
        <v>57</v>
      </c>
      <c r="B53" s="2">
        <v>45167</v>
      </c>
      <c r="C53" s="1" t="s">
        <v>245</v>
      </c>
      <c r="D53" s="8" t="s">
        <v>190</v>
      </c>
      <c r="E53" s="13" t="str">
        <f>VLOOKUP(A53,Справочник!$A$2:$B$659,2,FALSE)</f>
        <v>БыстроБанк</v>
      </c>
      <c r="F53" t="str">
        <f t="shared" si="0"/>
        <v>ruBB</v>
      </c>
    </row>
    <row r="54" spans="1:6" ht="15" thickBot="1">
      <c r="A54" t="s">
        <v>246</v>
      </c>
      <c r="B54" s="2">
        <v>45068</v>
      </c>
      <c r="C54" s="1" t="s">
        <v>204</v>
      </c>
      <c r="D54" s="8" t="s">
        <v>190</v>
      </c>
      <c r="E54" s="13" t="str">
        <f>VLOOKUP(A54,Справочник!$A$2:$B$659,2,FALSE)</f>
        <v>БЭНК ОФ ЧАЙНА</v>
      </c>
      <c r="F54" t="str">
        <f t="shared" si="0"/>
        <v>ruAA</v>
      </c>
    </row>
    <row r="55" spans="1:6" ht="15" thickBot="1">
      <c r="A55" t="s">
        <v>247</v>
      </c>
      <c r="B55" s="2">
        <v>45037</v>
      </c>
      <c r="C55" s="1" t="s">
        <v>194</v>
      </c>
      <c r="D55" s="8" t="s">
        <v>182</v>
      </c>
      <c r="E55" s="13" t="str">
        <f>VLOOKUP(A55,Справочник!$A$2:$B$659,2,FALSE)</f>
        <v>ВЛАДБИЗНЕСБАНК</v>
      </c>
      <c r="F55" t="str">
        <f t="shared" si="0"/>
        <v>ruBBB-</v>
      </c>
    </row>
    <row r="56" spans="1:6" ht="15" thickBot="1">
      <c r="A56" t="s">
        <v>248</v>
      </c>
      <c r="B56" s="2">
        <v>45118</v>
      </c>
      <c r="C56" s="1" t="s">
        <v>192</v>
      </c>
      <c r="D56" s="8" t="s">
        <v>190</v>
      </c>
      <c r="E56" s="13" t="str">
        <f>VLOOKUP(A56,Справочник!$A$2:$B$659,2,FALSE)</f>
        <v>ВНЕШФИНБАНК</v>
      </c>
      <c r="F56" t="str">
        <f t="shared" si="0"/>
        <v>ruB+</v>
      </c>
    </row>
    <row r="57" spans="1:6" ht="15" thickBot="1">
      <c r="A57" t="s">
        <v>249</v>
      </c>
      <c r="B57" s="2">
        <v>44995</v>
      </c>
      <c r="C57" s="1" t="s">
        <v>218</v>
      </c>
      <c r="D57" s="8" t="s">
        <v>182</v>
      </c>
      <c r="E57" s="13" t="str">
        <f>VLOOKUP(A57,Справочник!$A$2:$B$659,2,FALSE)</f>
        <v>Генбанк</v>
      </c>
      <c r="F57" t="str">
        <f t="shared" si="0"/>
        <v>ruBB+</v>
      </c>
    </row>
    <row r="58" spans="1:6" ht="15" thickBot="1">
      <c r="A58" t="s">
        <v>250</v>
      </c>
      <c r="B58" s="2">
        <v>45273</v>
      </c>
      <c r="C58" s="1" t="s">
        <v>220</v>
      </c>
      <c r="D58" s="8" t="s">
        <v>190</v>
      </c>
      <c r="E58" s="13" t="str">
        <f>VLOOKUP(A58,Справочник!$A$2:$B$659,2,FALSE)</f>
        <v>ГОРБАНК</v>
      </c>
      <c r="F58" t="str">
        <f t="shared" si="0"/>
        <v>ruB</v>
      </c>
    </row>
    <row r="59" spans="1:6" ht="15" thickBot="1">
      <c r="A59" t="s">
        <v>251</v>
      </c>
      <c r="B59" s="2">
        <v>45174</v>
      </c>
      <c r="C59" s="1" t="s">
        <v>192</v>
      </c>
      <c r="D59" s="8" t="s">
        <v>190</v>
      </c>
      <c r="E59" s="13" t="str">
        <f>VLOOKUP(A59,Справочник!$A$2:$B$659,2,FALSE)</f>
        <v>ГУТА-БАНК</v>
      </c>
      <c r="F59" t="str">
        <f t="shared" si="0"/>
        <v>ruB+</v>
      </c>
    </row>
    <row r="60" spans="1:6" ht="15" thickBot="1">
      <c r="A60" t="s">
        <v>79</v>
      </c>
      <c r="B60" s="2">
        <v>45152</v>
      </c>
      <c r="C60" s="1" t="s">
        <v>194</v>
      </c>
      <c r="D60" s="8" t="s">
        <v>182</v>
      </c>
      <c r="E60" s="13" t="str">
        <f>VLOOKUP(A60,Справочник!$A$2:$B$659,2,FALSE)</f>
        <v>Дальневосточный банк</v>
      </c>
      <c r="F60" t="str">
        <f t="shared" si="0"/>
        <v>ruBBB-</v>
      </c>
    </row>
    <row r="61" spans="1:6" ht="15" thickBot="1">
      <c r="A61" t="s">
        <v>112</v>
      </c>
      <c r="B61" s="2">
        <v>45302</v>
      </c>
      <c r="C61" s="1" t="s">
        <v>184</v>
      </c>
      <c r="D61" s="8" t="s">
        <v>190</v>
      </c>
      <c r="E61" s="13" t="str">
        <f>VLOOKUP(A61,Справочник!$A$2:$B$659,2,FALSE)</f>
        <v>Датабанк</v>
      </c>
      <c r="F61" t="str">
        <f t="shared" si="0"/>
        <v>ruBB-</v>
      </c>
    </row>
    <row r="62" spans="1:6" ht="15" thickBot="1">
      <c r="A62" t="s">
        <v>252</v>
      </c>
      <c r="B62" s="2">
        <v>45280</v>
      </c>
      <c r="C62" s="1" t="s">
        <v>240</v>
      </c>
      <c r="D62" s="8" t="s">
        <v>216</v>
      </c>
      <c r="E62" s="13" t="str">
        <f>VLOOKUP(A62,Справочник!$A$2:$B$659,2,FALSE)</f>
        <v>Джей энд Ти Банк</v>
      </c>
      <c r="F62" t="str">
        <f t="shared" si="0"/>
        <v>ruBB+</v>
      </c>
    </row>
    <row r="63" spans="1:6" ht="15" thickBot="1">
      <c r="A63" t="s">
        <v>253</v>
      </c>
      <c r="B63" s="2">
        <v>45238</v>
      </c>
      <c r="C63" s="1" t="s">
        <v>196</v>
      </c>
      <c r="D63" s="8" t="s">
        <v>197</v>
      </c>
      <c r="E63" s="13" t="str">
        <f>VLOOKUP(A63,Справочник!$A$2:$B$659,2,FALSE)</f>
        <v>Еврофинанс Моснарбанк</v>
      </c>
      <c r="F63" t="str">
        <f t="shared" si="0"/>
        <v>Снят</v>
      </c>
    </row>
    <row r="64" spans="1:6" ht="15" thickBot="1">
      <c r="A64" t="s">
        <v>254</v>
      </c>
      <c r="B64" s="2">
        <v>45161</v>
      </c>
      <c r="C64" s="1" t="s">
        <v>209</v>
      </c>
      <c r="D64" s="8" t="s">
        <v>190</v>
      </c>
      <c r="E64" s="13" t="str">
        <f>VLOOKUP(A64,Справочник!$A$2:$B$659,2,FALSE)</f>
        <v>Зираат Банк</v>
      </c>
      <c r="F64" t="str">
        <f t="shared" si="0"/>
        <v>ruBBB</v>
      </c>
    </row>
    <row r="65" spans="1:6" ht="15" thickBot="1">
      <c r="A65" t="s">
        <v>138</v>
      </c>
      <c r="B65" s="2">
        <v>45315</v>
      </c>
      <c r="C65" s="1" t="s">
        <v>255</v>
      </c>
      <c r="D65" s="8" t="s">
        <v>190</v>
      </c>
      <c r="E65" s="13" t="str">
        <f>VLOOKUP(A65,Справочник!$A$2:$B$659,2,FALSE)</f>
        <v>Инбанк</v>
      </c>
      <c r="F65" t="str">
        <f t="shared" si="0"/>
        <v>ruBB-</v>
      </c>
    </row>
    <row r="66" spans="1:6" ht="15" thickBot="1">
      <c r="A66" t="s">
        <v>256</v>
      </c>
      <c r="B66" s="2">
        <v>45246</v>
      </c>
      <c r="C66" s="1" t="s">
        <v>181</v>
      </c>
      <c r="D66" s="8" t="s">
        <v>205</v>
      </c>
      <c r="E66" s="13" t="str">
        <f>VLOOKUP(A66,Справочник!$A$2:$B$659,2,FALSE)</f>
        <v>Ингосстрах Банк</v>
      </c>
      <c r="F66" t="str">
        <f t="shared" si="0"/>
        <v>ruA-</v>
      </c>
    </row>
    <row r="67" spans="1:6" ht="15" thickBot="1">
      <c r="A67" t="s">
        <v>257</v>
      </c>
      <c r="B67" s="2">
        <v>45125</v>
      </c>
      <c r="C67" s="1" t="s">
        <v>184</v>
      </c>
      <c r="D67" s="8" t="s">
        <v>190</v>
      </c>
      <c r="E67" s="13" t="str">
        <f>VLOOKUP(A67,Справочник!$A$2:$B$659,2,FALSE)</f>
        <v>Камский коммерческий банк</v>
      </c>
      <c r="F67" t="str">
        <f t="shared" ref="F67:F130" si="1">MID(C67,1,FIND("/",C67)-1)</f>
        <v>ruBB-</v>
      </c>
    </row>
    <row r="68" spans="1:6" ht="15" thickBot="1">
      <c r="A68" t="s">
        <v>258</v>
      </c>
      <c r="B68" s="2">
        <v>44967</v>
      </c>
      <c r="C68" s="1" t="s">
        <v>220</v>
      </c>
      <c r="D68" s="8" t="s">
        <v>182</v>
      </c>
      <c r="E68" s="13" t="str">
        <f>VLOOKUP(A68,Справочник!$A$2:$B$659,2,FALSE)</f>
        <v>Кетовский Коммерческий Банк</v>
      </c>
      <c r="F68" t="str">
        <f t="shared" si="1"/>
        <v>ruB</v>
      </c>
    </row>
    <row r="69" spans="1:6" ht="15" thickBot="1">
      <c r="A69" t="s">
        <v>259</v>
      </c>
      <c r="B69" s="2">
        <v>45320</v>
      </c>
      <c r="C69" s="1" t="s">
        <v>260</v>
      </c>
      <c r="D69" s="8" t="s">
        <v>216</v>
      </c>
      <c r="E69" s="13" t="str">
        <f>VLOOKUP(A69,Справочник!$A$2:$B$659,2,FALSE)</f>
        <v>КИВИ Банк</v>
      </c>
      <c r="F69" t="str">
        <f t="shared" si="1"/>
        <v>ruBBB-</v>
      </c>
    </row>
    <row r="70" spans="1:6" ht="15" thickBot="1">
      <c r="A70" t="s">
        <v>261</v>
      </c>
      <c r="B70" s="2">
        <v>45020</v>
      </c>
      <c r="C70" s="1" t="s">
        <v>240</v>
      </c>
      <c r="D70" s="8" t="s">
        <v>190</v>
      </c>
      <c r="E70" s="13" t="str">
        <f>VLOOKUP(A70,Справочник!$A$2:$B$659,2,FALSE)</f>
        <v>Контур.Банк</v>
      </c>
      <c r="F70" t="str">
        <f t="shared" si="1"/>
        <v>ruBB+</v>
      </c>
    </row>
    <row r="71" spans="1:6" ht="15" thickBot="1">
      <c r="A71" t="s">
        <v>119</v>
      </c>
      <c r="B71" s="2">
        <v>45223</v>
      </c>
      <c r="C71" s="1" t="s">
        <v>199</v>
      </c>
      <c r="D71" s="8" t="s">
        <v>190</v>
      </c>
      <c r="E71" s="13" t="str">
        <f>VLOOKUP(A71,Справочник!$A$2:$B$659,2,FALSE)</f>
        <v>Кузнецкбизнесбанк</v>
      </c>
      <c r="F71" t="str">
        <f t="shared" si="1"/>
        <v>ruBB</v>
      </c>
    </row>
    <row r="72" spans="1:6" ht="15" thickBot="1">
      <c r="A72" t="s">
        <v>262</v>
      </c>
      <c r="B72" s="2">
        <v>45016</v>
      </c>
      <c r="C72" s="1" t="s">
        <v>194</v>
      </c>
      <c r="D72" s="8" t="s">
        <v>182</v>
      </c>
      <c r="E72" s="13" t="str">
        <f>VLOOKUP(A72,Справочник!$A$2:$B$659,2,FALSE)</f>
        <v>МБ Банк</v>
      </c>
      <c r="F72" t="str">
        <f t="shared" si="1"/>
        <v>ruBBB-</v>
      </c>
    </row>
    <row r="73" spans="1:6" ht="15" thickBot="1">
      <c r="A73" t="s">
        <v>263</v>
      </c>
      <c r="B73" s="2">
        <v>45313</v>
      </c>
      <c r="C73" s="1" t="s">
        <v>194</v>
      </c>
      <c r="D73" s="8" t="s">
        <v>182</v>
      </c>
      <c r="E73" s="13" t="str">
        <f>VLOOKUP(A73,Справочник!$A$2:$B$659,2,FALSE)</f>
        <v>МБА-Москва</v>
      </c>
      <c r="F73" t="str">
        <f t="shared" si="1"/>
        <v>ruBBB-</v>
      </c>
    </row>
    <row r="74" spans="1:6" ht="15" thickBot="1">
      <c r="A74" t="s">
        <v>264</v>
      </c>
      <c r="B74" s="2">
        <v>45016</v>
      </c>
      <c r="C74" s="1" t="s">
        <v>196</v>
      </c>
      <c r="D74" s="8" t="s">
        <v>197</v>
      </c>
      <c r="E74" s="13" t="str">
        <f>VLOOKUP(A74,Справочник!$A$2:$B$659,2,FALSE)</f>
        <v>МеждФинКлуб АКБ</v>
      </c>
      <c r="F74" t="str">
        <f t="shared" si="1"/>
        <v>Снят</v>
      </c>
    </row>
    <row r="75" spans="1:6" ht="15" thickBot="1">
      <c r="A75" t="s">
        <v>129</v>
      </c>
      <c r="B75" s="2">
        <v>44977</v>
      </c>
      <c r="C75" s="1" t="s">
        <v>194</v>
      </c>
      <c r="D75" s="8" t="s">
        <v>190</v>
      </c>
      <c r="E75" s="13" t="str">
        <f>VLOOKUP(A75,Справочник!$A$2:$B$659,2,FALSE)</f>
        <v>Меткомбанк</v>
      </c>
      <c r="F75" t="str">
        <f t="shared" si="1"/>
        <v>ruBBB-</v>
      </c>
    </row>
    <row r="76" spans="1:6" ht="15" thickBot="1">
      <c r="A76" t="s">
        <v>265</v>
      </c>
      <c r="B76" s="2">
        <v>45105</v>
      </c>
      <c r="C76" s="1" t="s">
        <v>215</v>
      </c>
      <c r="D76" s="8" t="s">
        <v>190</v>
      </c>
      <c r="E76" s="13" t="str">
        <f>VLOOKUP(A76,Справочник!$A$2:$B$659,2,FALSE)</f>
        <v>МКБ</v>
      </c>
      <c r="F76" t="str">
        <f t="shared" si="1"/>
        <v>ruA+</v>
      </c>
    </row>
    <row r="77" spans="1:6" ht="15" thickBot="1">
      <c r="A77" t="s">
        <v>266</v>
      </c>
      <c r="B77" s="2">
        <v>45226</v>
      </c>
      <c r="C77" s="1" t="s">
        <v>267</v>
      </c>
      <c r="D77" s="8" t="s">
        <v>190</v>
      </c>
      <c r="E77" s="13" t="str">
        <f>VLOOKUP(A77,Справочник!$A$2:$B$659,2,FALSE)</f>
        <v>Москомбанк</v>
      </c>
      <c r="F77" t="str">
        <f t="shared" si="1"/>
        <v>ruBB-</v>
      </c>
    </row>
    <row r="78" spans="1:6" ht="15" thickBot="1">
      <c r="A78" t="s">
        <v>75</v>
      </c>
      <c r="B78" s="2">
        <v>45022</v>
      </c>
      <c r="C78" s="1" t="s">
        <v>268</v>
      </c>
      <c r="D78" s="8" t="s">
        <v>190</v>
      </c>
      <c r="E78" s="13" t="str">
        <f>VLOOKUP(A78,Справочник!$A$2:$B$659,2,FALSE)</f>
        <v>Москоммерцбанк</v>
      </c>
      <c r="F78" t="str">
        <f t="shared" si="1"/>
        <v>ruB+</v>
      </c>
    </row>
    <row r="79" spans="1:6" ht="15" thickBot="1">
      <c r="A79" t="s">
        <v>269</v>
      </c>
      <c r="B79" s="2">
        <v>45062</v>
      </c>
      <c r="C79" s="1" t="s">
        <v>184</v>
      </c>
      <c r="D79" s="8" t="s">
        <v>205</v>
      </c>
      <c r="E79" s="13" t="str">
        <f>VLOOKUP(A79,Справочник!$A$2:$B$659,2,FALSE)</f>
        <v>МП Банк</v>
      </c>
      <c r="F79" t="str">
        <f t="shared" si="1"/>
        <v>ruBB-</v>
      </c>
    </row>
    <row r="80" spans="1:6" ht="15" thickBot="1">
      <c r="A80" t="s">
        <v>270</v>
      </c>
      <c r="B80" s="2">
        <v>44999</v>
      </c>
      <c r="C80" s="1" t="s">
        <v>184</v>
      </c>
      <c r="D80" s="8" t="s">
        <v>182</v>
      </c>
      <c r="E80" s="13" t="str">
        <f>VLOOKUP(A80,Справочник!$A$2:$B$659,2,FALSE)</f>
        <v>МТБанк</v>
      </c>
      <c r="F80" t="str">
        <f t="shared" si="1"/>
        <v>ruBB-</v>
      </c>
    </row>
    <row r="81" spans="1:6" ht="15" thickBot="1">
      <c r="A81" t="s">
        <v>271</v>
      </c>
      <c r="B81" s="2">
        <v>45314</v>
      </c>
      <c r="C81" s="1" t="s">
        <v>272</v>
      </c>
      <c r="D81" s="8" t="s">
        <v>190</v>
      </c>
      <c r="E81" s="13" t="str">
        <f>VLOOKUP(A81,Справочник!$A$2:$B$659,2,FALSE)</f>
        <v>МТИ Банк</v>
      </c>
      <c r="F81" t="str">
        <f t="shared" si="1"/>
        <v>ruB+</v>
      </c>
    </row>
    <row r="82" spans="1:6" ht="15" thickBot="1">
      <c r="A82" t="s">
        <v>273</v>
      </c>
      <c r="B82" s="2">
        <v>44986</v>
      </c>
      <c r="C82" s="1" t="s">
        <v>228</v>
      </c>
      <c r="D82" s="8" t="s">
        <v>182</v>
      </c>
      <c r="E82" s="13" t="str">
        <f>VLOOKUP(A82,Справочник!$A$2:$B$659,2,FALSE)</f>
        <v>МТС Банк</v>
      </c>
      <c r="F82" t="str">
        <f t="shared" si="1"/>
        <v>ruA</v>
      </c>
    </row>
    <row r="83" spans="1:6" ht="15" thickBot="1">
      <c r="A83" t="s">
        <v>274</v>
      </c>
      <c r="B83" s="2">
        <v>44985</v>
      </c>
      <c r="C83" s="1" t="s">
        <v>275</v>
      </c>
      <c r="D83" s="8" t="s">
        <v>190</v>
      </c>
      <c r="E83" s="13" t="str">
        <f>VLOOKUP(A83,Справочник!$A$2:$B$659,2,FALSE)</f>
        <v>Муниципальный Камчатпрофитбанк</v>
      </c>
      <c r="F83" t="str">
        <f t="shared" si="1"/>
        <v>ruB-</v>
      </c>
    </row>
    <row r="84" spans="1:6" ht="15" thickBot="1">
      <c r="A84" t="s">
        <v>276</v>
      </c>
      <c r="B84" s="2">
        <v>45204</v>
      </c>
      <c r="C84" s="1" t="s">
        <v>186</v>
      </c>
      <c r="D84" s="8" t="s">
        <v>190</v>
      </c>
      <c r="E84" s="13" t="str">
        <f>VLOOKUP(A84,Справочник!$A$2:$B$659,2,FALSE)</f>
        <v>НБД-Банк</v>
      </c>
      <c r="F84" t="str">
        <f t="shared" si="1"/>
        <v>ruBBB+</v>
      </c>
    </row>
    <row r="85" spans="1:6" ht="15" thickBot="1">
      <c r="A85" t="s">
        <v>277</v>
      </c>
      <c r="B85" s="2">
        <v>45023</v>
      </c>
      <c r="C85" s="1" t="s">
        <v>199</v>
      </c>
      <c r="D85" s="8" t="s">
        <v>190</v>
      </c>
      <c r="E85" s="13" t="str">
        <f>VLOOKUP(A85,Справочник!$A$2:$B$659,2,FALSE)</f>
        <v>Нико-Банк</v>
      </c>
      <c r="F85" t="str">
        <f t="shared" si="1"/>
        <v>ruBB</v>
      </c>
    </row>
    <row r="86" spans="1:6" ht="15" thickBot="1">
      <c r="A86" t="s">
        <v>278</v>
      </c>
      <c r="B86" s="2">
        <v>45244</v>
      </c>
      <c r="C86" s="1" t="s">
        <v>207</v>
      </c>
      <c r="D86" s="8" t="s">
        <v>205</v>
      </c>
      <c r="E86" s="13" t="str">
        <f>VLOOKUP(A86,Справочник!$A$2:$B$659,2,FALSE)</f>
        <v>НКЦ</v>
      </c>
      <c r="F86" t="str">
        <f t="shared" si="1"/>
        <v>ruAAA</v>
      </c>
    </row>
    <row r="87" spans="1:6" ht="15" thickBot="1">
      <c r="A87" t="s">
        <v>279</v>
      </c>
      <c r="B87" s="2">
        <v>45184</v>
      </c>
      <c r="C87" s="1" t="s">
        <v>215</v>
      </c>
      <c r="D87" s="8" t="s">
        <v>190</v>
      </c>
      <c r="E87" s="13" t="str">
        <f>VLOOKUP(A87,Справочник!$A$2:$B$659,2,FALSE)</f>
        <v>Новикомбанк</v>
      </c>
      <c r="F87" t="str">
        <f t="shared" si="1"/>
        <v>ruA+</v>
      </c>
    </row>
    <row r="88" spans="1:6" ht="15" thickBot="1">
      <c r="A88" t="s">
        <v>117</v>
      </c>
      <c r="B88" s="2">
        <v>45155</v>
      </c>
      <c r="C88" s="1" t="s">
        <v>218</v>
      </c>
      <c r="D88" s="8" t="s">
        <v>190</v>
      </c>
      <c r="E88" s="13" t="str">
        <f>VLOOKUP(A88,Справочник!$A$2:$B$659,2,FALSE)</f>
        <v>НОКССБАНК</v>
      </c>
      <c r="F88" t="str">
        <f t="shared" si="1"/>
        <v>ruBB+</v>
      </c>
    </row>
    <row r="89" spans="1:6" ht="15" thickBot="1">
      <c r="A89" t="s">
        <v>280</v>
      </c>
      <c r="B89" s="2">
        <v>45036</v>
      </c>
      <c r="C89" s="1" t="s">
        <v>220</v>
      </c>
      <c r="D89" s="8" t="s">
        <v>182</v>
      </c>
      <c r="E89" s="13" t="str">
        <f>VLOOKUP(A89,Справочник!$A$2:$B$659,2,FALSE)</f>
        <v>НООСФЕРА</v>
      </c>
      <c r="F89" t="str">
        <f t="shared" si="1"/>
        <v>ruB</v>
      </c>
    </row>
    <row r="90" spans="1:6" ht="15" thickBot="1">
      <c r="A90" t="s">
        <v>73</v>
      </c>
      <c r="B90" s="2">
        <v>45051</v>
      </c>
      <c r="C90" s="1" t="s">
        <v>184</v>
      </c>
      <c r="D90" s="8" t="s">
        <v>205</v>
      </c>
      <c r="E90" s="13" t="str">
        <f>VLOOKUP(A90,Справочник!$A$2:$B$659,2,FALSE)</f>
        <v>Норвик Банк</v>
      </c>
      <c r="F90" t="str">
        <f t="shared" si="1"/>
        <v>ruBB-</v>
      </c>
    </row>
    <row r="91" spans="1:6" ht="15" thickBot="1">
      <c r="A91" t="s">
        <v>31</v>
      </c>
      <c r="B91" s="2">
        <v>45062</v>
      </c>
      <c r="C91" s="1" t="s">
        <v>228</v>
      </c>
      <c r="D91" s="8" t="s">
        <v>190</v>
      </c>
      <c r="E91" s="13" t="str">
        <f>VLOOKUP(A91,Справочник!$A$2:$B$659,2,FALSE)</f>
        <v>ОТП Банк</v>
      </c>
      <c r="F91" t="str">
        <f t="shared" si="1"/>
        <v>ruA</v>
      </c>
    </row>
    <row r="92" spans="1:6" ht="15" thickBot="1">
      <c r="A92" t="s">
        <v>281</v>
      </c>
      <c r="B92" s="2">
        <v>45320</v>
      </c>
      <c r="C92" s="1" t="s">
        <v>184</v>
      </c>
      <c r="D92" s="8" t="s">
        <v>190</v>
      </c>
      <c r="E92" s="13" t="str">
        <f>VLOOKUP(A92,Справочник!$A$2:$B$659,2,FALSE)</f>
        <v>Первоуральскбанк</v>
      </c>
      <c r="F92" t="str">
        <f t="shared" si="1"/>
        <v>ruBB-</v>
      </c>
    </row>
    <row r="93" spans="1:6" ht="15" thickBot="1">
      <c r="A93" t="s">
        <v>147</v>
      </c>
      <c r="B93" s="2">
        <v>45104</v>
      </c>
      <c r="C93" s="1" t="s">
        <v>282</v>
      </c>
      <c r="D93" s="8" t="s">
        <v>190</v>
      </c>
      <c r="E93" s="13" t="str">
        <f>VLOOKUP(A93,Справочник!$A$2:$B$659,2,FALSE)</f>
        <v>Первый Клиентский Банк</v>
      </c>
      <c r="F93" t="str">
        <f t="shared" si="1"/>
        <v>ruB-</v>
      </c>
    </row>
    <row r="94" spans="1:6" ht="15" thickBot="1">
      <c r="A94" t="s">
        <v>283</v>
      </c>
      <c r="B94" s="2">
        <v>45127</v>
      </c>
      <c r="C94" s="1" t="s">
        <v>268</v>
      </c>
      <c r="D94" s="8" t="s">
        <v>190</v>
      </c>
      <c r="E94" s="13" t="str">
        <f>VLOOKUP(A94,Справочник!$A$2:$B$659,2,FALSE)</f>
        <v>Первый Инвестиционный Банк</v>
      </c>
      <c r="F94" t="str">
        <f t="shared" si="1"/>
        <v>ruB+</v>
      </c>
    </row>
    <row r="95" spans="1:6" ht="15" thickBot="1">
      <c r="A95" t="s">
        <v>284</v>
      </c>
      <c r="B95" s="2">
        <v>45124</v>
      </c>
      <c r="C95" s="1" t="s">
        <v>194</v>
      </c>
      <c r="D95" s="8" t="s">
        <v>190</v>
      </c>
      <c r="E95" s="13" t="str">
        <f>VLOOKUP(A95,Справочник!$A$2:$B$659,2,FALSE)</f>
        <v>Пересвет</v>
      </c>
      <c r="F95" t="str">
        <f t="shared" si="1"/>
        <v>ruBBB-</v>
      </c>
    </row>
    <row r="96" spans="1:6" ht="15" thickBot="1">
      <c r="A96" t="s">
        <v>285</v>
      </c>
      <c r="B96" s="2">
        <v>45022</v>
      </c>
      <c r="C96" s="1" t="s">
        <v>196</v>
      </c>
      <c r="D96" s="8" t="s">
        <v>197</v>
      </c>
      <c r="E96" s="13" t="str">
        <f>VLOOKUP(A96,Справочник!$A$2:$B$659,2,FALSE)</f>
        <v>Приморье АКБ</v>
      </c>
      <c r="F96" t="str">
        <f t="shared" si="1"/>
        <v>Снят</v>
      </c>
    </row>
    <row r="97" spans="1:6" ht="15" thickBot="1">
      <c r="A97" t="s">
        <v>286</v>
      </c>
      <c r="B97" s="2">
        <v>45027</v>
      </c>
      <c r="C97" s="1" t="s">
        <v>181</v>
      </c>
      <c r="D97" s="8" t="s">
        <v>182</v>
      </c>
      <c r="E97" s="13" t="str">
        <f>VLOOKUP(A97,Справочник!$A$2:$B$659,2,FALSE)</f>
        <v>Примсоцбанк</v>
      </c>
      <c r="F97" t="str">
        <f t="shared" si="1"/>
        <v>ruA-</v>
      </c>
    </row>
    <row r="98" spans="1:6" ht="15" thickBot="1">
      <c r="A98" t="s">
        <v>120</v>
      </c>
      <c r="B98" s="2">
        <v>45085</v>
      </c>
      <c r="C98" s="1" t="s">
        <v>218</v>
      </c>
      <c r="D98" s="8" t="s">
        <v>182</v>
      </c>
      <c r="E98" s="13" t="str">
        <f>VLOOKUP(A98,Справочник!$A$2:$B$659,2,FALSE)</f>
        <v>Прио-Внешторгбанк</v>
      </c>
      <c r="F98" t="str">
        <f t="shared" si="1"/>
        <v>ruBB+</v>
      </c>
    </row>
    <row r="99" spans="1:6" ht="15" thickBot="1">
      <c r="A99" t="s">
        <v>287</v>
      </c>
      <c r="B99" s="2">
        <v>45288</v>
      </c>
      <c r="C99" s="1" t="s">
        <v>220</v>
      </c>
      <c r="D99" s="8" t="s">
        <v>190</v>
      </c>
      <c r="E99" s="13" t="str">
        <f>VLOOKUP(A99,Справочник!$A$2:$B$659,2,FALSE)</f>
        <v>ПроБанк</v>
      </c>
      <c r="F99" t="str">
        <f t="shared" si="1"/>
        <v>ruB</v>
      </c>
    </row>
    <row r="100" spans="1:6" ht="15" thickBot="1">
      <c r="A100" t="s">
        <v>19</v>
      </c>
      <c r="B100" s="2">
        <v>45118</v>
      </c>
      <c r="C100" s="1" t="s">
        <v>188</v>
      </c>
      <c r="D100" s="8" t="s">
        <v>190</v>
      </c>
      <c r="E100" s="13" t="str">
        <f>VLOOKUP(A100,Справочник!$A$2:$B$659,2,FALSE)</f>
        <v>Промсвязьбанк</v>
      </c>
      <c r="F100" t="str">
        <f t="shared" si="1"/>
        <v>ruAA+</v>
      </c>
    </row>
    <row r="101" spans="1:6" ht="15" thickBot="1">
      <c r="A101" t="s">
        <v>288</v>
      </c>
      <c r="B101" s="2">
        <v>45271</v>
      </c>
      <c r="C101" s="1" t="s">
        <v>289</v>
      </c>
      <c r="D101" s="8" t="s">
        <v>190</v>
      </c>
      <c r="E101" s="13" t="str">
        <f>VLOOKUP(A101,Справочник!$A$2:$B$659,2,FALSE)</f>
        <v>Промсельхозбанк</v>
      </c>
      <c r="F101" t="str">
        <f t="shared" si="1"/>
        <v>ruB</v>
      </c>
    </row>
    <row r="102" spans="1:6" ht="15" thickBot="1">
      <c r="A102" t="s">
        <v>290</v>
      </c>
      <c r="B102" s="2">
        <v>45099</v>
      </c>
      <c r="C102" s="1" t="s">
        <v>186</v>
      </c>
      <c r="D102" s="8" t="s">
        <v>205</v>
      </c>
      <c r="E102" s="13" t="str">
        <f>VLOOKUP(A102,Справочник!$A$2:$B$659,2,FALSE)</f>
        <v>ПРЦ НКО</v>
      </c>
      <c r="F102" t="str">
        <f t="shared" si="1"/>
        <v>ruBBB+</v>
      </c>
    </row>
    <row r="103" spans="1:6" ht="15" thickBot="1">
      <c r="A103" t="s">
        <v>291</v>
      </c>
      <c r="B103" s="2">
        <v>45288</v>
      </c>
      <c r="C103" s="1" t="s">
        <v>207</v>
      </c>
      <c r="D103" s="8" t="s">
        <v>216</v>
      </c>
      <c r="E103" s="13" t="str">
        <f>VLOOKUP(A103,Справочник!$A$2:$B$659,2,FALSE)</f>
        <v>Райффайзен Банк</v>
      </c>
      <c r="F103" t="str">
        <f t="shared" si="1"/>
        <v>ruAAA</v>
      </c>
    </row>
    <row r="104" spans="1:6" ht="15" thickBot="1">
      <c r="A104" t="s">
        <v>292</v>
      </c>
      <c r="B104" s="2">
        <v>45118</v>
      </c>
      <c r="C104" s="1" t="s">
        <v>220</v>
      </c>
      <c r="D104" s="8" t="s">
        <v>182</v>
      </c>
      <c r="E104" s="13" t="str">
        <f>VLOOKUP(A104,Справочник!$A$2:$B$659,2,FALSE)</f>
        <v>РБА</v>
      </c>
      <c r="F104" t="str">
        <f t="shared" si="1"/>
        <v>ruB</v>
      </c>
    </row>
    <row r="105" spans="1:6" ht="15" thickBot="1">
      <c r="A105" t="s">
        <v>293</v>
      </c>
      <c r="B105" s="2">
        <v>45154</v>
      </c>
      <c r="C105" s="1" t="s">
        <v>220</v>
      </c>
      <c r="D105" s="8" t="s">
        <v>190</v>
      </c>
      <c r="E105" s="13" t="str">
        <f>VLOOKUP(A105,Справочник!$A$2:$B$659,2,FALSE)</f>
        <v>Республиканский Кредитный Альянс</v>
      </c>
      <c r="F105" t="str">
        <f t="shared" si="1"/>
        <v>ruB</v>
      </c>
    </row>
    <row r="106" spans="1:6" ht="15" thickBot="1">
      <c r="A106" t="s">
        <v>294</v>
      </c>
      <c r="B106" s="2">
        <v>45281</v>
      </c>
      <c r="C106" s="1" t="s">
        <v>215</v>
      </c>
      <c r="D106" s="8" t="s">
        <v>190</v>
      </c>
      <c r="E106" s="13" t="str">
        <f>VLOOKUP(A106,Справочник!$A$2:$B$659,2,FALSE)</f>
        <v>РНКБ</v>
      </c>
      <c r="F106" t="str">
        <f t="shared" si="1"/>
        <v>ruA+</v>
      </c>
    </row>
    <row r="107" spans="1:6" ht="15" thickBot="1">
      <c r="A107" t="s">
        <v>295</v>
      </c>
      <c r="B107" s="2">
        <v>45057</v>
      </c>
      <c r="C107" s="1" t="s">
        <v>207</v>
      </c>
      <c r="D107" s="8" t="s">
        <v>190</v>
      </c>
      <c r="E107" s="13" t="str">
        <f>VLOOKUP(A107,Справочник!$A$2:$B$659,2,FALSE)</f>
        <v>Росбанк</v>
      </c>
      <c r="F107" t="str">
        <f t="shared" si="1"/>
        <v>ruAAA</v>
      </c>
    </row>
    <row r="108" spans="1:6" ht="15" thickBot="1">
      <c r="A108" t="s">
        <v>296</v>
      </c>
      <c r="B108" s="2">
        <v>45310</v>
      </c>
      <c r="C108" s="1" t="s">
        <v>204</v>
      </c>
      <c r="D108" s="8" t="s">
        <v>190</v>
      </c>
      <c r="E108" s="13" t="str">
        <f>VLOOKUP(A108,Справочник!$A$2:$B$659,2,FALSE)</f>
        <v>Банк Россия</v>
      </c>
      <c r="F108" t="str">
        <f t="shared" si="1"/>
        <v>ruAA</v>
      </c>
    </row>
    <row r="109" spans="1:6" ht="15" thickBot="1">
      <c r="A109" t="s">
        <v>297</v>
      </c>
      <c r="B109" s="2">
        <v>45176</v>
      </c>
      <c r="C109" s="1" t="s">
        <v>220</v>
      </c>
      <c r="D109" s="8" t="s">
        <v>205</v>
      </c>
      <c r="E109" s="13" t="str">
        <f>VLOOKUP(A109,Справочник!$A$2:$B$659,2,FALSE)</f>
        <v>РостФинанс</v>
      </c>
      <c r="F109" t="str">
        <f t="shared" si="1"/>
        <v>ruB</v>
      </c>
    </row>
    <row r="110" spans="1:6" ht="15" thickBot="1">
      <c r="A110" t="s">
        <v>298</v>
      </c>
      <c r="B110" s="2">
        <v>45181</v>
      </c>
      <c r="C110" s="1" t="s">
        <v>204</v>
      </c>
      <c r="D110" s="8" t="s">
        <v>190</v>
      </c>
      <c r="E110" s="13" t="str">
        <f>VLOOKUP(A110,Справочник!$A$2:$B$659,2,FALSE)</f>
        <v>Росэксимбанк</v>
      </c>
      <c r="F110" t="str">
        <f t="shared" si="1"/>
        <v>ruAA</v>
      </c>
    </row>
    <row r="111" spans="1:6" ht="15" thickBot="1">
      <c r="A111" t="s">
        <v>299</v>
      </c>
      <c r="B111" s="2">
        <v>45057</v>
      </c>
      <c r="C111" s="1" t="s">
        <v>199</v>
      </c>
      <c r="D111" s="8" t="s">
        <v>190</v>
      </c>
      <c r="E111" s="13" t="str">
        <f>VLOOKUP(A111,Справочник!$A$2:$B$659,2,FALSE)</f>
        <v>Роял Кредит Банк</v>
      </c>
      <c r="F111" t="str">
        <f t="shared" si="1"/>
        <v>ruBB</v>
      </c>
    </row>
    <row r="112" spans="1:6" ht="15" thickBot="1">
      <c r="A112" t="s">
        <v>300</v>
      </c>
      <c r="B112" s="2">
        <v>45026</v>
      </c>
      <c r="C112" s="1" t="s">
        <v>218</v>
      </c>
      <c r="D112" s="8" t="s">
        <v>190</v>
      </c>
      <c r="E112" s="13" t="str">
        <f>VLOOKUP(A112,Справочник!$A$2:$B$659,2,FALSE)</f>
        <v>Русский Народный Банк</v>
      </c>
      <c r="F112" t="str">
        <f t="shared" si="1"/>
        <v>ruBB+</v>
      </c>
    </row>
    <row r="113" spans="1:6" ht="15" thickBot="1">
      <c r="A113" t="s">
        <v>301</v>
      </c>
      <c r="B113" s="2">
        <v>45035</v>
      </c>
      <c r="C113" s="1" t="s">
        <v>192</v>
      </c>
      <c r="D113" s="8" t="s">
        <v>190</v>
      </c>
      <c r="E113" s="13" t="str">
        <f>VLOOKUP(A113,Справочник!$A$2:$B$659,2,FALSE)</f>
        <v>Русский Стандарт</v>
      </c>
      <c r="F113" t="str">
        <f t="shared" si="1"/>
        <v>ruB+</v>
      </c>
    </row>
    <row r="114" spans="1:6" ht="15" thickBot="1">
      <c r="A114" t="s">
        <v>302</v>
      </c>
      <c r="B114" s="2">
        <v>45002</v>
      </c>
      <c r="C114" s="1" t="s">
        <v>275</v>
      </c>
      <c r="D114" s="8" t="s">
        <v>205</v>
      </c>
      <c r="E114" s="13" t="str">
        <f>VLOOKUP(A114,Справочник!$A$2:$B$659,2,FALSE)</f>
        <v>РусьРегионБанк</v>
      </c>
      <c r="F114" t="str">
        <f t="shared" si="1"/>
        <v>ruB-</v>
      </c>
    </row>
    <row r="115" spans="1:6" ht="15" thickBot="1">
      <c r="A115" t="s">
        <v>303</v>
      </c>
      <c r="B115" s="2">
        <v>45271</v>
      </c>
      <c r="C115" s="1" t="s">
        <v>199</v>
      </c>
      <c r="D115" s="8" t="s">
        <v>190</v>
      </c>
      <c r="E115" s="13" t="str">
        <f>VLOOKUP(A115,Справочник!$A$2:$B$659,2,FALSE)</f>
        <v>Русьуниверсалбанк</v>
      </c>
      <c r="F115" t="str">
        <f t="shared" si="1"/>
        <v>ruBB</v>
      </c>
    </row>
    <row r="116" spans="1:6" ht="15" thickBot="1">
      <c r="A116" t="s">
        <v>304</v>
      </c>
      <c r="B116" s="2">
        <v>45271</v>
      </c>
      <c r="C116" s="1" t="s">
        <v>218</v>
      </c>
      <c r="D116" s="8" t="s">
        <v>190</v>
      </c>
      <c r="E116" s="13" t="str">
        <f>VLOOKUP(A116,Справочник!$A$2:$B$659,2,FALSE)</f>
        <v>РФК-Банк</v>
      </c>
      <c r="F116" t="str">
        <f t="shared" si="1"/>
        <v>ruBB+</v>
      </c>
    </row>
    <row r="117" spans="1:6" ht="15" thickBot="1">
      <c r="A117" t="s">
        <v>305</v>
      </c>
      <c r="B117" s="2">
        <v>45100</v>
      </c>
      <c r="C117" s="1" t="s">
        <v>181</v>
      </c>
      <c r="D117" s="8" t="s">
        <v>190</v>
      </c>
      <c r="E117" s="13" t="str">
        <f>VLOOKUP(A117,Справочник!$A$2:$B$659,2,FALSE)</f>
        <v>СДМ-Банк</v>
      </c>
      <c r="F117" t="str">
        <f t="shared" si="1"/>
        <v>ruA-</v>
      </c>
    </row>
    <row r="118" spans="1:6" ht="15" thickBot="1">
      <c r="A118" t="s">
        <v>306</v>
      </c>
      <c r="B118" s="2">
        <v>45083</v>
      </c>
      <c r="C118" s="1" t="s">
        <v>192</v>
      </c>
      <c r="D118" s="8" t="s">
        <v>190</v>
      </c>
      <c r="E118" s="13" t="str">
        <f>VLOOKUP(A118,Справочник!$A$2:$B$659,2,FALSE)</f>
        <v>Северный Народный Банк</v>
      </c>
      <c r="F118" t="str">
        <f t="shared" si="1"/>
        <v>ruB+</v>
      </c>
    </row>
    <row r="119" spans="1:6" ht="15" thickBot="1">
      <c r="A119" t="s">
        <v>307</v>
      </c>
      <c r="B119" s="2">
        <v>44973</v>
      </c>
      <c r="C119" s="1" t="s">
        <v>218</v>
      </c>
      <c r="D119" s="8" t="s">
        <v>190</v>
      </c>
      <c r="E119" s="13" t="str">
        <f>VLOOKUP(A119,Справочник!$A$2:$B$659,2,FALSE)</f>
        <v>Сибсоцбанк</v>
      </c>
      <c r="F119" t="str">
        <f t="shared" si="1"/>
        <v>ruBB+</v>
      </c>
    </row>
    <row r="120" spans="1:6" ht="15" thickBot="1">
      <c r="A120" t="s">
        <v>308</v>
      </c>
      <c r="B120" s="2">
        <v>45317</v>
      </c>
      <c r="C120" s="1" t="s">
        <v>220</v>
      </c>
      <c r="D120" s="8" t="s">
        <v>190</v>
      </c>
      <c r="E120" s="13" t="str">
        <f>VLOOKUP(A120,Справочник!$A$2:$B$659,2,FALSE)</f>
        <v>Синко-Банк</v>
      </c>
      <c r="F120" t="str">
        <f t="shared" si="1"/>
        <v>ruB</v>
      </c>
    </row>
    <row r="121" spans="1:6" ht="15" thickBot="1">
      <c r="A121" t="s">
        <v>309</v>
      </c>
      <c r="B121" s="2">
        <v>45189</v>
      </c>
      <c r="C121" s="1" t="s">
        <v>310</v>
      </c>
      <c r="D121" s="8" t="s">
        <v>205</v>
      </c>
      <c r="E121" s="13" t="str">
        <f>VLOOKUP(A121,Справочник!$A$2:$B$659,2,FALSE)</f>
        <v>СЛАВИЯ</v>
      </c>
      <c r="F121" t="str">
        <f t="shared" si="1"/>
        <v>ruB-</v>
      </c>
    </row>
    <row r="122" spans="1:6" ht="15" thickBot="1">
      <c r="A122" t="s">
        <v>47</v>
      </c>
      <c r="B122" s="2">
        <v>45301</v>
      </c>
      <c r="C122" s="1" t="s">
        <v>196</v>
      </c>
      <c r="D122" s="8" t="s">
        <v>197</v>
      </c>
      <c r="E122" s="13" t="str">
        <f>VLOOKUP(A122,Справочник!$A$2:$B$659,2,FALSE)</f>
        <v>СМП Банк</v>
      </c>
      <c r="F122" t="str">
        <f t="shared" si="1"/>
        <v>Снят</v>
      </c>
    </row>
    <row r="123" spans="1:6" ht="15" thickBot="1">
      <c r="A123" t="s">
        <v>17</v>
      </c>
      <c r="B123" s="2">
        <v>45112</v>
      </c>
      <c r="C123" s="1" t="s">
        <v>204</v>
      </c>
      <c r="D123" s="8" t="s">
        <v>190</v>
      </c>
      <c r="E123" s="13" t="str">
        <f>VLOOKUP(A123,Справочник!$A$2:$B$659,2,FALSE)</f>
        <v>Совкомбанк</v>
      </c>
      <c r="F123" t="str">
        <f t="shared" si="1"/>
        <v>ruAA</v>
      </c>
    </row>
    <row r="124" spans="1:6" ht="15" thickBot="1">
      <c r="A124" t="s">
        <v>148</v>
      </c>
      <c r="B124" s="2">
        <v>45257</v>
      </c>
      <c r="C124" s="1" t="s">
        <v>184</v>
      </c>
      <c r="D124" s="8" t="s">
        <v>182</v>
      </c>
      <c r="E124" s="13" t="str">
        <f>VLOOKUP(A124,Справочник!$A$2:$B$659,2,FALSE)</f>
        <v>Солид Банк</v>
      </c>
      <c r="F124" t="str">
        <f t="shared" si="1"/>
        <v>ruBB-</v>
      </c>
    </row>
    <row r="125" spans="1:6" ht="15" thickBot="1">
      <c r="A125" t="s">
        <v>311</v>
      </c>
      <c r="B125" s="2">
        <v>45104</v>
      </c>
      <c r="C125" s="1" t="s">
        <v>184</v>
      </c>
      <c r="D125" s="8" t="s">
        <v>205</v>
      </c>
      <c r="E125" s="13" t="str">
        <f>VLOOKUP(A125,Справочник!$A$2:$B$659,2,FALSE)</f>
        <v>Социум-Банк</v>
      </c>
      <c r="F125" t="str">
        <f t="shared" si="1"/>
        <v>ruBB-</v>
      </c>
    </row>
    <row r="126" spans="1:6" ht="15" thickBot="1">
      <c r="A126" t="s">
        <v>312</v>
      </c>
      <c r="B126" s="2">
        <v>45289</v>
      </c>
      <c r="C126" s="1" t="s">
        <v>196</v>
      </c>
      <c r="D126" s="8" t="s">
        <v>197</v>
      </c>
      <c r="E126" s="13" t="str">
        <f>VLOOKUP(A126,Справочник!$A$2:$B$659,2,FALSE)</f>
        <v>СПБ Банк</v>
      </c>
      <c r="F126" t="str">
        <f t="shared" si="1"/>
        <v>Снят</v>
      </c>
    </row>
    <row r="127" spans="1:6" ht="15" thickBot="1">
      <c r="A127" t="s">
        <v>313</v>
      </c>
      <c r="B127" s="2">
        <v>45265</v>
      </c>
      <c r="C127" s="1" t="s">
        <v>220</v>
      </c>
      <c r="D127" s="8" t="s">
        <v>190</v>
      </c>
      <c r="E127" s="13" t="str">
        <f>VLOOKUP(A127,Справочник!$A$2:$B$659,2,FALSE)</f>
        <v>Ставропольпромстройбанк</v>
      </c>
      <c r="F127" t="str">
        <f t="shared" si="1"/>
        <v>ruB</v>
      </c>
    </row>
    <row r="128" spans="1:6" ht="15" thickBot="1">
      <c r="A128" t="s">
        <v>314</v>
      </c>
      <c r="B128" s="2">
        <v>44991</v>
      </c>
      <c r="C128" s="1" t="s">
        <v>310</v>
      </c>
      <c r="D128" s="8" t="s">
        <v>190</v>
      </c>
      <c r="E128" s="13" t="str">
        <f>VLOOKUP(A128,Справочник!$A$2:$B$659,2,FALSE)</f>
        <v>Столичный Кредит</v>
      </c>
      <c r="F128" t="str">
        <f t="shared" si="1"/>
        <v>ruB-</v>
      </c>
    </row>
    <row r="129" spans="1:6" ht="15" thickBot="1">
      <c r="A129" t="s">
        <v>93</v>
      </c>
      <c r="B129" s="2">
        <v>45026</v>
      </c>
      <c r="C129" s="1" t="s">
        <v>194</v>
      </c>
      <c r="D129" s="8" t="s">
        <v>190</v>
      </c>
      <c r="E129" s="13" t="str">
        <f>VLOOKUP(A129,Справочник!$A$2:$B$659,2,FALSE)</f>
        <v>Татсоцбанк</v>
      </c>
      <c r="F129" t="str">
        <f t="shared" si="1"/>
        <v>ruBBB-</v>
      </c>
    </row>
    <row r="130" spans="1:6" ht="15" thickBot="1">
      <c r="A130" t="s">
        <v>315</v>
      </c>
      <c r="B130" s="2">
        <v>44977</v>
      </c>
      <c r="C130" s="1" t="s">
        <v>275</v>
      </c>
      <c r="D130" s="8" t="s">
        <v>190</v>
      </c>
      <c r="E130" s="13" t="str">
        <f>VLOOKUP(A130,Справочник!$A$2:$B$659,2,FALSE)</f>
        <v>Тендер-Банк</v>
      </c>
      <c r="F130" t="str">
        <f t="shared" si="1"/>
        <v>ruB-</v>
      </c>
    </row>
    <row r="131" spans="1:6" ht="15" thickBot="1">
      <c r="A131" t="s">
        <v>15</v>
      </c>
      <c r="B131" s="2">
        <v>45111</v>
      </c>
      <c r="C131" s="1" t="s">
        <v>316</v>
      </c>
      <c r="D131" s="8" t="s">
        <v>182</v>
      </c>
      <c r="E131" s="13" t="str">
        <f>VLOOKUP(A131,Справочник!$A$2:$B$659,2,FALSE)</f>
        <v>Тинькофф Банк</v>
      </c>
      <c r="F131" t="str">
        <f t="shared" ref="F131:F150" si="2">MID(C131,1,FIND("/",C131)-1)</f>
        <v>ruAA-</v>
      </c>
    </row>
    <row r="132" spans="1:6" ht="15" thickBot="1">
      <c r="A132" t="s">
        <v>317</v>
      </c>
      <c r="B132" s="2">
        <v>45281</v>
      </c>
      <c r="C132" s="1" t="s">
        <v>209</v>
      </c>
      <c r="D132" s="8" t="s">
        <v>182</v>
      </c>
      <c r="E132" s="13" t="str">
        <f>VLOOKUP(A132,Справочник!$A$2:$B$659,2,FALSE)</f>
        <v>ТКБ БАНК</v>
      </c>
      <c r="F132" t="str">
        <f t="shared" si="2"/>
        <v>ruBBB</v>
      </c>
    </row>
    <row r="133" spans="1:6" ht="15" thickBot="1">
      <c r="A133" t="s">
        <v>318</v>
      </c>
      <c r="B133" s="2">
        <v>44999</v>
      </c>
      <c r="C133" s="1" t="s">
        <v>275</v>
      </c>
      <c r="D133" s="8" t="s">
        <v>190</v>
      </c>
      <c r="E133" s="13" t="str">
        <f>VLOOKUP(A133,Справочник!$A$2:$B$659,2,FALSE)</f>
        <v>Трансстройбанк</v>
      </c>
      <c r="F133" t="str">
        <f t="shared" si="2"/>
        <v>ruB-</v>
      </c>
    </row>
    <row r="134" spans="1:6" ht="15" thickBot="1">
      <c r="A134" t="s">
        <v>319</v>
      </c>
      <c r="B134" s="2">
        <v>45252</v>
      </c>
      <c r="C134" s="1" t="s">
        <v>194</v>
      </c>
      <c r="D134" s="8" t="s">
        <v>182</v>
      </c>
      <c r="E134" s="13" t="str">
        <f>VLOOKUP(A134,Справочник!$A$2:$B$659,2,FALSE)</f>
        <v>Углеметбанк</v>
      </c>
      <c r="F134" t="str">
        <f t="shared" si="2"/>
        <v>ruBBB-</v>
      </c>
    </row>
    <row r="135" spans="1:6" ht="15" thickBot="1">
      <c r="A135" t="s">
        <v>320</v>
      </c>
      <c r="B135" s="2">
        <v>45261</v>
      </c>
      <c r="C135" s="1" t="s">
        <v>192</v>
      </c>
      <c r="D135" s="8" t="s">
        <v>182</v>
      </c>
      <c r="E135" s="13" t="str">
        <f>VLOOKUP(A135,Справочник!$A$2:$B$659,2,FALSE)</f>
        <v>Универсальный фондовый банк</v>
      </c>
      <c r="F135" t="str">
        <f t="shared" si="2"/>
        <v>ruB+</v>
      </c>
    </row>
    <row r="136" spans="1:6" ht="15" thickBot="1">
      <c r="A136" t="s">
        <v>321</v>
      </c>
      <c r="B136" s="2">
        <v>45265</v>
      </c>
      <c r="C136" s="1" t="s">
        <v>194</v>
      </c>
      <c r="D136" s="8" t="s">
        <v>190</v>
      </c>
      <c r="E136" s="13" t="str">
        <f>VLOOKUP(A136,Справочник!$A$2:$B$659,2,FALSE)</f>
        <v>Урал ФД</v>
      </c>
      <c r="F136" t="str">
        <f t="shared" si="2"/>
        <v>ruBBB-</v>
      </c>
    </row>
    <row r="137" spans="1:6" ht="15" thickBot="1">
      <c r="A137" t="s">
        <v>322</v>
      </c>
      <c r="B137" s="2">
        <v>45036</v>
      </c>
      <c r="C137" s="1" t="s">
        <v>220</v>
      </c>
      <c r="D137" s="8" t="s">
        <v>190</v>
      </c>
      <c r="E137" s="13" t="str">
        <f>VLOOKUP(A137,Справочник!$A$2:$B$659,2,FALSE)</f>
        <v>ФИНСТАР Банк</v>
      </c>
      <c r="F137" t="str">
        <f t="shared" si="2"/>
        <v>ruB</v>
      </c>
    </row>
    <row r="138" spans="1:6" ht="15" thickBot="1">
      <c r="A138" t="s">
        <v>323</v>
      </c>
      <c r="B138" s="2">
        <v>45062</v>
      </c>
      <c r="C138" s="1" t="s">
        <v>196</v>
      </c>
      <c r="D138" s="8" t="s">
        <v>197</v>
      </c>
      <c r="E138" s="13" t="str">
        <f>VLOOKUP(A138,Справочник!$A$2:$B$659,2,FALSE)</f>
        <v>Фора-Банк</v>
      </c>
      <c r="F138" t="str">
        <f t="shared" si="2"/>
        <v>Снят</v>
      </c>
    </row>
    <row r="139" spans="1:6" ht="15" thickBot="1">
      <c r="A139" t="s">
        <v>324</v>
      </c>
      <c r="B139" s="2">
        <v>45056</v>
      </c>
      <c r="C139" s="1" t="s">
        <v>218</v>
      </c>
      <c r="D139" s="8" t="s">
        <v>182</v>
      </c>
      <c r="E139" s="13" t="str">
        <f>VLOOKUP(A139,Справочник!$A$2:$B$659,2,FALSE)</f>
        <v>Хакасский муниципальный банк</v>
      </c>
      <c r="F139" t="str">
        <f t="shared" si="2"/>
        <v>ruBB+</v>
      </c>
    </row>
    <row r="140" spans="1:6" ht="15" thickBot="1">
      <c r="A140" t="s">
        <v>325</v>
      </c>
      <c r="B140" s="2">
        <v>45275</v>
      </c>
      <c r="C140" s="1" t="s">
        <v>181</v>
      </c>
      <c r="D140" s="8" t="s">
        <v>182</v>
      </c>
      <c r="E140" s="13" t="str">
        <f>VLOOKUP(A140,Справочник!$A$2:$B$659,2,FALSE)</f>
        <v>ХКФ Банк</v>
      </c>
      <c r="F140" t="str">
        <f t="shared" si="2"/>
        <v>ruA-</v>
      </c>
    </row>
    <row r="141" spans="1:6" ht="15" thickBot="1">
      <c r="A141" t="s">
        <v>326</v>
      </c>
      <c r="B141" s="2">
        <v>45237</v>
      </c>
      <c r="C141" s="1" t="s">
        <v>186</v>
      </c>
      <c r="D141" s="8" t="s">
        <v>182</v>
      </c>
      <c r="E141" s="13" t="str">
        <f>VLOOKUP(A141,Справочник!$A$2:$B$659,2,FALSE)</f>
        <v>Хлынов</v>
      </c>
      <c r="F141" t="str">
        <f t="shared" si="2"/>
        <v>ruBBB+</v>
      </c>
    </row>
    <row r="142" spans="1:6" ht="15" thickBot="1">
      <c r="A142" t="s">
        <v>327</v>
      </c>
      <c r="B142" s="2">
        <v>45035</v>
      </c>
      <c r="C142" s="1" t="s">
        <v>199</v>
      </c>
      <c r="D142" s="8" t="s">
        <v>190</v>
      </c>
      <c r="E142" s="13" t="str">
        <f>VLOOKUP(A142,Справочник!$A$2:$B$659,2,FALSE)</f>
        <v>ЦентроКредит</v>
      </c>
      <c r="F142" t="str">
        <f t="shared" si="2"/>
        <v>ruBB</v>
      </c>
    </row>
    <row r="143" spans="1:6" ht="15" thickBot="1">
      <c r="A143" t="s">
        <v>328</v>
      </c>
      <c r="B143" s="2">
        <v>45250</v>
      </c>
      <c r="C143" s="1" t="s">
        <v>204</v>
      </c>
      <c r="D143" s="8" t="s">
        <v>205</v>
      </c>
      <c r="E143" s="13" t="str">
        <f>VLOOKUP(A143,Справочник!$A$2:$B$659,2,FALSE)</f>
        <v>Чайна Констракшн</v>
      </c>
      <c r="F143" t="str">
        <f t="shared" si="2"/>
        <v>ruAA</v>
      </c>
    </row>
    <row r="144" spans="1:6" ht="15" thickBot="1">
      <c r="A144" t="s">
        <v>329</v>
      </c>
      <c r="B144" s="2">
        <v>45202</v>
      </c>
      <c r="C144" s="1" t="s">
        <v>228</v>
      </c>
      <c r="D144" s="8" t="s">
        <v>190</v>
      </c>
      <c r="E144" s="13" t="str">
        <f>VLOOKUP(A144,Справочник!$A$2:$B$659,2,FALSE)</f>
        <v>Челиндбанк</v>
      </c>
      <c r="F144" t="str">
        <f t="shared" si="2"/>
        <v>ruA</v>
      </c>
    </row>
    <row r="145" spans="1:6" ht="15" thickBot="1">
      <c r="A145" t="s">
        <v>330</v>
      </c>
      <c r="B145" s="2">
        <v>45300</v>
      </c>
      <c r="C145" s="1" t="s">
        <v>196</v>
      </c>
      <c r="D145" s="8" t="s">
        <v>197</v>
      </c>
      <c r="E145" s="13" t="str">
        <f>VLOOKUP(A145,Справочник!$A$2:$B$659,2,FALSE)</f>
        <v>Челябинвестбанк</v>
      </c>
      <c r="F145" t="str">
        <f t="shared" si="2"/>
        <v>Снят</v>
      </c>
    </row>
    <row r="146" spans="1:6" ht="15" thickBot="1">
      <c r="A146" t="s">
        <v>41</v>
      </c>
      <c r="B146" s="2">
        <v>45016</v>
      </c>
      <c r="C146" s="1" t="s">
        <v>228</v>
      </c>
      <c r="D146" s="8" t="s">
        <v>182</v>
      </c>
      <c r="E146" s="13" t="str">
        <f>VLOOKUP(A146,Справочник!$A$2:$B$659,2,FALSE)</f>
        <v>Экспобанк</v>
      </c>
      <c r="F146" t="str">
        <f t="shared" si="2"/>
        <v>ruA</v>
      </c>
    </row>
    <row r="147" spans="1:6" ht="15" thickBot="1">
      <c r="A147" t="s">
        <v>331</v>
      </c>
      <c r="B147" s="2">
        <v>45264</v>
      </c>
      <c r="C147" s="1" t="s">
        <v>194</v>
      </c>
      <c r="D147" s="8" t="s">
        <v>190</v>
      </c>
      <c r="E147" s="13" t="str">
        <f>VLOOKUP(A147,Справочник!$A$2:$B$659,2,FALSE)</f>
        <v>Энерготрансбанк</v>
      </c>
      <c r="F147" t="str">
        <f t="shared" si="2"/>
        <v>ruBBB-</v>
      </c>
    </row>
    <row r="148" spans="1:6" ht="15" thickBot="1">
      <c r="A148" t="s">
        <v>111</v>
      </c>
      <c r="B148" s="2">
        <v>45043</v>
      </c>
      <c r="C148" s="1" t="s">
        <v>218</v>
      </c>
      <c r="D148" s="8" t="s">
        <v>182</v>
      </c>
      <c r="E148" s="13" t="str">
        <f>VLOOKUP(A148,Справочник!$A$2:$B$659,2,FALSE)</f>
        <v>ЮГ-Инвестбанк</v>
      </c>
      <c r="F148" t="str">
        <f t="shared" si="2"/>
        <v>ruBB+</v>
      </c>
    </row>
    <row r="149" spans="1:6" ht="15" thickBot="1">
      <c r="A149" t="s">
        <v>38</v>
      </c>
      <c r="B149" s="2">
        <v>45058</v>
      </c>
      <c r="C149" s="1" t="s">
        <v>207</v>
      </c>
      <c r="D149" s="8" t="s">
        <v>190</v>
      </c>
      <c r="E149" s="13" t="str">
        <f>VLOOKUP(A149,Справочник!$A$2:$B$659,2,FALSE)</f>
        <v>ЮниКредит Банк</v>
      </c>
      <c r="F149" t="str">
        <f t="shared" si="2"/>
        <v>ruAAA</v>
      </c>
    </row>
    <row r="150" spans="1:6" ht="15" thickBot="1">
      <c r="A150" t="s">
        <v>332</v>
      </c>
      <c r="B150" s="7">
        <v>44986</v>
      </c>
      <c r="C150" s="5" t="s">
        <v>220</v>
      </c>
      <c r="D150" s="10" t="s">
        <v>205</v>
      </c>
      <c r="E150" s="13" t="str">
        <f>VLOOKUP(A150,Справочник!$A$2:$B$659,2,FALSE)</f>
        <v>Яринтербанк</v>
      </c>
      <c r="F150" t="str">
        <f t="shared" si="2"/>
        <v>ruB</v>
      </c>
    </row>
  </sheetData>
  <conditionalFormatting sqref="A1 A151:A1048576">
    <cfRule type="duplicateValues" dxfId="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0CF5-EB99-4FD5-9707-AD64C1D21CC8}">
  <dimension ref="A1:K155"/>
  <sheetViews>
    <sheetView topLeftCell="A94" workbookViewId="0">
      <selection activeCell="I123" sqref="I123"/>
    </sheetView>
  </sheetViews>
  <sheetFormatPr defaultRowHeight="14.5"/>
  <cols>
    <col min="1" max="1" width="19.08984375" customWidth="1"/>
    <col min="9" max="9" width="28.81640625" bestFit="1" customWidth="1"/>
    <col min="10" max="10" width="29.90625" bestFit="1" customWidth="1"/>
    <col min="12" max="12" width="19.90625" bestFit="1" customWidth="1"/>
  </cols>
  <sheetData>
    <row r="1" spans="1:11">
      <c r="C1" t="s">
        <v>899</v>
      </c>
      <c r="D1">
        <v>1</v>
      </c>
      <c r="E1" t="str">
        <f>C1&amp;(D1*5+90)</f>
        <v>A95</v>
      </c>
      <c r="F1" t="str" cm="1">
        <f t="array" aca="1" ref="F1" ca="1">INDIRECT(E1,TRUE)</f>
        <v>ПАО "ЧЕЛЯБИНВЕСТБАНК"</v>
      </c>
      <c r="I1" t="s">
        <v>848</v>
      </c>
      <c r="J1" t="str">
        <f>VLOOKUP(I1,Справочник!$A$2:$B$778,2,FALSE)</f>
        <v>Реалист Банк</v>
      </c>
      <c r="K1" t="s">
        <v>900</v>
      </c>
    </row>
    <row r="2" spans="1:11">
      <c r="C2" t="s">
        <v>899</v>
      </c>
      <c r="D2">
        <v>2</v>
      </c>
      <c r="E2" t="str">
        <f t="shared" ref="E2:E57" si="0">C2&amp;(D2*5+56)</f>
        <v>A66</v>
      </c>
      <c r="F2" t="str" cm="1">
        <f t="array" aca="1" ref="F2" ca="1">INDIRECT(E2,TRUE)</f>
        <v>АО "ПОЧТА БАНК"</v>
      </c>
      <c r="I2" t="s">
        <v>852</v>
      </c>
      <c r="J2" t="str">
        <f>VLOOKUP(I2,Справочник!$A$2:$B$778,2,FALSE)</f>
        <v>Россельхозбанк</v>
      </c>
      <c r="K2" s="19" t="s">
        <v>901</v>
      </c>
    </row>
    <row r="3" spans="1:11">
      <c r="A3" t="s">
        <v>848</v>
      </c>
      <c r="C3" t="s">
        <v>899</v>
      </c>
      <c r="D3">
        <v>3</v>
      </c>
      <c r="E3" t="str">
        <f t="shared" si="0"/>
        <v>A71</v>
      </c>
      <c r="F3" t="str" cm="1">
        <f t="array" aca="1" ref="F3" ca="1">INDIRECT(E3,TRUE)</f>
        <v>ПАО Банк «ФК Открытие»</v>
      </c>
      <c r="I3" t="s">
        <v>855</v>
      </c>
      <c r="J3" t="str">
        <f>VLOOKUP(I3,Справочник!$A$2:$B$778,2,FALSE)</f>
        <v>Приморье</v>
      </c>
      <c r="K3" t="s">
        <v>893</v>
      </c>
    </row>
    <row r="4" spans="1:11">
      <c r="A4" t="s">
        <v>849</v>
      </c>
      <c r="C4" t="s">
        <v>899</v>
      </c>
      <c r="D4">
        <v>4</v>
      </c>
      <c r="E4" t="str">
        <f t="shared" si="0"/>
        <v>A76</v>
      </c>
      <c r="F4" t="str" cm="1">
        <f t="array" aca="1" ref="F4" ca="1">INDIRECT(E4,TRUE)</f>
        <v>ПАО АКБ "Металлинвестбанк"</v>
      </c>
      <c r="I4" t="s">
        <v>857</v>
      </c>
      <c r="J4" t="str">
        <f>VLOOKUP(I4,Справочник!$A$2:$B$778,2,FALSE)</f>
        <v>МТС Банк</v>
      </c>
      <c r="K4" t="s">
        <v>899</v>
      </c>
    </row>
    <row r="5" spans="1:11">
      <c r="A5" t="s">
        <v>850</v>
      </c>
      <c r="C5" t="s">
        <v>899</v>
      </c>
      <c r="D5">
        <v>5</v>
      </c>
      <c r="E5" t="str">
        <f t="shared" si="0"/>
        <v>A81</v>
      </c>
      <c r="F5" t="str" cm="1">
        <f t="array" aca="1" ref="F5" ca="1">INDIRECT(E5,TRUE)</f>
        <v>АО "Тольяттихимбанк"</v>
      </c>
      <c r="I5" t="s">
        <v>859</v>
      </c>
      <c r="J5" t="str">
        <f>VLOOKUP(I5,Справочник!$A$2:$B$778,2,FALSE)</f>
        <v>Кузнецкий</v>
      </c>
      <c r="K5" t="s">
        <v>893</v>
      </c>
    </row>
    <row r="6" spans="1:11">
      <c r="A6" t="s">
        <v>851</v>
      </c>
      <c r="C6" t="s">
        <v>899</v>
      </c>
      <c r="D6">
        <v>6</v>
      </c>
      <c r="E6" t="str">
        <f t="shared" si="0"/>
        <v>A86</v>
      </c>
      <c r="F6" t="str" cm="1">
        <f t="array" aca="1" ref="F6" ca="1">INDIRECT(E6,TRUE)</f>
        <v>ЦМРБанк (ООО)</v>
      </c>
      <c r="I6" t="s">
        <v>861</v>
      </c>
      <c r="J6" t="str">
        <f>VLOOKUP(I6,Справочник!$A$2:$B$778,2,FALSE)</f>
        <v>ИНГОССТРАХ банк</v>
      </c>
      <c r="K6" t="s">
        <v>902</v>
      </c>
    </row>
    <row r="7" spans="1:11">
      <c r="A7" s="17">
        <v>45322</v>
      </c>
      <c r="C7" t="s">
        <v>899</v>
      </c>
      <c r="D7">
        <v>7</v>
      </c>
      <c r="E7" t="str">
        <f t="shared" si="0"/>
        <v>A91</v>
      </c>
      <c r="F7" t="str" cm="1">
        <f t="array" aca="1" ref="F7" ca="1">INDIRECT(E7,TRUE)</f>
        <v>АО "НС Банк"</v>
      </c>
      <c r="I7" t="s">
        <v>863</v>
      </c>
      <c r="J7" t="str">
        <f>VLOOKUP(I7,Справочник!$A$2:$B$778,2,FALSE)</f>
        <v>ЯНДЕКС БАНК</v>
      </c>
      <c r="K7" t="s">
        <v>899</v>
      </c>
    </row>
    <row r="8" spans="1:11">
      <c r="A8" t="s">
        <v>852</v>
      </c>
      <c r="C8" t="s">
        <v>899</v>
      </c>
      <c r="D8">
        <v>8</v>
      </c>
      <c r="E8" t="str">
        <f t="shared" si="0"/>
        <v>A96</v>
      </c>
      <c r="F8" t="str" cm="1">
        <f t="array" aca="1" ref="F8" ca="1">INDIRECT(E8,TRUE)</f>
        <v>BBB+(RU)</v>
      </c>
      <c r="I8" t="s">
        <v>864</v>
      </c>
      <c r="J8" t="str">
        <f>VLOOKUP(I8,Справочник!$A$2:$B$778,2,FALSE)</f>
        <v>банк ИТУРУП</v>
      </c>
      <c r="K8" t="s">
        <v>903</v>
      </c>
    </row>
    <row r="9" spans="1:11">
      <c r="A9" t="s">
        <v>853</v>
      </c>
      <c r="C9" t="s">
        <v>899</v>
      </c>
      <c r="D9">
        <v>9</v>
      </c>
      <c r="E9" t="str">
        <f t="shared" si="0"/>
        <v>A101</v>
      </c>
      <c r="F9" t="str" cm="1">
        <f t="array" aca="1" ref="F9" ca="1">INDIRECT(E9,TRUE)</f>
        <v>AA(RU)</v>
      </c>
      <c r="I9" t="s">
        <v>866</v>
      </c>
      <c r="J9" t="str">
        <f>VLOOKUP(I9,Справочник!$A$2:$B$778,2,FALSE)</f>
        <v>ОТП Банк</v>
      </c>
      <c r="K9" t="s">
        <v>904</v>
      </c>
    </row>
    <row r="10" spans="1:11">
      <c r="A10" t="s">
        <v>854</v>
      </c>
      <c r="C10" t="s">
        <v>899</v>
      </c>
      <c r="D10">
        <v>10</v>
      </c>
      <c r="E10" t="str">
        <f t="shared" si="0"/>
        <v>A106</v>
      </c>
      <c r="F10" t="str" cm="1">
        <f t="array" aca="1" ref="F10" ca="1">INDIRECT(E10,TRUE)</f>
        <v>BB(RU)</v>
      </c>
      <c r="I10" t="s">
        <v>868</v>
      </c>
      <c r="J10" t="str">
        <f>VLOOKUP(I10,Справочник!$A$2:$B$778,2,FALSE)</f>
        <v>НК БАНК</v>
      </c>
      <c r="K10" t="s">
        <v>905</v>
      </c>
    </row>
    <row r="11" spans="1:11">
      <c r="A11" t="s">
        <v>851</v>
      </c>
      <c r="C11" t="s">
        <v>899</v>
      </c>
      <c r="D11">
        <v>11</v>
      </c>
      <c r="E11" t="str">
        <f t="shared" si="0"/>
        <v>A111</v>
      </c>
      <c r="F11" t="str" cm="1">
        <f t="array" aca="1" ref="F11" ca="1">INDIRECT(E11,TRUE)</f>
        <v>BBB-(RU)</v>
      </c>
      <c r="I11" t="s">
        <v>870</v>
      </c>
      <c r="J11" t="str">
        <f>VLOOKUP(I11,Справочник!$A$2:$B$778,2,FALSE)</f>
        <v>Bereke Bank</v>
      </c>
      <c r="K11" t="s">
        <v>871</v>
      </c>
    </row>
    <row r="12" spans="1:11">
      <c r="A12" s="17">
        <v>45321</v>
      </c>
      <c r="C12" t="s">
        <v>899</v>
      </c>
      <c r="D12">
        <v>12</v>
      </c>
      <c r="E12" t="str">
        <f t="shared" si="0"/>
        <v>A116</v>
      </c>
      <c r="F12" t="str" cm="1">
        <f t="array" aca="1" ref="F12" ca="1">INDIRECT(E12,TRUE)</f>
        <v>AA-(RU)</v>
      </c>
      <c r="I12" t="s">
        <v>872</v>
      </c>
      <c r="J12" t="str">
        <f>VLOOKUP(I12,Справочник!$A$2:$B$778,2,FALSE)</f>
        <v>СЭБ Банк</v>
      </c>
      <c r="K12" t="s">
        <v>903</v>
      </c>
    </row>
    <row r="13" spans="1:11">
      <c r="A13" t="s">
        <v>855</v>
      </c>
      <c r="C13" t="s">
        <v>899</v>
      </c>
      <c r="D13">
        <v>13</v>
      </c>
      <c r="E13" t="str">
        <f t="shared" si="0"/>
        <v>A121</v>
      </c>
      <c r="F13" t="str" cm="1">
        <f t="array" aca="1" ref="F13" ca="1">INDIRECT(E13,TRUE)</f>
        <v>AAA(RU)</v>
      </c>
      <c r="I13" t="s">
        <v>873</v>
      </c>
      <c r="J13" t="str">
        <f>VLOOKUP(I13,Справочник!$A$2:$B$778,2,FALSE)</f>
        <v>КУБ</v>
      </c>
      <c r="K13" t="s">
        <v>904</v>
      </c>
    </row>
    <row r="14" spans="1:11">
      <c r="A14" t="s">
        <v>856</v>
      </c>
      <c r="C14" t="s">
        <v>899</v>
      </c>
      <c r="D14">
        <v>14</v>
      </c>
      <c r="E14" t="str">
        <f t="shared" si="0"/>
        <v>A126</v>
      </c>
      <c r="F14" t="str" cm="1">
        <f t="array" aca="1" ref="F14" ca="1">INDIRECT(E14,TRUE)</f>
        <v>Национальная рейтинговая шкала</v>
      </c>
      <c r="I14" t="s">
        <v>874</v>
      </c>
      <c r="J14" t="str">
        <f>VLOOKUP(I14,Справочник!$A$2:$B$778,2,FALSE)</f>
        <v>ПОЧТА БАНК</v>
      </c>
      <c r="K14" t="s">
        <v>902</v>
      </c>
    </row>
    <row r="15" spans="1:11">
      <c r="A15" t="s">
        <v>854</v>
      </c>
      <c r="C15" t="s">
        <v>899</v>
      </c>
      <c r="D15">
        <v>15</v>
      </c>
      <c r="E15" t="str">
        <f t="shared" si="0"/>
        <v>A131</v>
      </c>
      <c r="F15" t="str" cm="1">
        <f t="array" aca="1" ref="F15" ca="1">INDIRECT(E15,TRUE)</f>
        <v>Международная рейтинговая шкала</v>
      </c>
      <c r="I15" t="s">
        <v>875</v>
      </c>
      <c r="J15" t="str">
        <f>VLOOKUP(I15,Справочник!$A$2:$B$778,2,FALSE)</f>
        <v>Открытие</v>
      </c>
      <c r="K15" t="s">
        <v>901</v>
      </c>
    </row>
    <row r="16" spans="1:11">
      <c r="A16" t="s">
        <v>851</v>
      </c>
      <c r="C16" t="s">
        <v>899</v>
      </c>
      <c r="D16">
        <v>16</v>
      </c>
      <c r="E16" t="str">
        <f t="shared" si="0"/>
        <v>A136</v>
      </c>
      <c r="F16" t="str" cm="1">
        <f t="array" aca="1" ref="F16" ca="1">INDIRECT(E16,TRUE)</f>
        <v>ПАО «АК БАРС» БАНК</v>
      </c>
      <c r="I16" t="s">
        <v>876</v>
      </c>
      <c r="J16" t="str">
        <f>VLOOKUP(I16,Справочник!$A$2:$B$778,2,FALSE)</f>
        <v>Металлинвестбанк</v>
      </c>
      <c r="K16" t="s">
        <v>902</v>
      </c>
    </row>
    <row r="17" spans="1:11">
      <c r="A17" s="17">
        <v>45321</v>
      </c>
      <c r="C17" t="s">
        <v>899</v>
      </c>
      <c r="D17">
        <v>17</v>
      </c>
      <c r="E17" t="str">
        <f t="shared" si="0"/>
        <v>A141</v>
      </c>
      <c r="F17" t="str" cm="1">
        <f t="array" aca="1" ref="F17" ca="1">INDIRECT(E17,TRUE)</f>
        <v>АО КБ "Юнистрим"</v>
      </c>
      <c r="I17" t="s">
        <v>877</v>
      </c>
      <c r="J17" t="str">
        <f>VLOOKUP(I17,Справочник!$A$2:$B$778,2,FALSE)</f>
        <v>Тольяттихимбанк</v>
      </c>
      <c r="K17" t="s">
        <v>906</v>
      </c>
    </row>
    <row r="18" spans="1:11">
      <c r="A18" t="s">
        <v>857</v>
      </c>
      <c r="C18" t="s">
        <v>899</v>
      </c>
      <c r="D18">
        <v>18</v>
      </c>
      <c r="E18" t="str">
        <f t="shared" si="0"/>
        <v>A146</v>
      </c>
      <c r="F18" t="str" cm="1">
        <f t="array" aca="1" ref="F18" ca="1">INDIRECT(E18,TRUE)</f>
        <v>ООО «Чайна Констракшн Банк»</v>
      </c>
      <c r="I18" t="s">
        <v>879</v>
      </c>
      <c r="J18" t="str">
        <f>VLOOKUP(I18,Справочник!$A$2:$B$778,2,FALSE)</f>
        <v>ЦМРБанк</v>
      </c>
      <c r="K18" t="s">
        <v>905</v>
      </c>
    </row>
    <row r="19" spans="1:11">
      <c r="A19" t="s">
        <v>858</v>
      </c>
      <c r="C19" t="s">
        <v>899</v>
      </c>
      <c r="D19">
        <v>19</v>
      </c>
      <c r="E19" t="str">
        <f t="shared" si="0"/>
        <v>A151</v>
      </c>
      <c r="F19" t="str" cm="1">
        <f t="array" aca="1" ref="F19" ca="1">INDIRECT(E19,TRUE)</f>
        <v>ООО «банк Раунд»</v>
      </c>
      <c r="I19" t="s">
        <v>880</v>
      </c>
      <c r="J19" t="str">
        <f>VLOOKUP(I19,Справочник!$A$2:$B$778,2,FALSE)</f>
        <v>НС Банк</v>
      </c>
      <c r="K19" t="s">
        <v>903</v>
      </c>
    </row>
    <row r="20" spans="1:11">
      <c r="A20" t="s">
        <v>854</v>
      </c>
      <c r="C20" t="s">
        <v>899</v>
      </c>
      <c r="D20">
        <v>20</v>
      </c>
      <c r="E20" t="str">
        <f t="shared" si="0"/>
        <v>A156</v>
      </c>
      <c r="F20" cm="1">
        <f t="array" aca="1" ref="F20" ca="1">INDIRECT(E20,TRUE)</f>
        <v>0</v>
      </c>
      <c r="I20" t="s">
        <v>881</v>
      </c>
      <c r="J20" t="str">
        <f>VLOOKUP(I20,Справочник!$A$2:$B$778,2,FALSE)</f>
        <v>ЧЕЛЯБИНВЕСТБАНК</v>
      </c>
      <c r="K20" t="s">
        <v>906</v>
      </c>
    </row>
    <row r="21" spans="1:11">
      <c r="A21" t="s">
        <v>851</v>
      </c>
      <c r="C21" t="s">
        <v>899</v>
      </c>
      <c r="D21">
        <v>21</v>
      </c>
      <c r="E21" t="str">
        <f t="shared" si="0"/>
        <v>A161</v>
      </c>
      <c r="F21" cm="1">
        <f t="array" aca="1" ref="F21" ca="1">INDIRECT(E21,TRUE)</f>
        <v>0</v>
      </c>
      <c r="I21" t="s">
        <v>882</v>
      </c>
      <c r="J21" t="str">
        <f>VLOOKUP(I21,Справочник!$A$2:$B$778,2,FALSE)</f>
        <v>РОСЭКСИМБАНК</v>
      </c>
      <c r="K21" t="s">
        <v>901</v>
      </c>
    </row>
    <row r="22" spans="1:11">
      <c r="A22" s="17">
        <v>45303</v>
      </c>
      <c r="C22" t="s">
        <v>899</v>
      </c>
      <c r="D22">
        <v>22</v>
      </c>
      <c r="E22" t="str">
        <f t="shared" si="0"/>
        <v>A166</v>
      </c>
      <c r="F22" cm="1">
        <f t="array" aca="1" ref="F22" ca="1">INDIRECT(E22,TRUE)</f>
        <v>0</v>
      </c>
      <c r="I22" t="s">
        <v>907</v>
      </c>
      <c r="J22" t="str">
        <f>VLOOKUP(I22,Справочник!$A$2:$B$778,2,FALSE)</f>
        <v>НРБАНК</v>
      </c>
      <c r="K22" t="s">
        <v>893</v>
      </c>
    </row>
    <row r="23" spans="1:11">
      <c r="A23" t="s">
        <v>859</v>
      </c>
      <c r="C23" t="s">
        <v>899</v>
      </c>
      <c r="D23">
        <v>23</v>
      </c>
      <c r="E23" t="str">
        <f t="shared" si="0"/>
        <v>A171</v>
      </c>
      <c r="F23" cm="1">
        <f t="array" aca="1" ref="F23" ca="1">INDIRECT(E23,TRUE)</f>
        <v>0</v>
      </c>
      <c r="I23" t="s">
        <v>908</v>
      </c>
      <c r="J23" t="str">
        <f>VLOOKUP(I23,Справочник!$A$2:$B$778,2,FALSE)</f>
        <v>Держава</v>
      </c>
      <c r="K23" t="s">
        <v>909</v>
      </c>
    </row>
    <row r="24" spans="1:11">
      <c r="A24" t="s">
        <v>856</v>
      </c>
      <c r="C24" t="s">
        <v>899</v>
      </c>
      <c r="D24">
        <v>24</v>
      </c>
      <c r="E24" t="str">
        <f t="shared" si="0"/>
        <v>A176</v>
      </c>
      <c r="F24" cm="1">
        <f t="array" aca="1" ref="F24" ca="1">INDIRECT(E24,TRUE)</f>
        <v>0</v>
      </c>
      <c r="I24" t="s">
        <v>910</v>
      </c>
      <c r="J24" t="str">
        <f>VLOOKUP(I24,Справочник!$A$2:$B$778,2,FALSE)</f>
        <v>Новикомбанк</v>
      </c>
      <c r="K24" t="s">
        <v>911</v>
      </c>
    </row>
    <row r="25" spans="1:11">
      <c r="A25" t="s">
        <v>860</v>
      </c>
      <c r="C25" t="s">
        <v>899</v>
      </c>
      <c r="D25">
        <v>25</v>
      </c>
      <c r="E25" t="str">
        <f t="shared" si="0"/>
        <v>A181</v>
      </c>
      <c r="F25" cm="1">
        <f t="array" aca="1" ref="F25" ca="1">INDIRECT(E25,TRUE)</f>
        <v>0</v>
      </c>
      <c r="I25" t="s">
        <v>912</v>
      </c>
      <c r="J25" t="str">
        <f>VLOOKUP(I25,Справочник!$A$2:$B$778,2,FALSE)</f>
        <v>БНП Париба Банк</v>
      </c>
      <c r="K25" t="s">
        <v>913</v>
      </c>
    </row>
    <row r="26" spans="1:11">
      <c r="A26" t="s">
        <v>851</v>
      </c>
      <c r="C26" t="s">
        <v>899</v>
      </c>
      <c r="D26">
        <v>26</v>
      </c>
      <c r="E26" t="str">
        <f t="shared" si="0"/>
        <v>A186</v>
      </c>
      <c r="F26" cm="1">
        <f t="array" aca="1" ref="F26" ca="1">INDIRECT(E26,TRUE)</f>
        <v>0</v>
      </c>
      <c r="I26" t="s">
        <v>914</v>
      </c>
      <c r="J26" t="str">
        <f>VLOOKUP(I26,Справочник!$A$2:$B$778,2,FALSE)</f>
        <v>НБ ВЭД Руз</v>
      </c>
      <c r="K26" t="s">
        <v>902</v>
      </c>
    </row>
    <row r="27" spans="1:11">
      <c r="A27" s="17">
        <v>45286</v>
      </c>
      <c r="C27" t="s">
        <v>899</v>
      </c>
      <c r="D27">
        <v>27</v>
      </c>
      <c r="E27" t="str">
        <f t="shared" si="0"/>
        <v>A191</v>
      </c>
      <c r="F27" cm="1">
        <f t="array" aca="1" ref="F27" ca="1">INDIRECT(E27,TRUE)</f>
        <v>0</v>
      </c>
      <c r="I27" t="s">
        <v>829</v>
      </c>
      <c r="J27" t="str">
        <f>VLOOKUP(I27,Справочник!$A$2:$B$778,2,FALSE)</f>
        <v>АК Барс</v>
      </c>
      <c r="K27" t="s">
        <v>899</v>
      </c>
    </row>
    <row r="28" spans="1:11">
      <c r="A28" t="s">
        <v>861</v>
      </c>
      <c r="C28" t="s">
        <v>899</v>
      </c>
      <c r="D28">
        <v>28</v>
      </c>
      <c r="E28" t="str">
        <f t="shared" si="0"/>
        <v>A196</v>
      </c>
      <c r="F28" cm="1">
        <f t="array" aca="1" ref="F28" ca="1">INDIRECT(E28,TRUE)</f>
        <v>0</v>
      </c>
      <c r="I28" t="s">
        <v>561</v>
      </c>
      <c r="J28" t="str">
        <f>VLOOKUP(I28,Справочник!$A$2:$B$778,2,FALSE)</f>
        <v>Юнистрим</v>
      </c>
      <c r="K28" t="s">
        <v>905</v>
      </c>
    </row>
    <row r="29" spans="1:11">
      <c r="A29" t="s">
        <v>862</v>
      </c>
      <c r="C29" t="s">
        <v>899</v>
      </c>
      <c r="D29">
        <v>29</v>
      </c>
      <c r="E29" t="str">
        <f t="shared" si="0"/>
        <v>A201</v>
      </c>
      <c r="F29" cm="1">
        <f t="array" aca="1" ref="F29" ca="1">INDIRECT(E29,TRUE)</f>
        <v>0</v>
      </c>
      <c r="I29" t="s">
        <v>915</v>
      </c>
      <c r="J29" t="str">
        <f>VLOOKUP(I29,Справочник!$A$2:$B$778,2,FALSE)</f>
        <v>Чайна Констракшн</v>
      </c>
      <c r="K29" t="s">
        <v>913</v>
      </c>
    </row>
    <row r="30" spans="1:11">
      <c r="A30" t="s">
        <v>854</v>
      </c>
      <c r="C30" t="s">
        <v>899</v>
      </c>
      <c r="D30">
        <v>30</v>
      </c>
      <c r="E30" t="str">
        <f t="shared" si="0"/>
        <v>A206</v>
      </c>
      <c r="F30" cm="1">
        <f t="array" aca="1" ref="F30" ca="1">INDIRECT(E30,TRUE)</f>
        <v>0</v>
      </c>
      <c r="I30" t="s">
        <v>916</v>
      </c>
      <c r="J30" t="str">
        <f>VLOOKUP(I30,Справочник!$A$2:$B$778,2,FALSE)</f>
        <v>банк Раунд</v>
      </c>
      <c r="K30" t="s">
        <v>871</v>
      </c>
    </row>
    <row r="31" spans="1:11">
      <c r="A31" t="s">
        <v>851</v>
      </c>
      <c r="C31" t="s">
        <v>899</v>
      </c>
      <c r="D31">
        <v>31</v>
      </c>
      <c r="E31" t="str">
        <f t="shared" si="0"/>
        <v>A211</v>
      </c>
      <c r="F31" cm="1">
        <f t="array" aca="1" ref="F31" ca="1">INDIRECT(E31,TRUE)</f>
        <v>0</v>
      </c>
      <c r="I31" t="s">
        <v>917</v>
      </c>
      <c r="J31" t="str">
        <f>VLOOKUP(I31,Справочник!$A$2:$B$778,2,FALSE)</f>
        <v>Дойче Банк</v>
      </c>
      <c r="K31" t="s">
        <v>913</v>
      </c>
    </row>
    <row r="32" spans="1:11">
      <c r="A32" s="17">
        <v>45285</v>
      </c>
      <c r="C32" t="s">
        <v>899</v>
      </c>
      <c r="D32">
        <v>32</v>
      </c>
      <c r="E32" t="str">
        <f t="shared" si="0"/>
        <v>A216</v>
      </c>
      <c r="F32" cm="1">
        <f t="array" aca="1" ref="F32" ca="1">INDIRECT(E32,TRUE)</f>
        <v>0</v>
      </c>
      <c r="I32" t="s">
        <v>918</v>
      </c>
      <c r="J32" t="str">
        <f>VLOOKUP(I32,Справочник!$A$2:$B$778,2,FALSE)</f>
        <v>Ури банк</v>
      </c>
      <c r="K32" t="s">
        <v>903</v>
      </c>
    </row>
    <row r="33" spans="1:11">
      <c r="A33" t="s">
        <v>863</v>
      </c>
      <c r="C33" t="s">
        <v>899</v>
      </c>
      <c r="D33">
        <v>33</v>
      </c>
      <c r="E33" t="str">
        <f t="shared" si="0"/>
        <v>A221</v>
      </c>
      <c r="F33" cm="1">
        <f t="array" aca="1" ref="F33" ca="1">INDIRECT(E33,TRUE)</f>
        <v>0</v>
      </c>
      <c r="I33" t="s">
        <v>557</v>
      </c>
      <c r="J33" t="str">
        <f>VLOOKUP(I33,Справочник!$A$2:$B$778,2,FALSE)</f>
        <v>СПБ Клиринг</v>
      </c>
      <c r="K33" t="s">
        <v>904</v>
      </c>
    </row>
    <row r="34" spans="1:11">
      <c r="A34" t="s">
        <v>858</v>
      </c>
      <c r="C34" t="s">
        <v>899</v>
      </c>
      <c r="D34">
        <v>34</v>
      </c>
      <c r="E34" t="str">
        <f t="shared" si="0"/>
        <v>A226</v>
      </c>
      <c r="F34" cm="1">
        <f t="array" aca="1" ref="F34" ca="1">INDIRECT(E34,TRUE)</f>
        <v>0</v>
      </c>
      <c r="I34" t="s">
        <v>27</v>
      </c>
      <c r="J34" t="str">
        <f>VLOOKUP(I34,Справочник!$A$2:$B$778,2,FALSE)</f>
        <v>МКБ</v>
      </c>
      <c r="K34" t="s">
        <v>904</v>
      </c>
    </row>
    <row r="35" spans="1:11">
      <c r="A35" t="s">
        <v>854</v>
      </c>
      <c r="C35" t="s">
        <v>899</v>
      </c>
      <c r="D35">
        <v>35</v>
      </c>
      <c r="E35" t="str">
        <f t="shared" si="0"/>
        <v>A231</v>
      </c>
      <c r="F35" cm="1">
        <f t="array" aca="1" ref="F35" ca="1">INDIRECT(E35,TRUE)</f>
        <v>0</v>
      </c>
      <c r="I35" t="s">
        <v>919</v>
      </c>
      <c r="J35" t="str">
        <f>VLOOKUP(I35,Справочник!$A$2:$B$778,2,FALSE)</f>
        <v>Кошелев-Банк</v>
      </c>
      <c r="K35" t="s">
        <v>893</v>
      </c>
    </row>
    <row r="36" spans="1:11">
      <c r="A36" t="s">
        <v>851</v>
      </c>
      <c r="C36" t="s">
        <v>899</v>
      </c>
      <c r="D36">
        <v>36</v>
      </c>
      <c r="E36" t="str">
        <f t="shared" si="0"/>
        <v>A236</v>
      </c>
      <c r="F36" cm="1">
        <f t="array" aca="1" ref="F36" ca="1">INDIRECT(E36,TRUE)</f>
        <v>0</v>
      </c>
      <c r="I36" t="s">
        <v>14</v>
      </c>
      <c r="J36" t="str">
        <f>VLOOKUP(I36,Справочник!$A$2:$B$778,2,FALSE)</f>
        <v>Газпромбанк</v>
      </c>
      <c r="K36" t="s">
        <v>920</v>
      </c>
    </row>
    <row r="37" spans="1:11">
      <c r="A37" s="17">
        <v>45281</v>
      </c>
      <c r="C37" t="s">
        <v>899</v>
      </c>
      <c r="D37">
        <v>37</v>
      </c>
      <c r="E37" t="str">
        <f t="shared" si="0"/>
        <v>A241</v>
      </c>
      <c r="I37" t="s">
        <v>921</v>
      </c>
      <c r="J37" t="str">
        <f>VLOOKUP(I37,Справочник!$A$2:$B$778,2,FALSE)</f>
        <v>АйСиБиСи Банк</v>
      </c>
      <c r="K37" t="s">
        <v>913</v>
      </c>
    </row>
    <row r="38" spans="1:11">
      <c r="A38" t="s">
        <v>864</v>
      </c>
      <c r="C38" t="s">
        <v>899</v>
      </c>
      <c r="D38">
        <v>38</v>
      </c>
      <c r="E38" t="str">
        <f t="shared" si="0"/>
        <v>A246</v>
      </c>
      <c r="I38" t="s">
        <v>134</v>
      </c>
      <c r="J38" t="str">
        <f>VLOOKUP(I38,Справочник!$A$2:$B$778,2,FALSE)</f>
        <v>Венец</v>
      </c>
      <c r="K38" t="s">
        <v>903</v>
      </c>
    </row>
    <row r="39" spans="1:11">
      <c r="A39" t="s">
        <v>865</v>
      </c>
      <c r="C39" t="s">
        <v>899</v>
      </c>
      <c r="D39">
        <v>39</v>
      </c>
      <c r="E39" t="str">
        <f t="shared" si="0"/>
        <v>A251</v>
      </c>
      <c r="I39" t="s">
        <v>922</v>
      </c>
      <c r="J39" t="str">
        <f>VLOOKUP(I39,Справочник!$A$2:$B$778,2,FALSE)</f>
        <v>ХКФ Банк</v>
      </c>
      <c r="K39" t="s">
        <v>899</v>
      </c>
    </row>
    <row r="40" spans="1:11">
      <c r="A40" t="s">
        <v>851</v>
      </c>
      <c r="C40" t="s">
        <v>899</v>
      </c>
      <c r="D40">
        <v>40</v>
      </c>
      <c r="E40" t="str">
        <f t="shared" si="0"/>
        <v>A256</v>
      </c>
      <c r="I40" t="s">
        <v>923</v>
      </c>
      <c r="J40" t="str">
        <f>VLOOKUP(I40,Справочник!$A$2:$B$778,2,FALSE)</f>
        <v>Белинвестбанк</v>
      </c>
      <c r="K40" t="s">
        <v>909</v>
      </c>
    </row>
    <row r="41" spans="1:11">
      <c r="A41" s="17">
        <v>45280</v>
      </c>
      <c r="C41" t="s">
        <v>899</v>
      </c>
      <c r="D41">
        <v>41</v>
      </c>
      <c r="E41" t="str">
        <f t="shared" si="0"/>
        <v>A261</v>
      </c>
      <c r="I41" t="s">
        <v>924</v>
      </c>
      <c r="J41" t="str">
        <f>VLOOKUP(I41,Справочник!$A$2:$B$778,2,FALSE)</f>
        <v>Авто Финанс Банк</v>
      </c>
      <c r="K41" t="s">
        <v>901</v>
      </c>
    </row>
    <row r="42" spans="1:11">
      <c r="A42" t="s">
        <v>866</v>
      </c>
      <c r="C42" t="s">
        <v>899</v>
      </c>
      <c r="D42">
        <v>42</v>
      </c>
      <c r="E42" t="str">
        <f t="shared" si="0"/>
        <v>A266</v>
      </c>
      <c r="I42" t="s">
        <v>925</v>
      </c>
      <c r="J42" t="str">
        <f>VLOOKUP(I42,Справочник!$A$2:$B$778,2,FALSE)</f>
        <v>Промсвязьбанк</v>
      </c>
      <c r="K42" t="s">
        <v>926</v>
      </c>
    </row>
    <row r="43" spans="1:11">
      <c r="A43" t="s">
        <v>867</v>
      </c>
      <c r="C43" t="s">
        <v>899</v>
      </c>
      <c r="D43">
        <v>43</v>
      </c>
      <c r="E43" t="str">
        <f t="shared" si="0"/>
        <v>A271</v>
      </c>
      <c r="I43" t="s">
        <v>623</v>
      </c>
      <c r="J43" t="str">
        <f>VLOOKUP(I43,Справочник!$A$2:$B$778,2,FALSE)</f>
        <v>НКЦ</v>
      </c>
      <c r="K43" t="s">
        <v>913</v>
      </c>
    </row>
    <row r="44" spans="1:11">
      <c r="A44" t="s">
        <v>860</v>
      </c>
      <c r="C44" t="s">
        <v>899</v>
      </c>
      <c r="D44">
        <v>44</v>
      </c>
      <c r="E44" t="str">
        <f t="shared" si="0"/>
        <v>A276</v>
      </c>
      <c r="I44" t="s">
        <v>339</v>
      </c>
      <c r="J44" t="str">
        <f>VLOOKUP(I44,Справочник!$A$2:$B$778,2,FALSE)</f>
        <v>ДОМ.РФ</v>
      </c>
      <c r="K44" t="s">
        <v>901</v>
      </c>
    </row>
    <row r="45" spans="1:11">
      <c r="A45" t="s">
        <v>851</v>
      </c>
      <c r="C45" t="s">
        <v>899</v>
      </c>
      <c r="D45">
        <v>45</v>
      </c>
      <c r="E45" t="str">
        <f t="shared" si="0"/>
        <v>A281</v>
      </c>
      <c r="I45" t="s">
        <v>927</v>
      </c>
      <c r="J45" t="str">
        <f>VLOOKUP(I45,Справочник!$A$2:$B$778,2,FALSE)</f>
        <v>Азиатско-Тихоокеанский Банк</v>
      </c>
      <c r="K45" t="s">
        <v>903</v>
      </c>
    </row>
    <row r="46" spans="1:11">
      <c r="A46" s="17">
        <v>45280</v>
      </c>
      <c r="C46" t="s">
        <v>899</v>
      </c>
      <c r="D46">
        <v>46</v>
      </c>
      <c r="E46" t="str">
        <f t="shared" si="0"/>
        <v>A286</v>
      </c>
      <c r="I46" t="s">
        <v>13</v>
      </c>
      <c r="J46" t="str">
        <f>VLOOKUP(I46,Справочник!$A$2:$B$778,2,FALSE)</f>
        <v>Альфа-Банк</v>
      </c>
      <c r="K46" t="s">
        <v>920</v>
      </c>
    </row>
    <row r="47" spans="1:11">
      <c r="A47" t="s">
        <v>868</v>
      </c>
      <c r="C47" t="s">
        <v>899</v>
      </c>
      <c r="D47">
        <v>47</v>
      </c>
      <c r="E47" t="str">
        <f t="shared" si="0"/>
        <v>A291</v>
      </c>
      <c r="I47" t="s">
        <v>928</v>
      </c>
      <c r="J47" t="str">
        <f>VLOOKUP(I47,Справочник!$A$2:$B$778,2,FALSE)</f>
        <v>МОРСКОЙ БАНК</v>
      </c>
      <c r="K47" t="s">
        <v>905</v>
      </c>
    </row>
    <row r="48" spans="1:11">
      <c r="A48" t="s">
        <v>869</v>
      </c>
      <c r="C48" t="s">
        <v>899</v>
      </c>
      <c r="D48">
        <v>48</v>
      </c>
      <c r="E48" t="str">
        <f t="shared" si="0"/>
        <v>A296</v>
      </c>
      <c r="I48" t="s">
        <v>62</v>
      </c>
      <c r="J48" t="str">
        <f>VLOOKUP(I48,Справочник!$A$2:$B$778,2,FALSE)</f>
        <v>Пойдём!</v>
      </c>
      <c r="K48" t="s">
        <v>871</v>
      </c>
    </row>
    <row r="49" spans="1:11">
      <c r="A49" t="s">
        <v>854</v>
      </c>
      <c r="C49" t="s">
        <v>899</v>
      </c>
      <c r="D49">
        <v>49</v>
      </c>
      <c r="E49" t="str">
        <f t="shared" si="0"/>
        <v>A301</v>
      </c>
      <c r="I49" t="s">
        <v>929</v>
      </c>
      <c r="J49" t="str">
        <f>VLOOKUP(I49,Справочник!$A$2:$B$778,2,FALSE)</f>
        <v>Тойота Банк</v>
      </c>
      <c r="K49" t="s">
        <v>913</v>
      </c>
    </row>
    <row r="50" spans="1:11">
      <c r="A50" t="s">
        <v>851</v>
      </c>
      <c r="C50" t="s">
        <v>899</v>
      </c>
      <c r="D50">
        <v>50</v>
      </c>
      <c r="E50" t="str">
        <f t="shared" si="0"/>
        <v>A306</v>
      </c>
      <c r="I50" t="s">
        <v>930</v>
      </c>
      <c r="J50" t="str">
        <f>VLOOKUP(I50,Справочник!$A$2:$B$778,2,FALSE)</f>
        <v>ББР Банк</v>
      </c>
      <c r="K50" t="s">
        <v>905</v>
      </c>
    </row>
    <row r="51" spans="1:11">
      <c r="A51" s="17">
        <v>45278</v>
      </c>
      <c r="C51" t="s">
        <v>899</v>
      </c>
      <c r="D51">
        <v>51</v>
      </c>
      <c r="E51" t="str">
        <f t="shared" si="0"/>
        <v>A311</v>
      </c>
      <c r="I51" t="s">
        <v>545</v>
      </c>
      <c r="J51" t="str">
        <f>VLOOKUP(I51,Справочник!$A$2:$B$778,2,FALSE)</f>
        <v>Коммерцбанк (Евразия)</v>
      </c>
      <c r="K51" t="s">
        <v>913</v>
      </c>
    </row>
    <row r="52" spans="1:11">
      <c r="A52" t="s">
        <v>870</v>
      </c>
      <c r="C52" t="s">
        <v>899</v>
      </c>
      <c r="D52">
        <v>52</v>
      </c>
      <c r="E52" t="str">
        <f t="shared" si="0"/>
        <v>A316</v>
      </c>
      <c r="I52" t="s">
        <v>12</v>
      </c>
      <c r="J52" t="str">
        <f>VLOOKUP(I52,Справочник!$A$2:$B$778,2,FALSE)</f>
        <v>ВТБ</v>
      </c>
      <c r="K52" t="s">
        <v>913</v>
      </c>
    </row>
    <row r="53" spans="1:11">
      <c r="A53" t="s">
        <v>871</v>
      </c>
      <c r="C53" t="s">
        <v>899</v>
      </c>
      <c r="D53">
        <v>53</v>
      </c>
      <c r="E53" t="str">
        <f t="shared" si="0"/>
        <v>A321</v>
      </c>
      <c r="I53" t="s">
        <v>34</v>
      </c>
      <c r="J53" t="str">
        <f>VLOOKUP(I53,Справочник!$A$2:$B$778,2,FALSE)</f>
        <v>Ренессанс Банк</v>
      </c>
      <c r="K53" t="s">
        <v>931</v>
      </c>
    </row>
    <row r="54" spans="1:11">
      <c r="A54" t="s">
        <v>854</v>
      </c>
      <c r="C54" t="s">
        <v>899</v>
      </c>
      <c r="D54">
        <v>54</v>
      </c>
      <c r="E54" t="str">
        <f t="shared" si="0"/>
        <v>A326</v>
      </c>
      <c r="I54" t="s">
        <v>375</v>
      </c>
      <c r="J54" t="str">
        <f>VLOOKUP(I54,Справочник!$A$2:$B$778,2,FALSE)</f>
        <v>Авангард</v>
      </c>
      <c r="K54" t="s">
        <v>871</v>
      </c>
    </row>
    <row r="55" spans="1:11">
      <c r="A55" t="s">
        <v>851</v>
      </c>
      <c r="C55" t="s">
        <v>899</v>
      </c>
      <c r="D55">
        <v>55</v>
      </c>
      <c r="E55" t="str">
        <f t="shared" si="0"/>
        <v>A331</v>
      </c>
      <c r="I55" t="s">
        <v>932</v>
      </c>
      <c r="J55" t="str">
        <f>VLOOKUP(I55,Справочник!$A$2:$B$778,2,FALSE)</f>
        <v>ВТБ Беларусь</v>
      </c>
      <c r="K55" t="s">
        <v>900</v>
      </c>
    </row>
    <row r="56" spans="1:11">
      <c r="A56" s="17">
        <v>45275</v>
      </c>
      <c r="C56" t="s">
        <v>899</v>
      </c>
      <c r="D56">
        <v>56</v>
      </c>
      <c r="E56" t="str">
        <f t="shared" si="0"/>
        <v>A336</v>
      </c>
      <c r="I56" t="s">
        <v>544</v>
      </c>
      <c r="J56" t="str">
        <f>VLOOKUP(I56,Справочник!$A$2:$B$778,2,FALSE)</f>
        <v>Эм-Ю-Эф-Джи Банк (Евразия)</v>
      </c>
      <c r="K56" t="s">
        <v>913</v>
      </c>
    </row>
    <row r="57" spans="1:11">
      <c r="A57" t="s">
        <v>872</v>
      </c>
      <c r="C57" t="s">
        <v>899</v>
      </c>
      <c r="D57">
        <v>57</v>
      </c>
      <c r="E57" t="str">
        <f t="shared" si="0"/>
        <v>A341</v>
      </c>
      <c r="I57" t="s">
        <v>648</v>
      </c>
      <c r="J57" t="str">
        <f>VLOOKUP(I57,Справочник!$A$2:$B$778,2,FALSE)</f>
        <v>Банк Аверс</v>
      </c>
      <c r="K57" t="s">
        <v>899</v>
      </c>
    </row>
    <row r="58" spans="1:11">
      <c r="A58" t="s">
        <v>865</v>
      </c>
      <c r="C58" t="s">
        <v>899</v>
      </c>
      <c r="D58">
        <v>58</v>
      </c>
      <c r="I58" t="s">
        <v>933</v>
      </c>
      <c r="J58" t="str">
        <f>VLOOKUP(I58,Справочник!$A$2:$B$778,2,FALSE)</f>
        <v>ДенизБанк Москва</v>
      </c>
      <c r="K58" t="s">
        <v>902</v>
      </c>
    </row>
    <row r="59" spans="1:11">
      <c r="A59" t="s">
        <v>851</v>
      </c>
      <c r="C59" t="s">
        <v>899</v>
      </c>
      <c r="D59">
        <v>59</v>
      </c>
      <c r="I59" t="s">
        <v>934</v>
      </c>
      <c r="J59" t="str">
        <f>VLOOKUP(I59,Справочник!$A$2:$B$778,2,FALSE)</f>
        <v>Эйч-Эс-Би-Си Банк (HSBC)</v>
      </c>
      <c r="K59" t="s">
        <v>913</v>
      </c>
    </row>
    <row r="60" spans="1:11">
      <c r="A60" s="17">
        <v>45275</v>
      </c>
      <c r="C60" t="s">
        <v>899</v>
      </c>
      <c r="D60">
        <v>60</v>
      </c>
      <c r="I60" t="s">
        <v>935</v>
      </c>
      <c r="J60" t="str">
        <f>VLOOKUP(I60,Справочник!$A$2:$B$778,2,FALSE)</f>
        <v>Еврофинанс Моснарбанк</v>
      </c>
      <c r="K60" t="s">
        <v>902</v>
      </c>
    </row>
    <row r="61" spans="1:11">
      <c r="A61" t="s">
        <v>873</v>
      </c>
      <c r="C61" t="s">
        <v>899</v>
      </c>
      <c r="D61">
        <v>61</v>
      </c>
      <c r="I61" t="s">
        <v>936</v>
      </c>
      <c r="J61" t="str">
        <f>VLOOKUP(I61,Справочник!$A$2:$B$778,2,FALSE)</f>
        <v>ИНГ Банк</v>
      </c>
      <c r="K61" t="s">
        <v>913</v>
      </c>
    </row>
    <row r="62" spans="1:11">
      <c r="A62" t="s">
        <v>867</v>
      </c>
      <c r="C62" t="s">
        <v>899</v>
      </c>
      <c r="D62">
        <v>62</v>
      </c>
      <c r="I62" t="s">
        <v>652</v>
      </c>
      <c r="J62" t="str">
        <f>VLOOKUP(I62,Справочник!$A$2:$B$778,2,FALSE)</f>
        <v>Банк Россия</v>
      </c>
      <c r="K62" t="s">
        <v>911</v>
      </c>
    </row>
    <row r="63" spans="1:11">
      <c r="A63" t="s">
        <v>860</v>
      </c>
      <c r="C63" t="s">
        <v>899</v>
      </c>
      <c r="D63">
        <v>63</v>
      </c>
      <c r="I63" t="s">
        <v>937</v>
      </c>
      <c r="J63" t="str">
        <f>VLOOKUP(I63,Справочник!$A$2:$B$778,2,FALSE)</f>
        <v>Локо-Банк</v>
      </c>
      <c r="K63" t="s">
        <v>902</v>
      </c>
    </row>
    <row r="64" spans="1:11">
      <c r="A64" t="s">
        <v>851</v>
      </c>
      <c r="C64" t="s">
        <v>899</v>
      </c>
      <c r="D64">
        <v>64</v>
      </c>
      <c r="I64" t="s">
        <v>650</v>
      </c>
      <c r="J64" t="str">
        <f>VLOOKUP(I64,Справочник!$A$2:$B$778,2,FALSE)</f>
        <v>Банк Новый век</v>
      </c>
      <c r="K64" t="s">
        <v>905</v>
      </c>
    </row>
    <row r="65" spans="1:11">
      <c r="A65" s="17">
        <v>45274</v>
      </c>
      <c r="C65" t="s">
        <v>899</v>
      </c>
      <c r="D65">
        <v>65</v>
      </c>
      <c r="I65" t="s">
        <v>938</v>
      </c>
      <c r="J65" t="str">
        <f>VLOOKUP(I65,Справочник!$A$2:$B$778,2,FALSE)</f>
        <v>Фора-Банк</v>
      </c>
      <c r="K65" t="s">
        <v>900</v>
      </c>
    </row>
    <row r="66" spans="1:11">
      <c r="A66" t="s">
        <v>874</v>
      </c>
      <c r="C66" t="s">
        <v>899</v>
      </c>
      <c r="D66">
        <v>66</v>
      </c>
      <c r="I66" t="s">
        <v>43</v>
      </c>
      <c r="J66" t="str">
        <f>VLOOKUP(I66,Справочник!$A$2:$B$778,2,FALSE)</f>
        <v>ВБРР</v>
      </c>
      <c r="K66" t="s">
        <v>900</v>
      </c>
    </row>
    <row r="67" spans="1:11">
      <c r="A67" t="s">
        <v>862</v>
      </c>
      <c r="C67" t="s">
        <v>899</v>
      </c>
      <c r="D67">
        <v>67</v>
      </c>
      <c r="I67" t="s">
        <v>654</v>
      </c>
      <c r="J67" t="str">
        <f>VLOOKUP(I67,Справочник!$A$2:$B$778,2,FALSE)</f>
        <v>Банк Солидарность</v>
      </c>
      <c r="K67" t="s">
        <v>905</v>
      </c>
    </row>
    <row r="68" spans="1:11">
      <c r="A68" t="s">
        <v>854</v>
      </c>
      <c r="C68" t="s">
        <v>899</v>
      </c>
      <c r="D68">
        <v>68</v>
      </c>
      <c r="I68" t="s">
        <v>496</v>
      </c>
      <c r="J68" t="str">
        <f>VLOOKUP(I68,Справочник!$A$2:$B$778,2,FALSE)</f>
        <v>Земкомбанк</v>
      </c>
      <c r="K68" t="s">
        <v>905</v>
      </c>
    </row>
    <row r="69" spans="1:11">
      <c r="A69" t="s">
        <v>851</v>
      </c>
      <c r="C69" t="s">
        <v>899</v>
      </c>
      <c r="D69">
        <v>69</v>
      </c>
      <c r="I69" t="s">
        <v>656</v>
      </c>
      <c r="J69" t="str">
        <f>VLOOKUP(I69,Справочник!$A$2:$B$778,2,FALSE)</f>
        <v>Банк Центр-инвест</v>
      </c>
      <c r="K69" t="s">
        <v>899</v>
      </c>
    </row>
    <row r="70" spans="1:11">
      <c r="A70" s="17">
        <v>45272</v>
      </c>
      <c r="C70" t="s">
        <v>899</v>
      </c>
      <c r="D70">
        <v>70</v>
      </c>
      <c r="I70" t="s">
        <v>939</v>
      </c>
      <c r="J70" t="str">
        <f>VLOOKUP(I70,Справочник!$A$2:$B$778,2,FALSE)</f>
        <v>МБ Банк</v>
      </c>
      <c r="K70" t="s">
        <v>906</v>
      </c>
    </row>
    <row r="71" spans="1:11">
      <c r="A71" t="s">
        <v>875</v>
      </c>
      <c r="C71" t="s">
        <v>899</v>
      </c>
      <c r="D71">
        <v>71</v>
      </c>
      <c r="I71" t="s">
        <v>940</v>
      </c>
      <c r="J71" t="str">
        <f>VLOOKUP(I71,Справочник!$A$2:$B$778,2,FALSE)</f>
        <v>Уралсиб</v>
      </c>
      <c r="K71" t="s">
        <v>906</v>
      </c>
    </row>
    <row r="72" spans="1:11">
      <c r="A72" t="s">
        <v>853</v>
      </c>
      <c r="C72" t="s">
        <v>899</v>
      </c>
      <c r="D72">
        <v>72</v>
      </c>
      <c r="I72" t="s">
        <v>941</v>
      </c>
      <c r="J72" t="str">
        <f>VLOOKUP(I72,Справочник!$A$2:$B$778,2,FALSE)</f>
        <v>КЭБ ЭЙЧЭНБИ банк</v>
      </c>
      <c r="K72" t="s">
        <v>913</v>
      </c>
    </row>
    <row r="73" spans="1:11">
      <c r="A73" t="s">
        <v>860</v>
      </c>
      <c r="C73" t="s">
        <v>899</v>
      </c>
      <c r="D73">
        <v>73</v>
      </c>
      <c r="I73" t="s">
        <v>295</v>
      </c>
      <c r="J73" t="str">
        <f>VLOOKUP(I73,Справочник!$A$2:$B$778,2,FALSE)</f>
        <v>Росбанк</v>
      </c>
      <c r="K73" t="s">
        <v>913</v>
      </c>
    </row>
    <row r="74" spans="1:11">
      <c r="A74" t="s">
        <v>851</v>
      </c>
      <c r="C74" t="s">
        <v>899</v>
      </c>
      <c r="D74">
        <v>74</v>
      </c>
      <c r="I74" t="s">
        <v>942</v>
      </c>
      <c r="J74" t="str">
        <f>VLOOKUP(I74,Справочник!$A$2:$B$778,2,FALSE)</f>
        <v>Эс-Би-Ай Банк</v>
      </c>
      <c r="K74" t="s">
        <v>931</v>
      </c>
    </row>
    <row r="75" spans="1:11">
      <c r="A75" s="17">
        <v>45265</v>
      </c>
      <c r="C75" t="s">
        <v>899</v>
      </c>
      <c r="D75">
        <v>75</v>
      </c>
      <c r="I75" t="s">
        <v>943</v>
      </c>
      <c r="J75" t="str">
        <f>VLOOKUP(I75,Справочник!$A$2:$B$778,2,FALSE)</f>
        <v>Кредит Европа Банк</v>
      </c>
      <c r="K75" t="s">
        <v>906</v>
      </c>
    </row>
    <row r="76" spans="1:11">
      <c r="A76" t="s">
        <v>876</v>
      </c>
      <c r="C76" t="s">
        <v>899</v>
      </c>
      <c r="D76">
        <v>76</v>
      </c>
      <c r="I76" t="s">
        <v>11</v>
      </c>
      <c r="J76" t="str">
        <f>VLOOKUP(I76,Справочник!$A$2:$B$778,2,FALSE)</f>
        <v>Сбербанк</v>
      </c>
      <c r="K76" t="s">
        <v>913</v>
      </c>
    </row>
    <row r="77" spans="1:11">
      <c r="A77" t="s">
        <v>862</v>
      </c>
      <c r="C77" t="s">
        <v>899</v>
      </c>
      <c r="D77">
        <v>77</v>
      </c>
      <c r="I77" t="s">
        <v>944</v>
      </c>
      <c r="J77" t="str">
        <f>VLOOKUP(I77,Справочник!$A$2:$B$778,2,FALSE)</f>
        <v>СМБСР БАНК</v>
      </c>
      <c r="K77" t="s">
        <v>903</v>
      </c>
    </row>
    <row r="78" spans="1:11">
      <c r="A78" t="s">
        <v>860</v>
      </c>
      <c r="C78" t="s">
        <v>899</v>
      </c>
      <c r="D78">
        <v>78</v>
      </c>
      <c r="I78" t="s">
        <v>30</v>
      </c>
      <c r="J78" t="str">
        <f>VLOOKUP(I78,Справочник!$A$2:$B$778,2,FALSE)</f>
        <v>Банк Санкт-Петербург</v>
      </c>
      <c r="K78" t="s">
        <v>904</v>
      </c>
    </row>
    <row r="79" spans="1:11">
      <c r="A79" t="s">
        <v>851</v>
      </c>
      <c r="C79" t="s">
        <v>899</v>
      </c>
      <c r="D79">
        <v>79</v>
      </c>
      <c r="I79" t="s">
        <v>97</v>
      </c>
      <c r="J79" t="str">
        <f>VLOOKUP(I79,Справочник!$A$2:$B$778,2,FALSE)</f>
        <v>Ситибанк</v>
      </c>
      <c r="K79" t="s">
        <v>913</v>
      </c>
    </row>
    <row r="80" spans="1:11">
      <c r="A80" s="17">
        <v>45264</v>
      </c>
      <c r="C80" t="s">
        <v>899</v>
      </c>
      <c r="D80">
        <v>80</v>
      </c>
      <c r="I80" t="s">
        <v>945</v>
      </c>
      <c r="J80" t="str">
        <f>VLOOKUP(I80,Справочник!$A$2:$B$778,2,FALSE)</f>
        <v>МСП БАНК</v>
      </c>
      <c r="K80" t="s">
        <v>931</v>
      </c>
    </row>
    <row r="81" spans="1:11">
      <c r="A81" t="s">
        <v>877</v>
      </c>
      <c r="C81" t="s">
        <v>899</v>
      </c>
      <c r="D81">
        <v>81</v>
      </c>
      <c r="I81" t="s">
        <v>946</v>
      </c>
      <c r="J81" t="str">
        <f>VLOOKUP(I81,Справочник!$A$2:$B$778,2,FALSE)</f>
        <v>ЮниКредит Банк</v>
      </c>
      <c r="K81" t="s">
        <v>913</v>
      </c>
    </row>
    <row r="82" spans="1:11">
      <c r="A82" t="s">
        <v>878</v>
      </c>
      <c r="C82" t="s">
        <v>899</v>
      </c>
      <c r="D82">
        <v>82</v>
      </c>
      <c r="I82" t="s">
        <v>947</v>
      </c>
      <c r="J82" t="str">
        <f>VLOOKUP(I82,Справочник!$A$2:$B$778,2,FALSE)</f>
        <v>НОКССБАНК</v>
      </c>
      <c r="K82" t="s">
        <v>893</v>
      </c>
    </row>
    <row r="83" spans="1:11">
      <c r="A83" t="s">
        <v>854</v>
      </c>
      <c r="C83" t="s">
        <v>899</v>
      </c>
      <c r="D83">
        <v>83</v>
      </c>
      <c r="I83" t="s">
        <v>36</v>
      </c>
      <c r="J83" t="str">
        <f>VLOOKUP(I83,Справочник!$A$2:$B$778,2,FALSE)</f>
        <v>УБРиР</v>
      </c>
      <c r="K83" t="s">
        <v>948</v>
      </c>
    </row>
    <row r="84" spans="1:11">
      <c r="A84" t="s">
        <v>851</v>
      </c>
      <c r="C84" t="s">
        <v>899</v>
      </c>
      <c r="D84">
        <v>84</v>
      </c>
      <c r="I84" t="s">
        <v>949</v>
      </c>
      <c r="J84" t="str">
        <f>VLOOKUP(I84,Справочник!$A$2:$B$778,2,FALSE)</f>
        <v>Азия-Инвест Банк</v>
      </c>
      <c r="K84" t="s">
        <v>931</v>
      </c>
    </row>
    <row r="85" spans="1:11">
      <c r="A85" s="17">
        <v>45259</v>
      </c>
      <c r="C85" t="s">
        <v>899</v>
      </c>
      <c r="D85">
        <v>85</v>
      </c>
      <c r="I85" t="s">
        <v>950</v>
      </c>
      <c r="J85" t="str">
        <f>VLOOKUP(I85,Справочник!$A$2:$B$778,2,FALSE)</f>
        <v>СДМ-Банк</v>
      </c>
      <c r="K85" t="s">
        <v>906</v>
      </c>
    </row>
    <row r="86" spans="1:11">
      <c r="A86" t="s">
        <v>879</v>
      </c>
      <c r="C86" t="s">
        <v>899</v>
      </c>
      <c r="D86">
        <v>86</v>
      </c>
      <c r="I86" t="s">
        <v>951</v>
      </c>
      <c r="J86" t="str">
        <f>VLOOKUP(I86,Справочник!$A$2:$B$778,2,FALSE)</f>
        <v>Банк БелВЭБ</v>
      </c>
      <c r="K86" t="s">
        <v>909</v>
      </c>
    </row>
    <row r="87" spans="1:11">
      <c r="A87" t="s">
        <v>869</v>
      </c>
      <c r="C87" t="s">
        <v>899</v>
      </c>
      <c r="D87">
        <v>87</v>
      </c>
      <c r="I87" t="s">
        <v>445</v>
      </c>
      <c r="J87" t="str">
        <f>VLOOKUP(I87,Справочник!$A$2:$B$778,2,FALSE)</f>
        <v>Уралфинанс</v>
      </c>
      <c r="K87" t="s">
        <v>900</v>
      </c>
    </row>
    <row r="88" spans="1:11">
      <c r="A88" t="s">
        <v>854</v>
      </c>
      <c r="C88" t="s">
        <v>899</v>
      </c>
      <c r="D88">
        <v>88</v>
      </c>
      <c r="I88" t="s">
        <v>101</v>
      </c>
      <c r="J88" t="str">
        <f>VLOOKUP(I88,Справочник!$A$2:$B$778,2,FALSE)</f>
        <v>Энергобанк</v>
      </c>
      <c r="K88" t="s">
        <v>905</v>
      </c>
    </row>
    <row r="89" spans="1:11">
      <c r="A89" t="s">
        <v>851</v>
      </c>
      <c r="C89" t="s">
        <v>899</v>
      </c>
      <c r="D89">
        <v>89</v>
      </c>
      <c r="I89" t="s">
        <v>129</v>
      </c>
      <c r="J89" t="str">
        <f>VLOOKUP(I89,Справочник!$A$2:$B$778,2,FALSE)</f>
        <v>Меткомбанк</v>
      </c>
      <c r="K89" t="s">
        <v>909</v>
      </c>
    </row>
    <row r="90" spans="1:11">
      <c r="A90" s="17">
        <v>45259</v>
      </c>
      <c r="C90" t="s">
        <v>899</v>
      </c>
      <c r="D90">
        <v>90</v>
      </c>
      <c r="I90" t="s">
        <v>952</v>
      </c>
      <c r="J90" t="str">
        <f>VLOOKUP(I90,Справочник!$A$2:$B$778,2,FALSE)</f>
        <v>Акибанк</v>
      </c>
      <c r="K90" t="s">
        <v>871</v>
      </c>
    </row>
    <row r="91" spans="1:11">
      <c r="A91" t="s">
        <v>880</v>
      </c>
      <c r="C91" t="s">
        <v>899</v>
      </c>
      <c r="D91">
        <v>91</v>
      </c>
      <c r="I91" t="s">
        <v>953</v>
      </c>
      <c r="J91" t="str">
        <f>VLOOKUP(I91,Справочник!$A$2:$B$778,2,FALSE)</f>
        <v>Ланта-Банк</v>
      </c>
      <c r="K91" t="s">
        <v>900</v>
      </c>
    </row>
    <row r="92" spans="1:11">
      <c r="A92" t="s">
        <v>865</v>
      </c>
      <c r="C92" t="s">
        <v>899</v>
      </c>
      <c r="D92">
        <v>92</v>
      </c>
      <c r="I92" t="s">
        <v>386</v>
      </c>
      <c r="J92" t="str">
        <f>VLOOKUP(I92,Справочник!$A$2:$B$778,2,FALSE)</f>
        <v>Модульбанк</v>
      </c>
      <c r="K92" t="s">
        <v>905</v>
      </c>
    </row>
    <row r="93" spans="1:11">
      <c r="A93" t="s">
        <v>851</v>
      </c>
      <c r="C93" t="s">
        <v>899</v>
      </c>
      <c r="D93">
        <v>93</v>
      </c>
      <c r="I93" t="s">
        <v>954</v>
      </c>
      <c r="J93" t="str">
        <f>VLOOKUP(I93,Справочник!$A$2:$B$778,2,FALSE)</f>
        <v>ГТ банк</v>
      </c>
      <c r="K93" t="s">
        <v>905</v>
      </c>
    </row>
    <row r="94" spans="1:11">
      <c r="A94" s="17">
        <v>45257</v>
      </c>
      <c r="C94" t="s">
        <v>899</v>
      </c>
      <c r="D94">
        <v>94</v>
      </c>
      <c r="I94" t="s">
        <v>955</v>
      </c>
      <c r="J94" t="str">
        <f>VLOOKUP(I94,Справочник!$A$2:$B$778,2,FALSE)</f>
        <v>Тинькофф Банк</v>
      </c>
      <c r="K94" t="s">
        <v>904</v>
      </c>
    </row>
    <row r="95" spans="1:11">
      <c r="A95" t="s">
        <v>881</v>
      </c>
      <c r="C95" t="s">
        <v>899</v>
      </c>
      <c r="D95">
        <v>95</v>
      </c>
      <c r="I95" t="s">
        <v>956</v>
      </c>
      <c r="J95" t="str">
        <f>VLOOKUP(I95,Справочник!$A$2:$B$778,2,FALSE)</f>
        <v>Райффайзен Банк</v>
      </c>
      <c r="K95" t="s">
        <v>913</v>
      </c>
    </row>
    <row r="96" spans="1:11">
      <c r="A96" t="s">
        <v>878</v>
      </c>
      <c r="C96" t="s">
        <v>899</v>
      </c>
      <c r="D96">
        <v>96</v>
      </c>
      <c r="I96" t="s">
        <v>601</v>
      </c>
      <c r="J96" t="str">
        <f>VLOOKUP(I96,Справочник!$A$2:$B$778,2,FALSE)</f>
        <v>ИС Банк</v>
      </c>
      <c r="K96" t="s">
        <v>957</v>
      </c>
    </row>
    <row r="97" spans="1:11">
      <c r="A97" t="s">
        <v>854</v>
      </c>
      <c r="C97" t="s">
        <v>899</v>
      </c>
      <c r="D97">
        <v>97</v>
      </c>
      <c r="I97" t="s">
        <v>958</v>
      </c>
      <c r="J97" t="str">
        <f>VLOOKUP(I97,Справочник!$A$2:$B$778,2,FALSE)</f>
        <v>Кубань Кредит</v>
      </c>
      <c r="K97" t="s">
        <v>909</v>
      </c>
    </row>
    <row r="98" spans="1:11">
      <c r="A98" t="s">
        <v>851</v>
      </c>
      <c r="C98" t="s">
        <v>899</v>
      </c>
      <c r="D98">
        <v>98</v>
      </c>
      <c r="I98" t="s">
        <v>17</v>
      </c>
      <c r="J98" t="str">
        <f>VLOOKUP(I98,Справочник!$A$2:$B$778,2,FALSE)</f>
        <v>Совкомбанк</v>
      </c>
      <c r="K98" t="s">
        <v>911</v>
      </c>
    </row>
    <row r="99" spans="1:11">
      <c r="A99" s="17">
        <v>45254</v>
      </c>
      <c r="C99" t="s">
        <v>899</v>
      </c>
      <c r="D99">
        <v>99</v>
      </c>
      <c r="I99" t="s">
        <v>123</v>
      </c>
      <c r="J99" t="str">
        <f>VLOOKUP(I99,Справочник!$A$2:$B$778,2,FALSE)</f>
        <v>Банк Казани</v>
      </c>
      <c r="K99" t="s">
        <v>871</v>
      </c>
    </row>
    <row r="100" spans="1:11">
      <c r="A100" t="s">
        <v>882</v>
      </c>
      <c r="C100" t="s">
        <v>899</v>
      </c>
      <c r="D100">
        <v>100</v>
      </c>
      <c r="I100" t="s">
        <v>32</v>
      </c>
      <c r="J100" t="str">
        <f>VLOOKUP(I100,Справочник!$A$2:$B$778,2,FALSE)</f>
        <v>РНКБ</v>
      </c>
      <c r="K100" t="s">
        <v>904</v>
      </c>
    </row>
    <row r="101" spans="1:11">
      <c r="A101" t="s">
        <v>853</v>
      </c>
      <c r="C101" t="s">
        <v>899</v>
      </c>
      <c r="D101">
        <v>101</v>
      </c>
      <c r="I101" t="s">
        <v>959</v>
      </c>
      <c r="J101" t="str">
        <f>VLOOKUP(I101,Справочник!$A$2:$B$778,2,FALSE)</f>
        <v>Чайнасельхозбанк</v>
      </c>
      <c r="K101" t="s">
        <v>913</v>
      </c>
    </row>
    <row r="102" spans="1:11">
      <c r="A102" t="s">
        <v>860</v>
      </c>
      <c r="C102" t="s">
        <v>899</v>
      </c>
      <c r="D102">
        <v>102</v>
      </c>
      <c r="I102" t="s">
        <v>960</v>
      </c>
      <c r="J102" t="str">
        <f>VLOOKUP(I102,Справочник!$A$2:$B$778,2,FALSE)</f>
        <v>РосДорБанк</v>
      </c>
      <c r="K102" t="s">
        <v>905</v>
      </c>
    </row>
    <row r="103" spans="1:11">
      <c r="A103" t="s">
        <v>851</v>
      </c>
      <c r="C103" t="s">
        <v>899</v>
      </c>
      <c r="D103">
        <v>103</v>
      </c>
      <c r="I103" t="s">
        <v>961</v>
      </c>
      <c r="J103" t="str">
        <f>VLOOKUP(I103,Справочник!$A$2:$B$778,2,FALSE)</f>
        <v>Даленка</v>
      </c>
      <c r="K103" t="s">
        <v>871</v>
      </c>
    </row>
    <row r="104" spans="1:11">
      <c r="A104" s="17">
        <v>45254</v>
      </c>
      <c r="C104" t="s">
        <v>899</v>
      </c>
      <c r="D104">
        <v>104</v>
      </c>
      <c r="I104" t="s">
        <v>962</v>
      </c>
      <c r="J104" t="str">
        <f>VLOOKUP(I104,Справочник!$A$2:$B$778,2,FALSE)</f>
        <v>Дж. П. Морган Банк Интернешнл</v>
      </c>
      <c r="K104" t="s">
        <v>903</v>
      </c>
    </row>
    <row r="105" spans="1:11">
      <c r="A105" t="s">
        <v>883</v>
      </c>
      <c r="C105" t="s">
        <v>899</v>
      </c>
      <c r="D105">
        <v>105</v>
      </c>
      <c r="I105" t="s">
        <v>963</v>
      </c>
      <c r="J105" t="str">
        <f>VLOOKUP(I105,Справочник!$A$2:$B$778,2,FALSE)</f>
        <v>Фольксваген Банк</v>
      </c>
      <c r="K105" t="s">
        <v>903</v>
      </c>
    </row>
    <row r="106" spans="1:11">
      <c r="A106" t="s">
        <v>856</v>
      </c>
      <c r="C106" t="s">
        <v>899</v>
      </c>
      <c r="D106">
        <v>106</v>
      </c>
      <c r="I106" t="s">
        <v>964</v>
      </c>
      <c r="J106" t="str">
        <f>VLOOKUP(I106,Справочник!$A$2:$B$778,2,FALSE)</f>
        <v>Мидзухо Банк</v>
      </c>
      <c r="K106" t="s">
        <v>903</v>
      </c>
    </row>
    <row r="107" spans="1:11">
      <c r="A107" t="s">
        <v>860</v>
      </c>
      <c r="C107" t="s">
        <v>899</v>
      </c>
      <c r="D107">
        <v>107</v>
      </c>
      <c r="I107" t="s">
        <v>965</v>
      </c>
      <c r="J107" t="str">
        <f>VLOOKUP(I107,Справочник!$A$2:$B$778,2,FALSE)</f>
        <v>Татсоцбанк</v>
      </c>
      <c r="K107" t="s">
        <v>903</v>
      </c>
    </row>
    <row r="108" spans="1:11">
      <c r="A108" t="s">
        <v>851</v>
      </c>
      <c r="C108" t="s">
        <v>899</v>
      </c>
      <c r="D108">
        <v>108</v>
      </c>
      <c r="I108" t="s">
        <v>966</v>
      </c>
      <c r="J108" t="str">
        <f>VLOOKUP(I108,Справочник!$A$2:$B$778,2,FALSE)</f>
        <v>КИВИ Банк</v>
      </c>
      <c r="K108" t="s">
        <v>903</v>
      </c>
    </row>
    <row r="109" spans="1:11">
      <c r="A109" s="17">
        <v>45254</v>
      </c>
      <c r="C109" t="s">
        <v>899</v>
      </c>
      <c r="D109">
        <v>109</v>
      </c>
      <c r="I109" t="s">
        <v>967</v>
      </c>
      <c r="J109" t="str">
        <f>VLOOKUP(I109,Справочник!$A$2:$B$778,2,FALSE)</f>
        <v>нефтепромбанк</v>
      </c>
      <c r="K109" t="s">
        <v>903</v>
      </c>
    </row>
    <row r="110" spans="1:11">
      <c r="A110" t="s">
        <v>884</v>
      </c>
      <c r="C110" t="s">
        <v>899</v>
      </c>
      <c r="D110">
        <v>110</v>
      </c>
      <c r="I110" t="s">
        <v>968</v>
      </c>
      <c r="J110" t="str">
        <f>VLOOKUP(I110,Справочник!$A$2:$B$778,2,FALSE)</f>
        <v>народный банк</v>
      </c>
      <c r="K110" t="s">
        <v>903</v>
      </c>
    </row>
    <row r="111" spans="1:11">
      <c r="A111" t="s">
        <v>885</v>
      </c>
      <c r="C111" t="s">
        <v>899</v>
      </c>
      <c r="D111">
        <v>111</v>
      </c>
      <c r="I111" t="s">
        <v>969</v>
      </c>
      <c r="J111" t="str">
        <f>VLOOKUP(I111,Справочник!$A$2:$B$778,2,FALSE)</f>
        <v>связь банк</v>
      </c>
      <c r="K111" t="s">
        <v>903</v>
      </c>
    </row>
    <row r="112" spans="1:11">
      <c r="A112" t="s">
        <v>860</v>
      </c>
      <c r="C112" t="s">
        <v>899</v>
      </c>
      <c r="D112">
        <v>112</v>
      </c>
      <c r="I112" t="s">
        <v>160</v>
      </c>
      <c r="J112" t="str">
        <f>VLOOKUP(I112,Справочник!$A$2:$B$778,2,FALSE)</f>
        <v>Восточный</v>
      </c>
      <c r="K112" t="s">
        <v>903</v>
      </c>
    </row>
    <row r="113" spans="1:11">
      <c r="A113" t="s">
        <v>851</v>
      </c>
      <c r="C113" t="s">
        <v>899</v>
      </c>
      <c r="D113">
        <v>113</v>
      </c>
      <c r="I113" t="s">
        <v>970</v>
      </c>
      <c r="J113" t="str">
        <f>VLOOKUP(I113,Справочник!$A$2:$B$778,2,FALSE)</f>
        <v>Русфинанс банк</v>
      </c>
      <c r="K113" t="s">
        <v>903</v>
      </c>
    </row>
    <row r="114" spans="1:11">
      <c r="A114" s="17">
        <v>45253</v>
      </c>
      <c r="C114" t="s">
        <v>899</v>
      </c>
      <c r="D114">
        <v>114</v>
      </c>
      <c r="I114" t="s">
        <v>971</v>
      </c>
      <c r="J114" t="str">
        <f>VLOOKUP(I114,Справочник!$A$2:$B$778,2,FALSE)</f>
        <v>Экспобанк</v>
      </c>
      <c r="K114" t="s">
        <v>903</v>
      </c>
    </row>
    <row r="115" spans="1:11">
      <c r="A115" t="s">
        <v>886</v>
      </c>
      <c r="C115" t="s">
        <v>899</v>
      </c>
      <c r="D115">
        <v>115</v>
      </c>
      <c r="I115" t="s">
        <v>972</v>
      </c>
      <c r="J115" t="str">
        <f>VLOOKUP(I115,Справочник!$A$2:$B$778,2,FALSE)</f>
        <v>данские банк</v>
      </c>
      <c r="K115" t="s">
        <v>903</v>
      </c>
    </row>
    <row r="116" spans="1:11">
      <c r="A116" t="s">
        <v>887</v>
      </c>
      <c r="C116" t="s">
        <v>899</v>
      </c>
      <c r="D116">
        <v>116</v>
      </c>
      <c r="I116" t="s">
        <v>973</v>
      </c>
      <c r="J116" t="str">
        <f>VLOOKUP(I116,Справочник!$A$2:$B$778,2,FALSE)</f>
        <v>интерпромбанк</v>
      </c>
      <c r="K116" t="s">
        <v>903</v>
      </c>
    </row>
    <row r="117" spans="1:11">
      <c r="A117" t="s">
        <v>854</v>
      </c>
      <c r="C117" t="s">
        <v>899</v>
      </c>
      <c r="D117">
        <v>117</v>
      </c>
      <c r="I117" t="s">
        <v>974</v>
      </c>
      <c r="J117" t="str">
        <f>VLOOKUP(I117,Справочник!$A$2:$B$778,2,FALSE)</f>
        <v>Зираат Банк</v>
      </c>
      <c r="K117" t="s">
        <v>903</v>
      </c>
    </row>
    <row r="118" spans="1:11">
      <c r="A118" t="s">
        <v>851</v>
      </c>
      <c r="C118" t="s">
        <v>899</v>
      </c>
      <c r="D118">
        <v>118</v>
      </c>
      <c r="I118" t="s">
        <v>975</v>
      </c>
      <c r="J118" t="str">
        <f>VLOOKUP(I118,Справочник!$A$2:$B$778,2,FALSE)</f>
        <v>кб дельтакредит</v>
      </c>
      <c r="K118" t="s">
        <v>903</v>
      </c>
    </row>
    <row r="119" spans="1:11">
      <c r="A119" s="17">
        <v>45252</v>
      </c>
      <c r="C119" t="s">
        <v>899</v>
      </c>
      <c r="D119">
        <v>119</v>
      </c>
      <c r="I119" t="s">
        <v>976</v>
      </c>
      <c r="J119" t="str">
        <f>VLOOKUP(I119,Справочник!$A$2:$B$778,2,FALSE)</f>
        <v>росевробанк</v>
      </c>
      <c r="K119" t="s">
        <v>903</v>
      </c>
    </row>
    <row r="120" spans="1:11">
      <c r="A120" t="s">
        <v>888</v>
      </c>
      <c r="C120" t="s">
        <v>899</v>
      </c>
      <c r="D120">
        <v>120</v>
      </c>
    </row>
    <row r="121" spans="1:11">
      <c r="A121" t="s">
        <v>889</v>
      </c>
      <c r="C121" t="s">
        <v>899</v>
      </c>
      <c r="D121">
        <v>121</v>
      </c>
    </row>
    <row r="122" spans="1:11">
      <c r="A122" t="s">
        <v>854</v>
      </c>
      <c r="C122" t="s">
        <v>899</v>
      </c>
      <c r="D122">
        <v>122</v>
      </c>
    </row>
    <row r="123" spans="1:11">
      <c r="A123" t="s">
        <v>851</v>
      </c>
      <c r="C123" t="s">
        <v>899</v>
      </c>
      <c r="D123">
        <v>123</v>
      </c>
    </row>
    <row r="124" spans="1:11">
      <c r="A124" s="17">
        <v>45252</v>
      </c>
      <c r="C124" t="s">
        <v>899</v>
      </c>
      <c r="D124">
        <v>124</v>
      </c>
    </row>
    <row r="125" spans="1:11">
      <c r="A125" t="s">
        <v>890</v>
      </c>
      <c r="C125" t="s">
        <v>899</v>
      </c>
      <c r="D125">
        <v>125</v>
      </c>
    </row>
    <row r="126" spans="1:11">
      <c r="A126" t="s">
        <v>891</v>
      </c>
      <c r="C126" t="s">
        <v>899</v>
      </c>
      <c r="D126">
        <v>126</v>
      </c>
    </row>
    <row r="127" spans="1:11">
      <c r="A127" t="s">
        <v>862</v>
      </c>
      <c r="C127" t="s">
        <v>899</v>
      </c>
      <c r="D127">
        <v>127</v>
      </c>
    </row>
    <row r="128" spans="1:11">
      <c r="A128" t="s">
        <v>854</v>
      </c>
      <c r="C128" t="s">
        <v>899</v>
      </c>
      <c r="D128">
        <v>128</v>
      </c>
    </row>
    <row r="129" spans="1:4">
      <c r="A129" t="s">
        <v>851</v>
      </c>
      <c r="C129" t="s">
        <v>899</v>
      </c>
      <c r="D129">
        <v>129</v>
      </c>
    </row>
    <row r="130" spans="1:4">
      <c r="A130" s="17">
        <v>45247</v>
      </c>
      <c r="C130" t="s">
        <v>899</v>
      </c>
      <c r="D130">
        <v>130</v>
      </c>
    </row>
    <row r="131" spans="1:4">
      <c r="A131" t="s">
        <v>892</v>
      </c>
      <c r="C131" t="s">
        <v>899</v>
      </c>
      <c r="D131">
        <v>131</v>
      </c>
    </row>
    <row r="132" spans="1:4">
      <c r="A132" t="s">
        <v>893</v>
      </c>
      <c r="C132" t="s">
        <v>899</v>
      </c>
      <c r="D132">
        <v>132</v>
      </c>
    </row>
    <row r="133" spans="1:4">
      <c r="A133" t="s">
        <v>854</v>
      </c>
      <c r="C133" t="s">
        <v>899</v>
      </c>
      <c r="D133">
        <v>133</v>
      </c>
    </row>
    <row r="134" spans="1:4">
      <c r="A134" t="s">
        <v>851</v>
      </c>
      <c r="C134" t="s">
        <v>899</v>
      </c>
      <c r="D134">
        <v>134</v>
      </c>
    </row>
    <row r="135" spans="1:4">
      <c r="A135" s="17">
        <v>45247</v>
      </c>
      <c r="C135" t="s">
        <v>899</v>
      </c>
      <c r="D135">
        <v>135</v>
      </c>
    </row>
    <row r="136" spans="1:4">
      <c r="A136" t="s">
        <v>894</v>
      </c>
      <c r="C136" t="s">
        <v>899</v>
      </c>
      <c r="D136">
        <v>136</v>
      </c>
    </row>
    <row r="137" spans="1:4">
      <c r="A137" t="s">
        <v>858</v>
      </c>
      <c r="C137" t="s">
        <v>899</v>
      </c>
      <c r="D137">
        <v>137</v>
      </c>
    </row>
    <row r="138" spans="1:4">
      <c r="A138" t="s">
        <v>854</v>
      </c>
      <c r="C138" t="s">
        <v>899</v>
      </c>
      <c r="D138">
        <v>138</v>
      </c>
    </row>
    <row r="139" spans="1:4">
      <c r="A139" t="s">
        <v>851</v>
      </c>
      <c r="C139" t="s">
        <v>899</v>
      </c>
      <c r="D139">
        <v>139</v>
      </c>
    </row>
    <row r="140" spans="1:4">
      <c r="A140" s="17">
        <v>45246</v>
      </c>
      <c r="C140" t="s">
        <v>899</v>
      </c>
      <c r="D140">
        <v>140</v>
      </c>
    </row>
    <row r="141" spans="1:4">
      <c r="A141" t="s">
        <v>895</v>
      </c>
      <c r="C141" t="s">
        <v>899</v>
      </c>
      <c r="D141">
        <v>141</v>
      </c>
    </row>
    <row r="142" spans="1:4">
      <c r="A142" t="s">
        <v>869</v>
      </c>
      <c r="C142" t="s">
        <v>899</v>
      </c>
      <c r="D142">
        <v>142</v>
      </c>
    </row>
    <row r="143" spans="1:4">
      <c r="A143" t="s">
        <v>854</v>
      </c>
      <c r="C143" t="s">
        <v>899</v>
      </c>
      <c r="D143">
        <v>143</v>
      </c>
    </row>
    <row r="144" spans="1:4">
      <c r="A144" t="s">
        <v>851</v>
      </c>
      <c r="C144" t="s">
        <v>899</v>
      </c>
      <c r="D144">
        <v>144</v>
      </c>
    </row>
    <row r="145" spans="1:4">
      <c r="A145" s="17">
        <v>45246</v>
      </c>
      <c r="C145" t="s">
        <v>899</v>
      </c>
      <c r="D145">
        <v>145</v>
      </c>
    </row>
    <row r="146" spans="1:4">
      <c r="A146" t="s">
        <v>896</v>
      </c>
      <c r="C146" t="s">
        <v>899</v>
      </c>
      <c r="D146">
        <v>146</v>
      </c>
    </row>
    <row r="147" spans="1:4">
      <c r="A147" t="s">
        <v>889</v>
      </c>
      <c r="C147" t="s">
        <v>899</v>
      </c>
      <c r="D147">
        <v>147</v>
      </c>
    </row>
    <row r="148" spans="1:4">
      <c r="A148" t="s">
        <v>854</v>
      </c>
      <c r="C148" t="s">
        <v>899</v>
      </c>
      <c r="D148">
        <v>148</v>
      </c>
    </row>
    <row r="149" spans="1:4">
      <c r="A149" t="s">
        <v>851</v>
      </c>
      <c r="C149" t="s">
        <v>899</v>
      </c>
      <c r="D149">
        <v>149</v>
      </c>
    </row>
    <row r="150" spans="1:4">
      <c r="A150" s="17">
        <v>45246</v>
      </c>
      <c r="C150" t="s">
        <v>899</v>
      </c>
      <c r="D150">
        <v>150</v>
      </c>
    </row>
    <row r="151" spans="1:4">
      <c r="A151" t="s">
        <v>897</v>
      </c>
      <c r="C151" t="s">
        <v>899</v>
      </c>
      <c r="D151">
        <v>151</v>
      </c>
    </row>
    <row r="152" spans="1:4">
      <c r="A152" t="s">
        <v>898</v>
      </c>
      <c r="C152" t="s">
        <v>899</v>
      </c>
      <c r="D152">
        <v>152</v>
      </c>
    </row>
    <row r="153" spans="1:4">
      <c r="A153" t="s">
        <v>854</v>
      </c>
      <c r="C153" t="s">
        <v>899</v>
      </c>
      <c r="D153">
        <v>153</v>
      </c>
    </row>
    <row r="154" spans="1:4">
      <c r="A154" t="s">
        <v>851</v>
      </c>
      <c r="C154" t="s">
        <v>899</v>
      </c>
      <c r="D154">
        <v>154</v>
      </c>
    </row>
    <row r="155" spans="1:4">
      <c r="A155" s="17">
        <v>45244</v>
      </c>
      <c r="C155" t="s">
        <v>899</v>
      </c>
      <c r="D155">
        <v>155</v>
      </c>
    </row>
  </sheetData>
  <conditionalFormatting sqref="I21:I55 I57:I11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0B80-5DB4-4755-91AF-14C6AC2BA438}">
  <dimension ref="A1:B46"/>
  <sheetViews>
    <sheetView topLeftCell="A33" workbookViewId="0">
      <selection activeCell="A21" sqref="A21"/>
    </sheetView>
  </sheetViews>
  <sheetFormatPr defaultRowHeight="14.5"/>
  <cols>
    <col min="1" max="1" width="86.90625" bestFit="1" customWidth="1"/>
  </cols>
  <sheetData>
    <row r="1" spans="1:2">
      <c r="A1" t="s">
        <v>1</v>
      </c>
    </row>
    <row r="2" spans="1:2">
      <c r="A2" s="3" t="s">
        <v>11</v>
      </c>
      <c r="B2">
        <v>1</v>
      </c>
    </row>
    <row r="3" spans="1:2">
      <c r="A3" s="3" t="s">
        <v>12</v>
      </c>
      <c r="B3">
        <v>1</v>
      </c>
    </row>
    <row r="4" spans="1:2">
      <c r="A4" s="3" t="s">
        <v>13</v>
      </c>
      <c r="B4">
        <v>1</v>
      </c>
    </row>
    <row r="5" spans="1:2">
      <c r="A5" s="3" t="s">
        <v>23</v>
      </c>
      <c r="B5">
        <v>1</v>
      </c>
    </row>
    <row r="6" spans="1:2">
      <c r="A6" s="3" t="s">
        <v>19</v>
      </c>
      <c r="B6">
        <v>1</v>
      </c>
    </row>
    <row r="7" spans="1:2">
      <c r="A7" s="3" t="s">
        <v>162</v>
      </c>
      <c r="B7">
        <v>1</v>
      </c>
    </row>
    <row r="8" spans="1:2">
      <c r="A8" s="3" t="s">
        <v>17</v>
      </c>
      <c r="B8">
        <v>1</v>
      </c>
    </row>
    <row r="9" spans="1:2">
      <c r="A9" s="3" t="s">
        <v>68</v>
      </c>
      <c r="B9">
        <v>1</v>
      </c>
    </row>
    <row r="10" spans="1:2">
      <c r="A10" s="3" t="s">
        <v>58</v>
      </c>
      <c r="B10">
        <v>1</v>
      </c>
    </row>
    <row r="11" spans="1:2">
      <c r="A11" s="3" t="s">
        <v>48</v>
      </c>
      <c r="B11">
        <v>1</v>
      </c>
    </row>
    <row r="12" spans="1:2">
      <c r="A12" s="3" t="s">
        <v>79</v>
      </c>
      <c r="B12">
        <v>1</v>
      </c>
    </row>
    <row r="13" spans="1:2">
      <c r="A13" s="3" t="s">
        <v>163</v>
      </c>
      <c r="B13">
        <v>1</v>
      </c>
    </row>
    <row r="14" spans="1:2">
      <c r="A14" s="3" t="s">
        <v>53</v>
      </c>
      <c r="B14">
        <v>1</v>
      </c>
    </row>
    <row r="15" spans="1:2">
      <c r="A15" s="3" t="s">
        <v>175</v>
      </c>
      <c r="B15">
        <v>1</v>
      </c>
    </row>
    <row r="16" spans="1:2">
      <c r="A16" s="3" t="s">
        <v>122</v>
      </c>
      <c r="B16">
        <v>1</v>
      </c>
    </row>
    <row r="17" spans="1:2">
      <c r="A17" s="3" t="s">
        <v>176</v>
      </c>
      <c r="B17">
        <v>1</v>
      </c>
    </row>
    <row r="18" spans="1:2">
      <c r="A18" s="3" t="s">
        <v>177</v>
      </c>
      <c r="B18">
        <v>1</v>
      </c>
    </row>
    <row r="19" spans="1:2">
      <c r="A19" s="3" t="s">
        <v>25</v>
      </c>
      <c r="B19">
        <v>1</v>
      </c>
    </row>
    <row r="20" spans="1:2">
      <c r="A20" s="3" t="s">
        <v>178</v>
      </c>
      <c r="B20">
        <v>1</v>
      </c>
    </row>
    <row r="21" spans="1:2">
      <c r="A21" s="3" t="s">
        <v>46</v>
      </c>
      <c r="B21">
        <v>1</v>
      </c>
    </row>
    <row r="22" spans="1:2">
      <c r="A22" s="3" t="s">
        <v>161</v>
      </c>
      <c r="B22">
        <v>1</v>
      </c>
    </row>
    <row r="23" spans="1:2">
      <c r="A23" s="3" t="s">
        <v>164</v>
      </c>
      <c r="B23">
        <v>1</v>
      </c>
    </row>
    <row r="24" spans="1:2">
      <c r="A24" s="3" t="s">
        <v>165</v>
      </c>
      <c r="B24">
        <v>1</v>
      </c>
    </row>
    <row r="25" spans="1:2">
      <c r="A25" s="3" t="s">
        <v>166</v>
      </c>
      <c r="B25">
        <v>1</v>
      </c>
    </row>
    <row r="26" spans="1:2">
      <c r="A26" s="3" t="s">
        <v>167</v>
      </c>
      <c r="B26">
        <v>1</v>
      </c>
    </row>
    <row r="27" spans="1:2">
      <c r="A27" s="3" t="s">
        <v>168</v>
      </c>
      <c r="B27">
        <v>1</v>
      </c>
    </row>
    <row r="28" spans="1:2">
      <c r="A28" s="3" t="s">
        <v>179</v>
      </c>
      <c r="B28">
        <v>1</v>
      </c>
    </row>
    <row r="29" spans="1:2">
      <c r="A29" s="3" t="s">
        <v>169</v>
      </c>
      <c r="B29">
        <v>1</v>
      </c>
    </row>
    <row r="30" spans="1:2">
      <c r="A30" s="3" t="s">
        <v>170</v>
      </c>
      <c r="B30">
        <v>1</v>
      </c>
    </row>
    <row r="31" spans="1:2">
      <c r="A31" s="3" t="s">
        <v>171</v>
      </c>
      <c r="B31">
        <v>1</v>
      </c>
    </row>
    <row r="32" spans="1:2">
      <c r="A32" s="3" t="s">
        <v>180</v>
      </c>
      <c r="B32">
        <v>1</v>
      </c>
    </row>
    <row r="33" spans="1:2">
      <c r="A33" s="3" t="s">
        <v>172</v>
      </c>
      <c r="B33">
        <v>1</v>
      </c>
    </row>
    <row r="34" spans="1:2">
      <c r="A34" s="3" t="s">
        <v>174</v>
      </c>
      <c r="B34">
        <v>1</v>
      </c>
    </row>
    <row r="35" spans="1:2">
      <c r="A35" s="3" t="s">
        <v>173</v>
      </c>
      <c r="B35">
        <v>1</v>
      </c>
    </row>
    <row r="36" spans="1:2">
      <c r="A36" s="3"/>
      <c r="B36">
        <v>1</v>
      </c>
    </row>
    <row r="37" spans="1:2">
      <c r="A37" s="3"/>
      <c r="B37">
        <v>1</v>
      </c>
    </row>
    <row r="38" spans="1:2">
      <c r="A38" s="3"/>
      <c r="B38">
        <v>1</v>
      </c>
    </row>
    <row r="39" spans="1:2">
      <c r="A39" s="3"/>
      <c r="B39">
        <v>1</v>
      </c>
    </row>
    <row r="40" spans="1:2">
      <c r="A40" s="3"/>
      <c r="B40">
        <v>1</v>
      </c>
    </row>
    <row r="41" spans="1:2">
      <c r="A41" s="3"/>
      <c r="B41">
        <v>1</v>
      </c>
    </row>
    <row r="42" spans="1:2">
      <c r="A42" s="3"/>
      <c r="B42">
        <v>1</v>
      </c>
    </row>
    <row r="43" spans="1:2">
      <c r="A43" s="3"/>
      <c r="B43">
        <v>1</v>
      </c>
    </row>
    <row r="44" spans="1:2">
      <c r="A44" s="3"/>
      <c r="B44">
        <v>1</v>
      </c>
    </row>
    <row r="45" spans="1:2">
      <c r="A45" s="3"/>
      <c r="B45">
        <v>1</v>
      </c>
    </row>
    <row r="46" spans="1:2">
      <c r="A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Итог</vt:lpstr>
      <vt:lpstr>Sum</vt:lpstr>
      <vt:lpstr>Перцентили</vt:lpstr>
      <vt:lpstr>Устойчивость</vt:lpstr>
      <vt:lpstr>Справочник</vt:lpstr>
      <vt:lpstr>Санкции</vt:lpstr>
      <vt:lpstr>актив</vt:lpstr>
      <vt:lpstr>НКР</vt:lpstr>
      <vt:lpstr>НРА</vt:lpstr>
      <vt:lpstr>Эксперт РА</vt:lpstr>
      <vt:lpstr>АКРА</vt:lpstr>
      <vt:lpstr>SDN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Бочкарев</dc:creator>
  <cp:lastModifiedBy>Мамедов Ильгар Габилович</cp:lastModifiedBy>
  <dcterms:created xsi:type="dcterms:W3CDTF">2015-06-05T18:19:34Z</dcterms:created>
  <dcterms:modified xsi:type="dcterms:W3CDTF">2024-05-04T12:03:06Z</dcterms:modified>
</cp:coreProperties>
</file>