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160" yWindow="0" windowWidth="25160" windowHeight="15400"/>
  </bookViews>
  <sheets>
    <sheet name="tab" sheetId="6" r:id="rId1"/>
    <sheet name="Global AT91-96" sheetId="1" r:id="rId2"/>
    <sheet name="Global AT97" sheetId="2" r:id="rId3"/>
    <sheet name="Global AT98" sheetId="3" r:id="rId4"/>
    <sheet name="Global AT2000" sheetId="4" r:id="rId5"/>
    <sheet name="Hoja1" sheetId="5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4" i="6" l="1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183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24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1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24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1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248" i="6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4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5" i="4"/>
  <c r="Z4" i="4"/>
  <c r="T74" i="4"/>
  <c r="U74" i="4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248" i="6"/>
  <c r="C6" i="4"/>
  <c r="C249" i="6"/>
  <c r="C7" i="4"/>
  <c r="C250" i="6"/>
  <c r="C8" i="4"/>
  <c r="C251" i="6"/>
  <c r="C9" i="4"/>
  <c r="C252" i="6"/>
  <c r="C10" i="4"/>
  <c r="C253" i="6"/>
  <c r="C11" i="4"/>
  <c r="C254" i="6"/>
  <c r="C12" i="4"/>
  <c r="C255" i="6"/>
  <c r="A13" i="4"/>
  <c r="C13" i="4"/>
  <c r="C256" i="6"/>
  <c r="B13" i="4"/>
  <c r="A14" i="4"/>
  <c r="C14" i="4"/>
  <c r="C257" i="6"/>
  <c r="B14" i="4"/>
  <c r="A15" i="4"/>
  <c r="C15" i="4"/>
  <c r="C258" i="6"/>
  <c r="B15" i="4"/>
  <c r="A16" i="4"/>
  <c r="C16" i="4"/>
  <c r="C259" i="6"/>
  <c r="B16" i="4"/>
  <c r="A17" i="4"/>
  <c r="C17" i="4"/>
  <c r="C260" i="6"/>
  <c r="B17" i="4"/>
  <c r="A18" i="4"/>
  <c r="C18" i="4"/>
  <c r="C261" i="6"/>
  <c r="B18" i="4"/>
  <c r="A19" i="4"/>
  <c r="C19" i="4"/>
  <c r="C262" i="6"/>
  <c r="B19" i="4"/>
  <c r="A20" i="4"/>
  <c r="C20" i="4"/>
  <c r="C263" i="6"/>
  <c r="B20" i="4"/>
  <c r="A21" i="4"/>
  <c r="C21" i="4"/>
  <c r="C264" i="6"/>
  <c r="B21" i="4"/>
  <c r="A22" i="4"/>
  <c r="C22" i="4"/>
  <c r="C265" i="6"/>
  <c r="B22" i="4"/>
  <c r="A23" i="4"/>
  <c r="C23" i="4"/>
  <c r="C266" i="6"/>
  <c r="B23" i="4"/>
  <c r="A24" i="4"/>
  <c r="C24" i="4"/>
  <c r="C267" i="6"/>
  <c r="B24" i="4"/>
  <c r="A25" i="4"/>
  <c r="C25" i="4"/>
  <c r="C268" i="6"/>
  <c r="B25" i="4"/>
  <c r="A26" i="4"/>
  <c r="C26" i="4"/>
  <c r="C269" i="6"/>
  <c r="B26" i="4"/>
  <c r="A27" i="4"/>
  <c r="C27" i="4"/>
  <c r="C270" i="6"/>
  <c r="B27" i="4"/>
  <c r="A28" i="4"/>
  <c r="C28" i="4"/>
  <c r="C271" i="6"/>
  <c r="B28" i="4"/>
  <c r="A29" i="4"/>
  <c r="C29" i="4"/>
  <c r="C272" i="6"/>
  <c r="B29" i="4"/>
  <c r="A30" i="4"/>
  <c r="C30" i="4"/>
  <c r="C273" i="6"/>
  <c r="B30" i="4"/>
  <c r="A31" i="4"/>
  <c r="C31" i="4"/>
  <c r="C274" i="6"/>
  <c r="B31" i="4"/>
  <c r="A32" i="4"/>
  <c r="C32" i="4"/>
  <c r="C275" i="6"/>
  <c r="B32" i="4"/>
  <c r="A33" i="4"/>
  <c r="C33" i="4"/>
  <c r="C276" i="6"/>
  <c r="B33" i="4"/>
  <c r="A34" i="4"/>
  <c r="C34" i="4"/>
  <c r="C277" i="6"/>
  <c r="B34" i="4"/>
  <c r="A35" i="4"/>
  <c r="C35" i="4"/>
  <c r="C278" i="6"/>
  <c r="B35" i="4"/>
  <c r="A36" i="4"/>
  <c r="C36" i="4"/>
  <c r="C279" i="6"/>
  <c r="B36" i="4"/>
  <c r="A37" i="4"/>
  <c r="C37" i="4"/>
  <c r="C280" i="6"/>
  <c r="B37" i="4"/>
  <c r="A38" i="4"/>
  <c r="C38" i="4"/>
  <c r="C281" i="6"/>
  <c r="B38" i="4"/>
  <c r="A39" i="4"/>
  <c r="C39" i="4"/>
  <c r="C282" i="6"/>
  <c r="B39" i="4"/>
  <c r="A40" i="4"/>
  <c r="C40" i="4"/>
  <c r="C283" i="6"/>
  <c r="B40" i="4"/>
  <c r="A41" i="4"/>
  <c r="C41" i="4"/>
  <c r="C284" i="6"/>
  <c r="B41" i="4"/>
  <c r="A42" i="4"/>
  <c r="C42" i="4"/>
  <c r="C285" i="6"/>
  <c r="B42" i="4"/>
  <c r="A43" i="4"/>
  <c r="C43" i="4"/>
  <c r="C286" i="6"/>
  <c r="B43" i="4"/>
  <c r="A44" i="4"/>
  <c r="C44" i="4"/>
  <c r="C287" i="6"/>
  <c r="B44" i="4"/>
  <c r="A45" i="4"/>
  <c r="C45" i="4"/>
  <c r="C288" i="6"/>
  <c r="B45" i="4"/>
  <c r="A46" i="4"/>
  <c r="C46" i="4"/>
  <c r="C289" i="6"/>
  <c r="B46" i="4"/>
  <c r="A47" i="4"/>
  <c r="C47" i="4"/>
  <c r="C290" i="6"/>
  <c r="B47" i="4"/>
  <c r="A48" i="4"/>
  <c r="C48" i="4"/>
  <c r="C291" i="6"/>
  <c r="B48" i="4"/>
  <c r="A49" i="4"/>
  <c r="C49" i="4"/>
  <c r="C292" i="6"/>
  <c r="B49" i="4"/>
  <c r="A50" i="4"/>
  <c r="C50" i="4"/>
  <c r="C293" i="6"/>
  <c r="B50" i="4"/>
  <c r="A51" i="4"/>
  <c r="C51" i="4"/>
  <c r="C294" i="6"/>
  <c r="B51" i="4"/>
  <c r="A52" i="4"/>
  <c r="C52" i="4"/>
  <c r="C295" i="6"/>
  <c r="B52" i="4"/>
  <c r="A53" i="4"/>
  <c r="C53" i="4"/>
  <c r="C296" i="6"/>
  <c r="B53" i="4"/>
  <c r="A54" i="4"/>
  <c r="C54" i="4"/>
  <c r="C297" i="6"/>
  <c r="B54" i="4"/>
  <c r="A55" i="4"/>
  <c r="C55" i="4"/>
  <c r="C298" i="6"/>
  <c r="B55" i="4"/>
  <c r="A56" i="4"/>
  <c r="C56" i="4"/>
  <c r="C299" i="6"/>
  <c r="B56" i="4"/>
  <c r="A57" i="4"/>
  <c r="C57" i="4"/>
  <c r="C300" i="6"/>
  <c r="B57" i="4"/>
  <c r="A58" i="4"/>
  <c r="C58" i="4"/>
  <c r="C301" i="6"/>
  <c r="B58" i="4"/>
  <c r="A59" i="4"/>
  <c r="C59" i="4"/>
  <c r="C302" i="6"/>
  <c r="B59" i="4"/>
  <c r="A60" i="4"/>
  <c r="C60" i="4"/>
  <c r="C303" i="6"/>
  <c r="B60" i="4"/>
  <c r="A61" i="4"/>
  <c r="C61" i="4"/>
  <c r="C304" i="6"/>
  <c r="B61" i="4"/>
  <c r="A62" i="4"/>
  <c r="C62" i="4"/>
  <c r="C305" i="6"/>
  <c r="B62" i="4"/>
  <c r="A63" i="4"/>
  <c r="C63" i="4"/>
  <c r="C306" i="6"/>
  <c r="B63" i="4"/>
  <c r="A64" i="4"/>
  <c r="C64" i="4"/>
  <c r="C307" i="6"/>
  <c r="B64" i="4"/>
  <c r="A65" i="4"/>
  <c r="C65" i="4"/>
  <c r="C308" i="6"/>
  <c r="B65" i="4"/>
  <c r="A66" i="4"/>
  <c r="C66" i="4"/>
  <c r="C309" i="6"/>
  <c r="B66" i="4"/>
  <c r="A67" i="4"/>
  <c r="C67" i="4"/>
  <c r="C310" i="6"/>
  <c r="B67" i="4"/>
  <c r="A68" i="4"/>
  <c r="C68" i="4"/>
  <c r="C311" i="6"/>
  <c r="B68" i="4"/>
  <c r="A69" i="4"/>
  <c r="C69" i="4"/>
  <c r="C312" i="6"/>
  <c r="B69" i="4"/>
  <c r="A70" i="4"/>
  <c r="C70" i="4"/>
  <c r="C313" i="6"/>
  <c r="B70" i="4"/>
  <c r="A71" i="4"/>
  <c r="C71" i="4"/>
  <c r="C314" i="6"/>
  <c r="B71" i="4"/>
  <c r="A72" i="4"/>
  <c r="C72" i="4"/>
  <c r="C315" i="6"/>
  <c r="C73" i="4"/>
  <c r="C316" i="6"/>
  <c r="C5" i="4"/>
  <c r="C248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183" i="6"/>
  <c r="B244" i="6"/>
  <c r="B245" i="6"/>
  <c r="B246" i="6"/>
  <c r="B247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183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97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76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55" i="6"/>
  <c r="C74" i="6"/>
  <c r="C7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55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34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18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2" i="6"/>
  <c r="E74" i="4"/>
  <c r="B12" i="5"/>
  <c r="G76" i="3"/>
  <c r="B9" i="5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B8" i="5"/>
  <c r="B7" i="5"/>
  <c r="B6" i="5"/>
  <c r="F105" i="1"/>
  <c r="B5" i="5"/>
  <c r="B4" i="5"/>
  <c r="B3" i="5"/>
  <c r="B2" i="5"/>
  <c r="E83" i="2"/>
  <c r="F84" i="2"/>
  <c r="K84" i="2"/>
  <c r="E84" i="2"/>
  <c r="L84" i="2"/>
  <c r="F85" i="2"/>
  <c r="K85" i="2"/>
  <c r="E85" i="2"/>
  <c r="L85" i="2"/>
  <c r="F86" i="2"/>
  <c r="K86" i="2"/>
  <c r="E86" i="2"/>
  <c r="L86" i="2"/>
  <c r="F87" i="2"/>
  <c r="K87" i="2"/>
  <c r="E87" i="2"/>
  <c r="L87" i="2"/>
  <c r="F88" i="2"/>
  <c r="K88" i="2"/>
  <c r="E88" i="2"/>
  <c r="L88" i="2"/>
  <c r="F89" i="2"/>
  <c r="K89" i="2"/>
  <c r="E89" i="2"/>
  <c r="L89" i="2"/>
  <c r="F90" i="2"/>
  <c r="K90" i="2"/>
  <c r="E90" i="2"/>
  <c r="L90" i="2"/>
  <c r="F91" i="2"/>
  <c r="K91" i="2"/>
  <c r="E91" i="2"/>
  <c r="L91" i="2"/>
  <c r="F92" i="2"/>
  <c r="K92" i="2"/>
  <c r="E92" i="2"/>
  <c r="L92" i="2"/>
  <c r="F93" i="2"/>
  <c r="K93" i="2"/>
  <c r="E93" i="2"/>
  <c r="L93" i="2"/>
  <c r="F94" i="2"/>
  <c r="K94" i="2"/>
  <c r="E94" i="2"/>
  <c r="L94" i="2"/>
  <c r="F95" i="2"/>
  <c r="K95" i="2"/>
  <c r="E95" i="2"/>
  <c r="L95" i="2"/>
  <c r="F96" i="2"/>
  <c r="K96" i="2"/>
  <c r="E96" i="2"/>
  <c r="L96" i="2"/>
  <c r="F97" i="2"/>
  <c r="K97" i="2"/>
  <c r="E97" i="2"/>
  <c r="L97" i="2"/>
  <c r="F98" i="2"/>
  <c r="K98" i="2"/>
  <c r="E98" i="2"/>
  <c r="L98" i="2"/>
  <c r="F99" i="2"/>
  <c r="K99" i="2"/>
  <c r="E99" i="2"/>
  <c r="L99" i="2"/>
  <c r="F100" i="2"/>
  <c r="K100" i="2"/>
  <c r="E100" i="2"/>
  <c r="L100" i="2"/>
  <c r="F101" i="2"/>
  <c r="K101" i="2"/>
  <c r="E101" i="2"/>
  <c r="L101" i="2"/>
  <c r="F102" i="2"/>
  <c r="K102" i="2"/>
  <c r="E102" i="2"/>
  <c r="L102" i="2"/>
  <c r="F83" i="2"/>
  <c r="K83" i="2"/>
  <c r="L83" i="2"/>
  <c r="J115" i="1"/>
  <c r="Q115" i="1"/>
  <c r="R115" i="1"/>
  <c r="J116" i="1"/>
  <c r="Q116" i="1"/>
  <c r="R116" i="1"/>
  <c r="J117" i="1"/>
  <c r="Q117" i="1"/>
  <c r="R117" i="1"/>
  <c r="J118" i="1"/>
  <c r="Q118" i="1"/>
  <c r="R118" i="1"/>
  <c r="J119" i="1"/>
  <c r="Q119" i="1"/>
  <c r="R119" i="1"/>
  <c r="J120" i="1"/>
  <c r="Q120" i="1"/>
  <c r="R120" i="1"/>
  <c r="J121" i="1"/>
  <c r="Q121" i="1"/>
  <c r="R121" i="1"/>
  <c r="J122" i="1"/>
  <c r="Q122" i="1"/>
  <c r="R122" i="1"/>
  <c r="J123" i="1"/>
  <c r="Q123" i="1"/>
  <c r="R123" i="1"/>
  <c r="J124" i="1"/>
  <c r="Q124" i="1"/>
  <c r="R124" i="1"/>
  <c r="J125" i="1"/>
  <c r="Q125" i="1"/>
  <c r="R125" i="1"/>
  <c r="J126" i="1"/>
  <c r="Q126" i="1"/>
  <c r="R126" i="1"/>
  <c r="J127" i="1"/>
  <c r="Q127" i="1"/>
  <c r="R127" i="1"/>
  <c r="J128" i="1"/>
  <c r="Q128" i="1"/>
  <c r="R128" i="1"/>
  <c r="J129" i="1"/>
  <c r="Q129" i="1"/>
  <c r="R129" i="1"/>
  <c r="J130" i="1"/>
  <c r="Q130" i="1"/>
  <c r="R130" i="1"/>
  <c r="J131" i="1"/>
  <c r="Q131" i="1"/>
  <c r="R131" i="1"/>
  <c r="J132" i="1"/>
  <c r="Q132" i="1"/>
  <c r="R132" i="1"/>
  <c r="J133" i="1"/>
  <c r="Q133" i="1"/>
  <c r="R133" i="1"/>
  <c r="J114" i="1"/>
  <c r="Q114" i="1"/>
  <c r="R114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31" i="1"/>
  <c r="I9" i="1"/>
  <c r="P9" i="1"/>
  <c r="Q9" i="1"/>
  <c r="I10" i="1"/>
  <c r="P10" i="1"/>
  <c r="Q10" i="1"/>
  <c r="I11" i="1"/>
  <c r="P11" i="1"/>
  <c r="Q11" i="1"/>
  <c r="I12" i="1"/>
  <c r="P12" i="1"/>
  <c r="Q12" i="1"/>
  <c r="I13" i="1"/>
  <c r="P13" i="1"/>
  <c r="Q13" i="1"/>
  <c r="I14" i="1"/>
  <c r="P14" i="1"/>
  <c r="Q14" i="1"/>
  <c r="I15" i="1"/>
  <c r="P15" i="1"/>
  <c r="Q15" i="1"/>
  <c r="I16" i="1"/>
  <c r="P16" i="1"/>
  <c r="Q16" i="1"/>
  <c r="I17" i="1"/>
  <c r="P17" i="1"/>
  <c r="Q17" i="1"/>
  <c r="I18" i="1"/>
  <c r="P18" i="1"/>
  <c r="Q18" i="1"/>
  <c r="I19" i="1"/>
  <c r="P19" i="1"/>
  <c r="Q19" i="1"/>
  <c r="I20" i="1"/>
  <c r="P20" i="1"/>
  <c r="Q20" i="1"/>
  <c r="I21" i="1"/>
  <c r="P21" i="1"/>
  <c r="Q21" i="1"/>
  <c r="I22" i="1"/>
  <c r="P22" i="1"/>
  <c r="Q22" i="1"/>
  <c r="I32" i="1"/>
  <c r="Q32" i="1"/>
  <c r="I33" i="1"/>
  <c r="Q33" i="1"/>
  <c r="I34" i="1"/>
  <c r="Q34" i="1"/>
  <c r="I35" i="1"/>
  <c r="Q35" i="1"/>
  <c r="I36" i="1"/>
  <c r="Q36" i="1"/>
  <c r="I37" i="1"/>
  <c r="Q37" i="1"/>
  <c r="I38" i="1"/>
  <c r="Q38" i="1"/>
  <c r="I39" i="1"/>
  <c r="Q39" i="1"/>
  <c r="I40" i="1"/>
  <c r="Q40" i="1"/>
  <c r="I41" i="1"/>
  <c r="Q41" i="1"/>
  <c r="I42" i="1"/>
  <c r="Q42" i="1"/>
  <c r="I43" i="1"/>
  <c r="Q43" i="1"/>
  <c r="I44" i="1"/>
  <c r="Q44" i="1"/>
  <c r="I45" i="1"/>
  <c r="Q45" i="1"/>
  <c r="I46" i="1"/>
  <c r="Q46" i="1"/>
  <c r="Q56" i="1"/>
  <c r="I57" i="1"/>
  <c r="Q57" i="1"/>
  <c r="I58" i="1"/>
  <c r="Q58" i="1"/>
  <c r="I59" i="1"/>
  <c r="Q59" i="1"/>
  <c r="I60" i="1"/>
  <c r="Q60" i="1"/>
  <c r="I61" i="1"/>
  <c r="Q61" i="1"/>
  <c r="I62" i="1"/>
  <c r="Q62" i="1"/>
  <c r="I63" i="1"/>
  <c r="Q63" i="1"/>
  <c r="I64" i="1"/>
  <c r="Q64" i="1"/>
  <c r="I65" i="1"/>
  <c r="Q65" i="1"/>
  <c r="I66" i="1"/>
  <c r="Q66" i="1"/>
  <c r="I67" i="1"/>
  <c r="Q67" i="1"/>
  <c r="I68" i="1"/>
  <c r="Q68" i="1"/>
  <c r="I69" i="1"/>
  <c r="Q69" i="1"/>
  <c r="I70" i="1"/>
  <c r="Q70" i="1"/>
  <c r="I71" i="1"/>
  <c r="Q71" i="1"/>
  <c r="I72" i="1"/>
  <c r="Q72" i="1"/>
  <c r="I73" i="1"/>
  <c r="Q73" i="1"/>
  <c r="I74" i="1"/>
  <c r="Q74" i="1"/>
  <c r="I75" i="1"/>
  <c r="Q75" i="1"/>
  <c r="I85" i="1"/>
  <c r="Q85" i="1"/>
  <c r="I86" i="1"/>
  <c r="Q86" i="1"/>
  <c r="I87" i="1"/>
  <c r="Q87" i="1"/>
  <c r="I88" i="1"/>
  <c r="Q88" i="1"/>
  <c r="I89" i="1"/>
  <c r="Q89" i="1"/>
  <c r="I90" i="1"/>
  <c r="Q90" i="1"/>
  <c r="I91" i="1"/>
  <c r="Q91" i="1"/>
  <c r="I92" i="1"/>
  <c r="Q92" i="1"/>
  <c r="I93" i="1"/>
  <c r="Q93" i="1"/>
  <c r="I94" i="1"/>
  <c r="Q94" i="1"/>
  <c r="I95" i="1"/>
  <c r="Q95" i="1"/>
  <c r="I96" i="1"/>
  <c r="Q96" i="1"/>
  <c r="I97" i="1"/>
  <c r="Q97" i="1"/>
  <c r="I98" i="1"/>
  <c r="Q98" i="1"/>
  <c r="I99" i="1"/>
  <c r="Q99" i="1"/>
  <c r="I100" i="1"/>
  <c r="Q100" i="1"/>
  <c r="I101" i="1"/>
  <c r="Q101" i="1"/>
  <c r="I102" i="1"/>
  <c r="Q102" i="1"/>
  <c r="I103" i="1"/>
  <c r="Q103" i="1"/>
  <c r="I104" i="1"/>
  <c r="Q104" i="1"/>
  <c r="I8" i="1"/>
  <c r="P8" i="1"/>
  <c r="Q8" i="1"/>
  <c r="R145" i="1"/>
  <c r="S145" i="1"/>
  <c r="P7" i="1"/>
  <c r="Q113" i="1"/>
  <c r="R164" i="1"/>
  <c r="S164" i="1"/>
  <c r="R163" i="1"/>
  <c r="S163" i="1"/>
  <c r="R162" i="1"/>
  <c r="S162" i="1"/>
  <c r="R161" i="1"/>
  <c r="S161" i="1"/>
  <c r="R160" i="1"/>
  <c r="S160" i="1"/>
  <c r="R159" i="1"/>
  <c r="S159" i="1"/>
  <c r="R158" i="1"/>
  <c r="S158" i="1"/>
  <c r="R157" i="1"/>
  <c r="S157" i="1"/>
  <c r="R156" i="1"/>
  <c r="S156" i="1"/>
  <c r="R155" i="1"/>
  <c r="S155" i="1"/>
  <c r="R154" i="1"/>
  <c r="S154" i="1"/>
  <c r="R153" i="1"/>
  <c r="S153" i="1"/>
  <c r="R152" i="1"/>
  <c r="S152" i="1"/>
  <c r="R151" i="1"/>
  <c r="S151" i="1"/>
  <c r="R150" i="1"/>
  <c r="S150" i="1"/>
  <c r="R149" i="1"/>
  <c r="S149" i="1"/>
  <c r="R148" i="1"/>
  <c r="S148" i="1"/>
  <c r="R147" i="1"/>
  <c r="S147" i="1"/>
  <c r="R146" i="1"/>
  <c r="S146" i="1"/>
  <c r="G83" i="2"/>
  <c r="H83" i="2"/>
  <c r="R144" i="1"/>
  <c r="C4" i="4"/>
  <c r="D4" i="4"/>
  <c r="F4" i="4"/>
  <c r="D5" i="4"/>
  <c r="F5" i="4"/>
  <c r="D6" i="4"/>
  <c r="F6" i="4"/>
  <c r="D7" i="4"/>
  <c r="F7" i="4"/>
  <c r="D8" i="4"/>
  <c r="F8" i="4"/>
  <c r="D9" i="4"/>
  <c r="F9" i="4"/>
  <c r="D10" i="4"/>
  <c r="F10" i="4"/>
  <c r="D11" i="4"/>
  <c r="F11" i="4"/>
  <c r="D12" i="4"/>
  <c r="F12" i="4"/>
  <c r="D13" i="4"/>
  <c r="F13" i="4"/>
  <c r="D14" i="4"/>
  <c r="F14" i="4"/>
  <c r="D15" i="4"/>
  <c r="F15" i="4"/>
  <c r="D16" i="4"/>
  <c r="F16" i="4"/>
  <c r="D17" i="4"/>
  <c r="F17" i="4"/>
  <c r="D18" i="4"/>
  <c r="F18" i="4"/>
  <c r="D19" i="4"/>
  <c r="F19" i="4"/>
  <c r="D20" i="4"/>
  <c r="F20" i="4"/>
  <c r="D21" i="4"/>
  <c r="F21" i="4"/>
  <c r="D22" i="4"/>
  <c r="F22" i="4"/>
  <c r="D23" i="4"/>
  <c r="F23" i="4"/>
  <c r="D24" i="4"/>
  <c r="F24" i="4"/>
  <c r="D25" i="4"/>
  <c r="F25" i="4"/>
  <c r="D26" i="4"/>
  <c r="F26" i="4"/>
  <c r="D27" i="4"/>
  <c r="F27" i="4"/>
  <c r="D28" i="4"/>
  <c r="F28" i="4"/>
  <c r="D29" i="4"/>
  <c r="F29" i="4"/>
  <c r="D30" i="4"/>
  <c r="F30" i="4"/>
  <c r="D31" i="4"/>
  <c r="F31" i="4"/>
  <c r="D32" i="4"/>
  <c r="F32" i="4"/>
  <c r="D33" i="4"/>
  <c r="F33" i="4"/>
  <c r="D34" i="4"/>
  <c r="F34" i="4"/>
  <c r="D35" i="4"/>
  <c r="F35" i="4"/>
  <c r="D36" i="4"/>
  <c r="F36" i="4"/>
  <c r="D37" i="4"/>
  <c r="F37" i="4"/>
  <c r="D38" i="4"/>
  <c r="F38" i="4"/>
  <c r="D39" i="4"/>
  <c r="F39" i="4"/>
  <c r="D40" i="4"/>
  <c r="F40" i="4"/>
  <c r="D41" i="4"/>
  <c r="F41" i="4"/>
  <c r="D42" i="4"/>
  <c r="F42" i="4"/>
  <c r="D43" i="4"/>
  <c r="F43" i="4"/>
  <c r="D44" i="4"/>
  <c r="F44" i="4"/>
  <c r="D45" i="4"/>
  <c r="F45" i="4"/>
  <c r="D46" i="4"/>
  <c r="F46" i="4"/>
  <c r="D47" i="4"/>
  <c r="F47" i="4"/>
  <c r="D48" i="4"/>
  <c r="F48" i="4"/>
  <c r="D49" i="4"/>
  <c r="F49" i="4"/>
  <c r="D50" i="4"/>
  <c r="F50" i="4"/>
  <c r="D51" i="4"/>
  <c r="F51" i="4"/>
  <c r="D52" i="4"/>
  <c r="F52" i="4"/>
  <c r="D53" i="4"/>
  <c r="F53" i="4"/>
  <c r="D54" i="4"/>
  <c r="F54" i="4"/>
  <c r="D55" i="4"/>
  <c r="F55" i="4"/>
  <c r="D56" i="4"/>
  <c r="F56" i="4"/>
  <c r="D57" i="4"/>
  <c r="F57" i="4"/>
  <c r="D58" i="4"/>
  <c r="F58" i="4"/>
  <c r="D59" i="4"/>
  <c r="F59" i="4"/>
  <c r="D60" i="4"/>
  <c r="F60" i="4"/>
  <c r="D61" i="4"/>
  <c r="F61" i="4"/>
  <c r="D62" i="4"/>
  <c r="F62" i="4"/>
  <c r="D63" i="4"/>
  <c r="F63" i="4"/>
  <c r="D64" i="4"/>
  <c r="F64" i="4"/>
  <c r="D65" i="4"/>
  <c r="F65" i="4"/>
  <c r="D66" i="4"/>
  <c r="F66" i="4"/>
  <c r="D67" i="4"/>
  <c r="F67" i="4"/>
  <c r="D68" i="4"/>
  <c r="F68" i="4"/>
  <c r="D69" i="4"/>
  <c r="F69" i="4"/>
  <c r="D70" i="4"/>
  <c r="F70" i="4"/>
  <c r="D71" i="4"/>
  <c r="F71" i="4"/>
  <c r="B72" i="4"/>
  <c r="D72" i="4"/>
  <c r="F72" i="4"/>
  <c r="F73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V74" i="4"/>
  <c r="W74" i="4"/>
  <c r="X74" i="4"/>
  <c r="AB74" i="4"/>
  <c r="Y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B8" i="1"/>
  <c r="C7" i="1"/>
  <c r="G7" i="1"/>
  <c r="B9" i="1"/>
  <c r="C8" i="1"/>
  <c r="G8" i="1"/>
  <c r="B10" i="1"/>
  <c r="C9" i="1"/>
  <c r="G9" i="1"/>
  <c r="B11" i="1"/>
  <c r="C10" i="1"/>
  <c r="G10" i="1"/>
  <c r="B12" i="1"/>
  <c r="C11" i="1"/>
  <c r="G11" i="1"/>
  <c r="B13" i="1"/>
  <c r="C12" i="1"/>
  <c r="G12" i="1"/>
  <c r="B14" i="1"/>
  <c r="C13" i="1"/>
  <c r="G13" i="1"/>
  <c r="B15" i="1"/>
  <c r="C14" i="1"/>
  <c r="G14" i="1"/>
  <c r="B16" i="1"/>
  <c r="C15" i="1"/>
  <c r="G15" i="1"/>
  <c r="B17" i="1"/>
  <c r="C16" i="1"/>
  <c r="G16" i="1"/>
  <c r="B18" i="1"/>
  <c r="C17" i="1"/>
  <c r="G17" i="1"/>
  <c r="B19" i="1"/>
  <c r="C18" i="1"/>
  <c r="G18" i="1"/>
  <c r="B20" i="1"/>
  <c r="C19" i="1"/>
  <c r="G19" i="1"/>
  <c r="B21" i="1"/>
  <c r="C20" i="1"/>
  <c r="G20" i="1"/>
  <c r="B22" i="1"/>
  <c r="C21" i="1"/>
  <c r="G21" i="1"/>
  <c r="G22" i="1"/>
  <c r="I23" i="1"/>
  <c r="B32" i="1"/>
  <c r="C31" i="1"/>
  <c r="G31" i="1"/>
  <c r="B33" i="1"/>
  <c r="C32" i="1"/>
  <c r="G32" i="1"/>
  <c r="B34" i="1"/>
  <c r="C33" i="1"/>
  <c r="G33" i="1"/>
  <c r="B35" i="1"/>
  <c r="C34" i="1"/>
  <c r="G34" i="1"/>
  <c r="B36" i="1"/>
  <c r="C35" i="1"/>
  <c r="G35" i="1"/>
  <c r="B37" i="1"/>
  <c r="C36" i="1"/>
  <c r="G36" i="1"/>
  <c r="B38" i="1"/>
  <c r="C37" i="1"/>
  <c r="G37" i="1"/>
  <c r="B39" i="1"/>
  <c r="C38" i="1"/>
  <c r="G38" i="1"/>
  <c r="B40" i="1"/>
  <c r="C39" i="1"/>
  <c r="G39" i="1"/>
  <c r="B41" i="1"/>
  <c r="C40" i="1"/>
  <c r="G40" i="1"/>
  <c r="B42" i="1"/>
  <c r="C41" i="1"/>
  <c r="G41" i="1"/>
  <c r="B43" i="1"/>
  <c r="C42" i="1"/>
  <c r="G42" i="1"/>
  <c r="B44" i="1"/>
  <c r="C43" i="1"/>
  <c r="G43" i="1"/>
  <c r="B45" i="1"/>
  <c r="C44" i="1"/>
  <c r="G44" i="1"/>
  <c r="B46" i="1"/>
  <c r="C45" i="1"/>
  <c r="G45" i="1"/>
  <c r="G46" i="1"/>
  <c r="I47" i="1"/>
  <c r="B56" i="1"/>
  <c r="C55" i="1"/>
  <c r="G55" i="1"/>
  <c r="B57" i="1"/>
  <c r="C56" i="1"/>
  <c r="G56" i="1"/>
  <c r="B58" i="1"/>
  <c r="C57" i="1"/>
  <c r="G57" i="1"/>
  <c r="B59" i="1"/>
  <c r="C58" i="1"/>
  <c r="G58" i="1"/>
  <c r="B60" i="1"/>
  <c r="C59" i="1"/>
  <c r="G59" i="1"/>
  <c r="B61" i="1"/>
  <c r="C60" i="1"/>
  <c r="G60" i="1"/>
  <c r="B62" i="1"/>
  <c r="C61" i="1"/>
  <c r="G61" i="1"/>
  <c r="B63" i="1"/>
  <c r="C62" i="1"/>
  <c r="G62" i="1"/>
  <c r="B64" i="1"/>
  <c r="C63" i="1"/>
  <c r="G63" i="1"/>
  <c r="B65" i="1"/>
  <c r="C64" i="1"/>
  <c r="G64" i="1"/>
  <c r="B66" i="1"/>
  <c r="C65" i="1"/>
  <c r="G65" i="1"/>
  <c r="B67" i="1"/>
  <c r="C66" i="1"/>
  <c r="G66" i="1"/>
  <c r="B68" i="1"/>
  <c r="C67" i="1"/>
  <c r="G67" i="1"/>
  <c r="B69" i="1"/>
  <c r="C68" i="1"/>
  <c r="G68" i="1"/>
  <c r="B70" i="1"/>
  <c r="C69" i="1"/>
  <c r="G69" i="1"/>
  <c r="B71" i="1"/>
  <c r="C70" i="1"/>
  <c r="G70" i="1"/>
  <c r="B72" i="1"/>
  <c r="C71" i="1"/>
  <c r="G71" i="1"/>
  <c r="B73" i="1"/>
  <c r="C72" i="1"/>
  <c r="G72" i="1"/>
  <c r="B74" i="1"/>
  <c r="C73" i="1"/>
  <c r="G73" i="1"/>
  <c r="B75" i="1"/>
  <c r="C74" i="1"/>
  <c r="G74" i="1"/>
  <c r="G75" i="1"/>
  <c r="I76" i="1"/>
  <c r="B85" i="1"/>
  <c r="C84" i="1"/>
  <c r="G84" i="1"/>
  <c r="I84" i="1"/>
  <c r="B86" i="1"/>
  <c r="C85" i="1"/>
  <c r="G85" i="1"/>
  <c r="B87" i="1"/>
  <c r="C86" i="1"/>
  <c r="G86" i="1"/>
  <c r="B88" i="1"/>
  <c r="C87" i="1"/>
  <c r="G87" i="1"/>
  <c r="B89" i="1"/>
  <c r="C88" i="1"/>
  <c r="G88" i="1"/>
  <c r="B90" i="1"/>
  <c r="C89" i="1"/>
  <c r="G89" i="1"/>
  <c r="B91" i="1"/>
  <c r="C90" i="1"/>
  <c r="G90" i="1"/>
  <c r="B92" i="1"/>
  <c r="C91" i="1"/>
  <c r="G91" i="1"/>
  <c r="B93" i="1"/>
  <c r="C92" i="1"/>
  <c r="G92" i="1"/>
  <c r="B94" i="1"/>
  <c r="C93" i="1"/>
  <c r="G93" i="1"/>
  <c r="B95" i="1"/>
  <c r="C94" i="1"/>
  <c r="G94" i="1"/>
  <c r="B96" i="1"/>
  <c r="C95" i="1"/>
  <c r="G95" i="1"/>
  <c r="B97" i="1"/>
  <c r="C96" i="1"/>
  <c r="G96" i="1"/>
  <c r="B98" i="1"/>
  <c r="C97" i="1"/>
  <c r="G97" i="1"/>
  <c r="B99" i="1"/>
  <c r="C98" i="1"/>
  <c r="G98" i="1"/>
  <c r="B100" i="1"/>
  <c r="C99" i="1"/>
  <c r="G99" i="1"/>
  <c r="B101" i="1"/>
  <c r="C100" i="1"/>
  <c r="G100" i="1"/>
  <c r="B102" i="1"/>
  <c r="C101" i="1"/>
  <c r="G101" i="1"/>
  <c r="B103" i="1"/>
  <c r="C102" i="1"/>
  <c r="G102" i="1"/>
  <c r="B104" i="1"/>
  <c r="C103" i="1"/>
  <c r="G103" i="1"/>
  <c r="G104" i="1"/>
  <c r="H105" i="1"/>
  <c r="I105" i="1"/>
  <c r="B114" i="1"/>
  <c r="C113" i="1"/>
  <c r="G113" i="1"/>
  <c r="J113" i="1"/>
  <c r="B115" i="1"/>
  <c r="C114" i="1"/>
  <c r="G114" i="1"/>
  <c r="O114" i="1"/>
  <c r="B116" i="1"/>
  <c r="C115" i="1"/>
  <c r="G115" i="1"/>
  <c r="O115" i="1"/>
  <c r="B117" i="1"/>
  <c r="C116" i="1"/>
  <c r="G116" i="1"/>
  <c r="O116" i="1"/>
  <c r="B118" i="1"/>
  <c r="C117" i="1"/>
  <c r="G117" i="1"/>
  <c r="O117" i="1"/>
  <c r="B119" i="1"/>
  <c r="C118" i="1"/>
  <c r="G118" i="1"/>
  <c r="O118" i="1"/>
  <c r="B120" i="1"/>
  <c r="C119" i="1"/>
  <c r="G119" i="1"/>
  <c r="O119" i="1"/>
  <c r="B121" i="1"/>
  <c r="C120" i="1"/>
  <c r="G120" i="1"/>
  <c r="O120" i="1"/>
  <c r="B122" i="1"/>
  <c r="C121" i="1"/>
  <c r="G121" i="1"/>
  <c r="O121" i="1"/>
  <c r="B123" i="1"/>
  <c r="C122" i="1"/>
  <c r="G122" i="1"/>
  <c r="O122" i="1"/>
  <c r="B124" i="1"/>
  <c r="C123" i="1"/>
  <c r="G123" i="1"/>
  <c r="O123" i="1"/>
  <c r="B125" i="1"/>
  <c r="C124" i="1"/>
  <c r="G124" i="1"/>
  <c r="O124" i="1"/>
  <c r="B126" i="1"/>
  <c r="C125" i="1"/>
  <c r="G125" i="1"/>
  <c r="O125" i="1"/>
  <c r="B127" i="1"/>
  <c r="C126" i="1"/>
  <c r="G126" i="1"/>
  <c r="O126" i="1"/>
  <c r="B128" i="1"/>
  <c r="C127" i="1"/>
  <c r="G127" i="1"/>
  <c r="O127" i="1"/>
  <c r="B129" i="1"/>
  <c r="C128" i="1"/>
  <c r="G128" i="1"/>
  <c r="O128" i="1"/>
  <c r="B130" i="1"/>
  <c r="C129" i="1"/>
  <c r="G129" i="1"/>
  <c r="O129" i="1"/>
  <c r="B131" i="1"/>
  <c r="C130" i="1"/>
  <c r="G130" i="1"/>
  <c r="O130" i="1"/>
  <c r="B132" i="1"/>
  <c r="C131" i="1"/>
  <c r="G131" i="1"/>
  <c r="O131" i="1"/>
  <c r="B133" i="1"/>
  <c r="C132" i="1"/>
  <c r="G132" i="1"/>
  <c r="O132" i="1"/>
  <c r="G133" i="1"/>
  <c r="O133" i="1"/>
  <c r="J134" i="1"/>
  <c r="O134" i="1"/>
  <c r="G142" i="1"/>
  <c r="B143" i="1"/>
  <c r="G143" i="1"/>
  <c r="H143" i="1"/>
  <c r="M143" i="1"/>
  <c r="B145" i="1"/>
  <c r="C144" i="1"/>
  <c r="G144" i="1"/>
  <c r="H144" i="1"/>
  <c r="M144" i="1"/>
  <c r="B146" i="1"/>
  <c r="C145" i="1"/>
  <c r="G145" i="1"/>
  <c r="H145" i="1"/>
  <c r="M145" i="1"/>
  <c r="B147" i="1"/>
  <c r="C146" i="1"/>
  <c r="G146" i="1"/>
  <c r="H146" i="1"/>
  <c r="M146" i="1"/>
  <c r="B148" i="1"/>
  <c r="C147" i="1"/>
  <c r="G147" i="1"/>
  <c r="H147" i="1"/>
  <c r="M147" i="1"/>
  <c r="B149" i="1"/>
  <c r="C148" i="1"/>
  <c r="G148" i="1"/>
  <c r="H148" i="1"/>
  <c r="M148" i="1"/>
  <c r="B150" i="1"/>
  <c r="C149" i="1"/>
  <c r="G149" i="1"/>
  <c r="H149" i="1"/>
  <c r="M149" i="1"/>
  <c r="B151" i="1"/>
  <c r="C150" i="1"/>
  <c r="G150" i="1"/>
  <c r="H150" i="1"/>
  <c r="M150" i="1"/>
  <c r="B152" i="1"/>
  <c r="C151" i="1"/>
  <c r="G151" i="1"/>
  <c r="H151" i="1"/>
  <c r="M151" i="1"/>
  <c r="B153" i="1"/>
  <c r="C152" i="1"/>
  <c r="G152" i="1"/>
  <c r="H152" i="1"/>
  <c r="M152" i="1"/>
  <c r="B154" i="1"/>
  <c r="C153" i="1"/>
  <c r="G153" i="1"/>
  <c r="H153" i="1"/>
  <c r="M153" i="1"/>
  <c r="B155" i="1"/>
  <c r="C154" i="1"/>
  <c r="G154" i="1"/>
  <c r="H154" i="1"/>
  <c r="M154" i="1"/>
  <c r="B156" i="1"/>
  <c r="C155" i="1"/>
  <c r="G155" i="1"/>
  <c r="H155" i="1"/>
  <c r="M155" i="1"/>
  <c r="B157" i="1"/>
  <c r="C156" i="1"/>
  <c r="G156" i="1"/>
  <c r="H156" i="1"/>
  <c r="M156" i="1"/>
  <c r="B158" i="1"/>
  <c r="C157" i="1"/>
  <c r="G157" i="1"/>
  <c r="H157" i="1"/>
  <c r="M157" i="1"/>
  <c r="B159" i="1"/>
  <c r="C158" i="1"/>
  <c r="G158" i="1"/>
  <c r="H158" i="1"/>
  <c r="M158" i="1"/>
  <c r="B160" i="1"/>
  <c r="C159" i="1"/>
  <c r="G159" i="1"/>
  <c r="H159" i="1"/>
  <c r="M159" i="1"/>
  <c r="B161" i="1"/>
  <c r="C160" i="1"/>
  <c r="G160" i="1"/>
  <c r="H160" i="1"/>
  <c r="M160" i="1"/>
  <c r="B162" i="1"/>
  <c r="C161" i="1"/>
  <c r="G161" i="1"/>
  <c r="H161" i="1"/>
  <c r="M161" i="1"/>
  <c r="B163" i="1"/>
  <c r="C162" i="1"/>
  <c r="G162" i="1"/>
  <c r="H162" i="1"/>
  <c r="M162" i="1"/>
  <c r="B164" i="1"/>
  <c r="C163" i="1"/>
  <c r="G163" i="1"/>
  <c r="H163" i="1"/>
  <c r="M163" i="1"/>
  <c r="G164" i="1"/>
  <c r="H164" i="1"/>
  <c r="M164" i="1"/>
  <c r="H165" i="1"/>
  <c r="M165" i="1"/>
  <c r="D193" i="1"/>
  <c r="E193" i="1"/>
  <c r="F193" i="1"/>
  <c r="G193" i="1"/>
  <c r="H193" i="1"/>
  <c r="D202" i="1"/>
  <c r="E202" i="1"/>
  <c r="F202" i="1"/>
  <c r="G202" i="1"/>
  <c r="H202" i="1"/>
  <c r="D203" i="1"/>
  <c r="E203" i="1"/>
  <c r="F203" i="1"/>
  <c r="G203" i="1"/>
  <c r="H203" i="1"/>
  <c r="D204" i="1"/>
  <c r="E204" i="1"/>
  <c r="F204" i="1"/>
  <c r="G204" i="1"/>
  <c r="H204" i="1"/>
  <c r="D205" i="1"/>
  <c r="E205" i="1"/>
  <c r="F205" i="1"/>
  <c r="G205" i="1"/>
  <c r="H205" i="1"/>
  <c r="D206" i="1"/>
  <c r="E206" i="1"/>
  <c r="F206" i="1"/>
  <c r="G206" i="1"/>
  <c r="H206" i="1"/>
  <c r="D207" i="1"/>
  <c r="E207" i="1"/>
  <c r="F207" i="1"/>
  <c r="G207" i="1"/>
  <c r="H207" i="1"/>
  <c r="D208" i="1"/>
  <c r="E208" i="1"/>
  <c r="F208" i="1"/>
  <c r="G208" i="1"/>
  <c r="H208" i="1"/>
  <c r="D209" i="1"/>
  <c r="E209" i="1"/>
  <c r="F209" i="1"/>
  <c r="G209" i="1"/>
  <c r="H209" i="1"/>
  <c r="D210" i="1"/>
  <c r="E210" i="1"/>
  <c r="F210" i="1"/>
  <c r="G210" i="1"/>
  <c r="H210" i="1"/>
  <c r="D211" i="1"/>
  <c r="E211" i="1"/>
  <c r="F211" i="1"/>
  <c r="G211" i="1"/>
  <c r="H211" i="1"/>
  <c r="D212" i="1"/>
  <c r="E212" i="1"/>
  <c r="F212" i="1"/>
  <c r="G212" i="1"/>
  <c r="H212" i="1"/>
  <c r="D213" i="1"/>
  <c r="E213" i="1"/>
  <c r="F213" i="1"/>
  <c r="G213" i="1"/>
  <c r="H213" i="1"/>
  <c r="D214" i="1"/>
  <c r="E214" i="1"/>
  <c r="F214" i="1"/>
  <c r="G214" i="1"/>
  <c r="H214" i="1"/>
  <c r="D215" i="1"/>
  <c r="E215" i="1"/>
  <c r="F215" i="1"/>
  <c r="G215" i="1"/>
  <c r="H215" i="1"/>
  <c r="D216" i="1"/>
  <c r="E216" i="1"/>
  <c r="F216" i="1"/>
  <c r="G216" i="1"/>
  <c r="H216" i="1"/>
  <c r="D217" i="1"/>
  <c r="E217" i="1"/>
  <c r="F217" i="1"/>
  <c r="G217" i="1"/>
  <c r="H217" i="1"/>
  <c r="D218" i="1"/>
  <c r="E218" i="1"/>
  <c r="F218" i="1"/>
  <c r="G218" i="1"/>
  <c r="H218" i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E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E81" i="2"/>
  <c r="F81" i="2"/>
  <c r="G81" i="2"/>
  <c r="H81" i="2"/>
  <c r="I81" i="2"/>
  <c r="J81" i="2"/>
  <c r="E82" i="2"/>
  <c r="F82" i="2"/>
  <c r="G82" i="2"/>
  <c r="H82" i="2"/>
  <c r="I82" i="2"/>
  <c r="J82" i="2"/>
  <c r="I83" i="2"/>
  <c r="J83" i="2"/>
  <c r="G84" i="2"/>
  <c r="H84" i="2"/>
  <c r="I84" i="2"/>
  <c r="J84" i="2"/>
  <c r="G85" i="2"/>
  <c r="H85" i="2"/>
  <c r="I85" i="2"/>
  <c r="J85" i="2"/>
  <c r="G86" i="2"/>
  <c r="H86" i="2"/>
  <c r="I86" i="2"/>
  <c r="J86" i="2"/>
  <c r="G87" i="2"/>
  <c r="H87" i="2"/>
  <c r="I87" i="2"/>
  <c r="J87" i="2"/>
  <c r="G88" i="2"/>
  <c r="H88" i="2"/>
  <c r="I88" i="2"/>
  <c r="J88" i="2"/>
  <c r="G89" i="2"/>
  <c r="H89" i="2"/>
  <c r="I89" i="2"/>
  <c r="J89" i="2"/>
  <c r="G90" i="2"/>
  <c r="H90" i="2"/>
  <c r="I90" i="2"/>
  <c r="J90" i="2"/>
  <c r="G91" i="2"/>
  <c r="H91" i="2"/>
  <c r="I91" i="2"/>
  <c r="J91" i="2"/>
  <c r="G92" i="2"/>
  <c r="H92" i="2"/>
  <c r="I92" i="2"/>
  <c r="J92" i="2"/>
  <c r="G93" i="2"/>
  <c r="H93" i="2"/>
  <c r="I93" i="2"/>
  <c r="J93" i="2"/>
  <c r="G94" i="2"/>
  <c r="H94" i="2"/>
  <c r="I94" i="2"/>
  <c r="J94" i="2"/>
  <c r="G95" i="2"/>
  <c r="H95" i="2"/>
  <c r="I95" i="2"/>
  <c r="J95" i="2"/>
  <c r="G96" i="2"/>
  <c r="H96" i="2"/>
  <c r="I96" i="2"/>
  <c r="J96" i="2"/>
  <c r="G97" i="2"/>
  <c r="H97" i="2"/>
  <c r="I97" i="2"/>
  <c r="J97" i="2"/>
  <c r="G98" i="2"/>
  <c r="H98" i="2"/>
  <c r="I98" i="2"/>
  <c r="J98" i="2"/>
  <c r="G99" i="2"/>
  <c r="H99" i="2"/>
  <c r="I99" i="2"/>
  <c r="J99" i="2"/>
  <c r="G100" i="2"/>
  <c r="H100" i="2"/>
  <c r="I100" i="2"/>
  <c r="J100" i="2"/>
  <c r="G101" i="2"/>
  <c r="H101" i="2"/>
  <c r="I101" i="2"/>
  <c r="J101" i="2"/>
  <c r="G102" i="2"/>
  <c r="H102" i="2"/>
  <c r="I102" i="2"/>
  <c r="J102" i="2"/>
  <c r="E103" i="2"/>
  <c r="F103" i="2"/>
  <c r="G103" i="2"/>
  <c r="H103" i="2"/>
  <c r="I103" i="2"/>
  <c r="J103" i="2"/>
  <c r="C9" i="3"/>
  <c r="D9" i="3"/>
  <c r="H9" i="3"/>
  <c r="C10" i="3"/>
  <c r="D10" i="3"/>
  <c r="F10" i="3"/>
  <c r="H10" i="3"/>
  <c r="J10" i="3"/>
  <c r="C11" i="3"/>
  <c r="D11" i="3"/>
  <c r="F11" i="3"/>
  <c r="H11" i="3"/>
  <c r="J11" i="3"/>
  <c r="C12" i="3"/>
  <c r="D12" i="3"/>
  <c r="F12" i="3"/>
  <c r="H12" i="3"/>
  <c r="J12" i="3"/>
  <c r="C13" i="3"/>
  <c r="D13" i="3"/>
  <c r="F13" i="3"/>
  <c r="H13" i="3"/>
  <c r="J13" i="3"/>
  <c r="C14" i="3"/>
  <c r="D14" i="3"/>
  <c r="F14" i="3"/>
  <c r="H14" i="3"/>
  <c r="J14" i="3"/>
  <c r="C15" i="3"/>
  <c r="D15" i="3"/>
  <c r="F15" i="3"/>
  <c r="H15" i="3"/>
  <c r="J15" i="3"/>
  <c r="C16" i="3"/>
  <c r="D16" i="3"/>
  <c r="F16" i="3"/>
  <c r="H16" i="3"/>
  <c r="J16" i="3"/>
  <c r="C17" i="3"/>
  <c r="D17" i="3"/>
  <c r="F17" i="3"/>
  <c r="H17" i="3"/>
  <c r="J17" i="3"/>
  <c r="C18" i="3"/>
  <c r="D18" i="3"/>
  <c r="F18" i="3"/>
  <c r="H18" i="3"/>
  <c r="J18" i="3"/>
  <c r="C19" i="3"/>
  <c r="D19" i="3"/>
  <c r="F19" i="3"/>
  <c r="H19" i="3"/>
  <c r="J19" i="3"/>
  <c r="C20" i="3"/>
  <c r="D20" i="3"/>
  <c r="F20" i="3"/>
  <c r="H20" i="3"/>
  <c r="J20" i="3"/>
  <c r="C21" i="3"/>
  <c r="D21" i="3"/>
  <c r="F21" i="3"/>
  <c r="H21" i="3"/>
  <c r="J21" i="3"/>
  <c r="C22" i="3"/>
  <c r="D22" i="3"/>
  <c r="F22" i="3"/>
  <c r="H22" i="3"/>
  <c r="J22" i="3"/>
  <c r="C23" i="3"/>
  <c r="D23" i="3"/>
  <c r="F23" i="3"/>
  <c r="H23" i="3"/>
  <c r="J23" i="3"/>
  <c r="C24" i="3"/>
  <c r="D24" i="3"/>
  <c r="F24" i="3"/>
  <c r="H24" i="3"/>
  <c r="J24" i="3"/>
  <c r="C25" i="3"/>
  <c r="D25" i="3"/>
  <c r="F25" i="3"/>
  <c r="H25" i="3"/>
  <c r="J25" i="3"/>
  <c r="C26" i="3"/>
  <c r="D26" i="3"/>
  <c r="F26" i="3"/>
  <c r="H26" i="3"/>
  <c r="J26" i="3"/>
  <c r="C27" i="3"/>
  <c r="D27" i="3"/>
  <c r="F27" i="3"/>
  <c r="H27" i="3"/>
  <c r="J27" i="3"/>
  <c r="C28" i="3"/>
  <c r="D28" i="3"/>
  <c r="F28" i="3"/>
  <c r="H28" i="3"/>
  <c r="J28" i="3"/>
  <c r="C29" i="3"/>
  <c r="D29" i="3"/>
  <c r="F29" i="3"/>
  <c r="H29" i="3"/>
  <c r="J29" i="3"/>
  <c r="C30" i="3"/>
  <c r="D30" i="3"/>
  <c r="F30" i="3"/>
  <c r="H30" i="3"/>
  <c r="J30" i="3"/>
  <c r="C31" i="3"/>
  <c r="D31" i="3"/>
  <c r="F31" i="3"/>
  <c r="H31" i="3"/>
  <c r="J31" i="3"/>
  <c r="C32" i="3"/>
  <c r="D32" i="3"/>
  <c r="F32" i="3"/>
  <c r="H32" i="3"/>
  <c r="J32" i="3"/>
  <c r="C33" i="3"/>
  <c r="D33" i="3"/>
  <c r="F33" i="3"/>
  <c r="H33" i="3"/>
  <c r="J33" i="3"/>
  <c r="C34" i="3"/>
  <c r="D34" i="3"/>
  <c r="F34" i="3"/>
  <c r="H34" i="3"/>
  <c r="J34" i="3"/>
  <c r="C35" i="3"/>
  <c r="D35" i="3"/>
  <c r="F35" i="3"/>
  <c r="H35" i="3"/>
  <c r="J35" i="3"/>
  <c r="C36" i="3"/>
  <c r="D36" i="3"/>
  <c r="F36" i="3"/>
  <c r="H36" i="3"/>
  <c r="J36" i="3"/>
  <c r="C37" i="3"/>
  <c r="D37" i="3"/>
  <c r="F37" i="3"/>
  <c r="H37" i="3"/>
  <c r="J37" i="3"/>
  <c r="C38" i="3"/>
  <c r="D38" i="3"/>
  <c r="F38" i="3"/>
  <c r="H38" i="3"/>
  <c r="J38" i="3"/>
  <c r="C39" i="3"/>
  <c r="D39" i="3"/>
  <c r="F39" i="3"/>
  <c r="H39" i="3"/>
  <c r="J39" i="3"/>
  <c r="C40" i="3"/>
  <c r="D40" i="3"/>
  <c r="F40" i="3"/>
  <c r="H40" i="3"/>
  <c r="J40" i="3"/>
  <c r="C41" i="3"/>
  <c r="D41" i="3"/>
  <c r="F41" i="3"/>
  <c r="H41" i="3"/>
  <c r="J41" i="3"/>
  <c r="C42" i="3"/>
  <c r="D42" i="3"/>
  <c r="F42" i="3"/>
  <c r="H42" i="3"/>
  <c r="J42" i="3"/>
  <c r="C43" i="3"/>
  <c r="D43" i="3"/>
  <c r="F43" i="3"/>
  <c r="H43" i="3"/>
  <c r="J43" i="3"/>
  <c r="C44" i="3"/>
  <c r="D44" i="3"/>
  <c r="F44" i="3"/>
  <c r="H44" i="3"/>
  <c r="J44" i="3"/>
  <c r="C45" i="3"/>
  <c r="D45" i="3"/>
  <c r="F45" i="3"/>
  <c r="H45" i="3"/>
  <c r="J45" i="3"/>
  <c r="C46" i="3"/>
  <c r="D46" i="3"/>
  <c r="F46" i="3"/>
  <c r="H46" i="3"/>
  <c r="J46" i="3"/>
  <c r="C47" i="3"/>
  <c r="D47" i="3"/>
  <c r="F47" i="3"/>
  <c r="H47" i="3"/>
  <c r="J47" i="3"/>
  <c r="C48" i="3"/>
  <c r="D48" i="3"/>
  <c r="F48" i="3"/>
  <c r="H48" i="3"/>
  <c r="J48" i="3"/>
  <c r="C49" i="3"/>
  <c r="D49" i="3"/>
  <c r="F49" i="3"/>
  <c r="H49" i="3"/>
  <c r="J49" i="3"/>
  <c r="C50" i="3"/>
  <c r="D50" i="3"/>
  <c r="F50" i="3"/>
  <c r="H50" i="3"/>
  <c r="J50" i="3"/>
  <c r="C51" i="3"/>
  <c r="D51" i="3"/>
  <c r="F51" i="3"/>
  <c r="H51" i="3"/>
  <c r="J51" i="3"/>
  <c r="C52" i="3"/>
  <c r="D52" i="3"/>
  <c r="F52" i="3"/>
  <c r="H52" i="3"/>
  <c r="J52" i="3"/>
  <c r="C53" i="3"/>
  <c r="D53" i="3"/>
  <c r="F53" i="3"/>
  <c r="H53" i="3"/>
  <c r="J53" i="3"/>
  <c r="C54" i="3"/>
  <c r="D54" i="3"/>
  <c r="F54" i="3"/>
  <c r="H54" i="3"/>
  <c r="J54" i="3"/>
  <c r="C55" i="3"/>
  <c r="D55" i="3"/>
  <c r="F55" i="3"/>
  <c r="H55" i="3"/>
  <c r="J55" i="3"/>
  <c r="C56" i="3"/>
  <c r="D56" i="3"/>
  <c r="F56" i="3"/>
  <c r="H56" i="3"/>
  <c r="J56" i="3"/>
  <c r="C57" i="3"/>
  <c r="D57" i="3"/>
  <c r="F57" i="3"/>
  <c r="H57" i="3"/>
  <c r="J57" i="3"/>
  <c r="C58" i="3"/>
  <c r="D58" i="3"/>
  <c r="F58" i="3"/>
  <c r="H58" i="3"/>
  <c r="J58" i="3"/>
  <c r="C59" i="3"/>
  <c r="D59" i="3"/>
  <c r="F59" i="3"/>
  <c r="H59" i="3"/>
  <c r="J59" i="3"/>
  <c r="C60" i="3"/>
  <c r="D60" i="3"/>
  <c r="F60" i="3"/>
  <c r="H60" i="3"/>
  <c r="J60" i="3"/>
  <c r="C61" i="3"/>
  <c r="D61" i="3"/>
  <c r="F61" i="3"/>
  <c r="H61" i="3"/>
  <c r="J61" i="3"/>
  <c r="C62" i="3"/>
  <c r="D62" i="3"/>
  <c r="F62" i="3"/>
  <c r="H62" i="3"/>
  <c r="J62" i="3"/>
  <c r="C63" i="3"/>
  <c r="D63" i="3"/>
  <c r="F63" i="3"/>
  <c r="H63" i="3"/>
  <c r="J63" i="3"/>
  <c r="C64" i="3"/>
  <c r="D64" i="3"/>
  <c r="F64" i="3"/>
  <c r="H64" i="3"/>
  <c r="J64" i="3"/>
  <c r="C65" i="3"/>
  <c r="D65" i="3"/>
  <c r="F65" i="3"/>
  <c r="H65" i="3"/>
  <c r="J65" i="3"/>
  <c r="C66" i="3"/>
  <c r="D66" i="3"/>
  <c r="F66" i="3"/>
  <c r="H66" i="3"/>
  <c r="J66" i="3"/>
  <c r="C67" i="3"/>
  <c r="D67" i="3"/>
  <c r="F67" i="3"/>
  <c r="H67" i="3"/>
  <c r="J67" i="3"/>
  <c r="C68" i="3"/>
  <c r="D68" i="3"/>
  <c r="F68" i="3"/>
  <c r="H68" i="3"/>
  <c r="J68" i="3"/>
  <c r="C69" i="3"/>
  <c r="D69" i="3"/>
  <c r="F69" i="3"/>
  <c r="H69" i="3"/>
  <c r="J69" i="3"/>
  <c r="C70" i="3"/>
  <c r="D70" i="3"/>
  <c r="F70" i="3"/>
  <c r="H70" i="3"/>
  <c r="J70" i="3"/>
  <c r="C71" i="3"/>
  <c r="D71" i="3"/>
  <c r="F71" i="3"/>
  <c r="H71" i="3"/>
  <c r="J71" i="3"/>
  <c r="C72" i="3"/>
  <c r="D72" i="3"/>
  <c r="F72" i="3"/>
  <c r="H72" i="3"/>
  <c r="J72" i="3"/>
  <c r="C73" i="3"/>
  <c r="D73" i="3"/>
  <c r="F73" i="3"/>
  <c r="H73" i="3"/>
  <c r="J73" i="3"/>
  <c r="C74" i="3"/>
  <c r="F74" i="3"/>
  <c r="H74" i="3"/>
  <c r="J74" i="3"/>
  <c r="I76" i="3"/>
  <c r="J76" i="3"/>
  <c r="K76" i="3"/>
</calcChain>
</file>

<file path=xl/sharedStrings.xml><?xml version="1.0" encoding="utf-8"?>
<sst xmlns="http://schemas.openxmlformats.org/spreadsheetml/2006/main" count="649" uniqueCount="245">
  <si>
    <t>AÑO TRIBUTARIO 1991</t>
  </si>
  <si>
    <t>TRAMO</t>
  </si>
  <si>
    <t>Piso del Tramo</t>
  </si>
  <si>
    <t>Techo del Tramo</t>
  </si>
  <si>
    <t>TASA</t>
  </si>
  <si>
    <t>CANT.</t>
  </si>
  <si>
    <t>NUM. DE</t>
  </si>
  <si>
    <t xml:space="preserve">BASE </t>
  </si>
  <si>
    <t>IMPUESTO</t>
  </si>
  <si>
    <t>CREDITOS AL IMPUESTO</t>
  </si>
  <si>
    <t xml:space="preserve">        IMPUESTO</t>
  </si>
  <si>
    <t>[UTA convertida</t>
  </si>
  <si>
    <t>MARGINAL</t>
  </si>
  <si>
    <t>REBAJA</t>
  </si>
  <si>
    <t>CONTRIB.</t>
  </si>
  <si>
    <t>IMPONIBLE</t>
  </si>
  <si>
    <t>SEGUN TASA</t>
  </si>
  <si>
    <t>2ª  CAT.\2</t>
  </si>
  <si>
    <t>1ª  CAT.</t>
  </si>
  <si>
    <t>OTROS</t>
  </si>
  <si>
    <t xml:space="preserve">    DETERMINADO \3</t>
  </si>
  <si>
    <t xml:space="preserve"> chilenos </t>
  </si>
  <si>
    <t>[UTA]</t>
  </si>
  <si>
    <t>a pesos corrientes]</t>
  </si>
  <si>
    <t>[UTM]</t>
  </si>
  <si>
    <t>[Nº]</t>
  </si>
  <si>
    <t>acumulados</t>
  </si>
  <si>
    <t>[mUS $]</t>
  </si>
  <si>
    <t>corrientes</t>
  </si>
  <si>
    <t>0 - 10</t>
  </si>
  <si>
    <t>-</t>
  </si>
  <si>
    <t>10 - 20</t>
  </si>
  <si>
    <t>20 - 30</t>
  </si>
  <si>
    <t>30 - 40</t>
  </si>
  <si>
    <t>40 - 50</t>
  </si>
  <si>
    <t>50 - 60</t>
  </si>
  <si>
    <t>60 - 70</t>
  </si>
  <si>
    <t>70 - 80</t>
  </si>
  <si>
    <t>80 - 90</t>
  </si>
  <si>
    <t>90 - 100</t>
  </si>
  <si>
    <t>100 - 110</t>
  </si>
  <si>
    <t>110 - 120</t>
  </si>
  <si>
    <t>120 - 130</t>
  </si>
  <si>
    <t>130 - 140</t>
  </si>
  <si>
    <t>140 - 150</t>
  </si>
  <si>
    <t>Mas de 150</t>
  </si>
  <si>
    <t>TOTAL</t>
  </si>
  <si>
    <t>AÑO TRIBUTARIO 1992</t>
  </si>
  <si>
    <t xml:space="preserve">         CREDITOS AL IMPUESTO</t>
  </si>
  <si>
    <t>2ª  CAT.</t>
  </si>
  <si>
    <t xml:space="preserve">    DETERMINADO \2</t>
  </si>
  <si>
    <t>AÑO TRIBUTARIO 1993</t>
  </si>
  <si>
    <t>REBAJAR</t>
  </si>
  <si>
    <t>SEG. TABLA</t>
  </si>
  <si>
    <t>150 - 160</t>
  </si>
  <si>
    <t>160 - 170</t>
  </si>
  <si>
    <t>170 - 180</t>
  </si>
  <si>
    <t>180 - 190</t>
  </si>
  <si>
    <t>190 - 200</t>
  </si>
  <si>
    <t>Mas de 200</t>
  </si>
  <si>
    <t>AÑO TRIBUTARIO 1994</t>
  </si>
  <si>
    <t>AÑO TRIBUTARIO 1995</t>
  </si>
  <si>
    <t>RECAUDACIÓN GLOBAL COMPLEMENTARIO POR TRAMOS A.T. 1996</t>
  </si>
  <si>
    <t>CANTIDAD</t>
  </si>
  <si>
    <t>BASE</t>
  </si>
  <si>
    <t>CRÉDITOS AL IMPUESTO</t>
  </si>
  <si>
    <t>IMPUESTO DETERMINADO</t>
  </si>
  <si>
    <t>SEGÚN TABLA</t>
  </si>
  <si>
    <t>2ª CAT.</t>
  </si>
  <si>
    <t>1ª CAT.</t>
  </si>
  <si>
    <t>COD. 304</t>
  </si>
  <si>
    <t>COD. 31</t>
  </si>
  <si>
    <t>Contrib</t>
  </si>
  <si>
    <t>Base</t>
  </si>
  <si>
    <t>ITab</t>
  </si>
  <si>
    <t>SegCat</t>
  </si>
  <si>
    <t>PrimCat</t>
  </si>
  <si>
    <t>Otros</t>
  </si>
  <si>
    <t>IDet304</t>
  </si>
  <si>
    <t>IDet31</t>
  </si>
  <si>
    <t xml:space="preserve">    0 -   10</t>
  </si>
  <si>
    <t xml:space="preserve">  10 -   20</t>
  </si>
  <si>
    <t xml:space="preserve">  20 -   30</t>
  </si>
  <si>
    <t xml:space="preserve">  30 -   40</t>
  </si>
  <si>
    <t xml:space="preserve">  40 -   50</t>
  </si>
  <si>
    <t xml:space="preserve">  50 -   60</t>
  </si>
  <si>
    <t xml:space="preserve">  60 -   70</t>
  </si>
  <si>
    <t xml:space="preserve">  70 -   80</t>
  </si>
  <si>
    <t xml:space="preserve">  80 -   90</t>
  </si>
  <si>
    <t xml:space="preserve">  90 - 100</t>
  </si>
  <si>
    <t>Más de 200</t>
  </si>
  <si>
    <t>FUENTE : Elaborado por la Subdirección de Estudios del Servicio de Impuestos Internos.</t>
  </si>
  <si>
    <r>
      <t xml:space="preserve">NOTA : </t>
    </r>
    <r>
      <rPr>
        <sz val="10"/>
        <rFont val="Times New Roman"/>
        <family val="1"/>
      </rPr>
      <t>(1) Las cifras se expresan en UTM, ponderando los datos declarados, en pesos de Diciembre de 1995, por el valor de la UTM del mismo mes $21.880.</t>
    </r>
  </si>
  <si>
    <t>EVOLUCION DEL NUMERO DE CONTRIBUYENTES</t>
  </si>
  <si>
    <t>GLOBAL COMPLEMENTARIO POR TRAMOS - AÑO TRIBUTARIO 1997</t>
  </si>
  <si>
    <t>Tramos  [UTA]</t>
  </si>
  <si>
    <t>Tramos  [ $ ]</t>
  </si>
  <si>
    <t>Número de Contrib.</t>
  </si>
  <si>
    <t>Número de Contrib. Acumulados</t>
  </si>
  <si>
    <t>C104</t>
  </si>
  <si>
    <t>C105</t>
  </si>
  <si>
    <t>C106</t>
  </si>
  <si>
    <t>C108</t>
  </si>
  <si>
    <t>C109</t>
  </si>
  <si>
    <t>C110</t>
  </si>
  <si>
    <t>C155</t>
  </si>
  <si>
    <t>C152</t>
  </si>
  <si>
    <t>C161</t>
  </si>
  <si>
    <t>C159</t>
  </si>
  <si>
    <t>C165</t>
  </si>
  <si>
    <t>C169</t>
  </si>
  <si>
    <t>C166</t>
  </si>
  <si>
    <t>C158</t>
  </si>
  <si>
    <t>C158_CALC</t>
  </si>
  <si>
    <t>C111</t>
  </si>
  <si>
    <t>C183</t>
  </si>
  <si>
    <t>C192</t>
  </si>
  <si>
    <t>C197</t>
  </si>
  <si>
    <t>Base Imponible</t>
  </si>
  <si>
    <t>Impto Según Tabla</t>
  </si>
  <si>
    <t>C201</t>
  </si>
  <si>
    <t>C135</t>
  </si>
  <si>
    <t>C136</t>
  </si>
  <si>
    <t>C171</t>
  </si>
  <si>
    <t>C176</t>
  </si>
  <si>
    <t>C182</t>
  </si>
  <si>
    <t>C162</t>
  </si>
  <si>
    <t>C174</t>
  </si>
  <si>
    <t>C137</t>
  </si>
  <si>
    <t>C304</t>
  </si>
  <si>
    <t>C304_CALC</t>
  </si>
  <si>
    <t>C031</t>
  </si>
  <si>
    <t>Y Más</t>
  </si>
  <si>
    <t xml:space="preserve">Y Más   </t>
  </si>
  <si>
    <t>T O T A L</t>
  </si>
  <si>
    <t>CUADRO Nº 1</t>
  </si>
  <si>
    <t>[mm$]</t>
  </si>
  <si>
    <t>UTM Dic 97</t>
  </si>
  <si>
    <t>Crédito</t>
  </si>
  <si>
    <t>GLOBAL COMPLEMENTARIO AT 1998</t>
  </si>
  <si>
    <t>Tramos</t>
  </si>
  <si>
    <t>Tasa Marginal</t>
  </si>
  <si>
    <t>Rebaja</t>
  </si>
  <si>
    <t xml:space="preserve">Número de </t>
  </si>
  <si>
    <t>Impuesto</t>
  </si>
  <si>
    <t>Desde</t>
  </si>
  <si>
    <t>Hasta</t>
  </si>
  <si>
    <t>Contrib.</t>
  </si>
  <si>
    <t>Contrib. Acumulados</t>
  </si>
  <si>
    <t>Imponible</t>
  </si>
  <si>
    <t>Calculado</t>
  </si>
  <si>
    <t>Declarado</t>
  </si>
  <si>
    <t>[en pesos corrientes]</t>
  </si>
  <si>
    <t>[ % ]</t>
  </si>
  <si>
    <t>(UTA)</t>
  </si>
  <si>
    <t>[$ dic 97]</t>
  </si>
  <si>
    <t>UTA 1998</t>
  </si>
  <si>
    <t>Base: C170_nvo</t>
  </si>
  <si>
    <t>tramo</t>
  </si>
  <si>
    <t>piso tramo en pesos</t>
  </si>
  <si>
    <t>techo tramo en pesos</t>
  </si>
  <si>
    <t>Número</t>
  </si>
  <si>
    <t>Num de contrib acumulados</t>
  </si>
  <si>
    <t>sum_c104</t>
  </si>
  <si>
    <t>sum_c105</t>
  </si>
  <si>
    <t>sum_c106</t>
  </si>
  <si>
    <t>sum_c108</t>
  </si>
  <si>
    <t>sum_c109</t>
  </si>
  <si>
    <t>sum_c110</t>
  </si>
  <si>
    <t>sum_c155</t>
  </si>
  <si>
    <t>sum_c152</t>
  </si>
  <si>
    <t>sum_c161</t>
  </si>
  <si>
    <t>sum_c159</t>
  </si>
  <si>
    <t>sum_c165</t>
  </si>
  <si>
    <t>sum_c169</t>
  </si>
  <si>
    <t>sum_c166</t>
  </si>
  <si>
    <t>sum_c158</t>
  </si>
  <si>
    <t>sum_c743</t>
  </si>
  <si>
    <t>sum_c730</t>
  </si>
  <si>
    <t>sum_c170</t>
  </si>
  <si>
    <t>sum_c157</t>
  </si>
  <si>
    <t>sum_c158_n</t>
  </si>
  <si>
    <t>sum_c170_n</t>
  </si>
  <si>
    <t>sum_c157_n</t>
  </si>
  <si>
    <t>sum_c201</t>
  </si>
  <si>
    <t>sum_c135</t>
  </si>
  <si>
    <t>sum_c136</t>
  </si>
  <si>
    <t>sum_c171</t>
  </si>
  <si>
    <t>sum_c176</t>
  </si>
  <si>
    <t>sum_c607</t>
  </si>
  <si>
    <t>sum_c608</t>
  </si>
  <si>
    <t>sum_c609</t>
  </si>
  <si>
    <t>sum_c162</t>
  </si>
  <si>
    <t>sum_c174</t>
  </si>
  <si>
    <t>sum_c610</t>
  </si>
  <si>
    <t>sum_c304</t>
  </si>
  <si>
    <t>sum_c183</t>
  </si>
  <si>
    <t>sum_c700</t>
  </si>
  <si>
    <t>UTA 2000</t>
  </si>
  <si>
    <t>más de 320</t>
  </si>
  <si>
    <t>UTA 1990 en pesos</t>
  </si>
  <si>
    <t>UTM 1990</t>
  </si>
  <si>
    <t>(UTA/12)</t>
  </si>
  <si>
    <t xml:space="preserve">Calculo Base </t>
  </si>
  <si>
    <t>imponible</t>
  </si>
  <si>
    <t>UTA 1995 en pesos</t>
  </si>
  <si>
    <t>Base imponible</t>
  </si>
  <si>
    <t>Calculada</t>
  </si>
  <si>
    <t>UTM 1995</t>
  </si>
  <si>
    <t>(REVISAR)</t>
  </si>
  <si>
    <t>Lo lógico es que aquí hay un error y estas cantidades estan en UTA (mirar tablas de arriba)</t>
  </si>
  <si>
    <t>Test para calcular base imponible (utilizado en pestaña AT91-96)</t>
  </si>
  <si>
    <t>(=UTA/12)</t>
  </si>
  <si>
    <t>UTA 1994 en pesos</t>
  </si>
  <si>
    <t>UTM 1994</t>
  </si>
  <si>
    <t>Base imponibe calculada</t>
  </si>
  <si>
    <t>UTA 1991 en pesos</t>
  </si>
  <si>
    <t>UTM 1991</t>
  </si>
  <si>
    <t>UTA 1992 en pesos</t>
  </si>
  <si>
    <t>UTM 1992</t>
  </si>
  <si>
    <t>UTA 1993 en pesos</t>
  </si>
  <si>
    <t>UTM (=UTA/12)</t>
  </si>
  <si>
    <t>NOTA: ESTE CUADRO DICE SER AT1996 PERO ESTÁ CALCULADO A PARTIR DEL DE ARRIBA, QUE DICE AT1997</t>
  </si>
  <si>
    <t>Error de nuestro cálculo con relación al verdadero valor de base imponible</t>
  </si>
  <si>
    <t>UTA 1996</t>
  </si>
  <si>
    <t>Total Contrib GC</t>
  </si>
  <si>
    <t>YEAR</t>
  </si>
  <si>
    <t>year</t>
  </si>
  <si>
    <t>Y_GC</t>
  </si>
  <si>
    <t>N_GC</t>
  </si>
  <si>
    <t>tasa</t>
  </si>
  <si>
    <t>tramo_clp</t>
  </si>
  <si>
    <t xml:space="preserve">Impuesto Primera Categoria </t>
  </si>
  <si>
    <t>impuesto territorial</t>
  </si>
  <si>
    <t>Renta Bruta</t>
  </si>
  <si>
    <t>Rebajas 1</t>
  </si>
  <si>
    <t>Rebajas 2</t>
  </si>
  <si>
    <t xml:space="preserve">Deducciones </t>
  </si>
  <si>
    <t>Impuestos</t>
  </si>
  <si>
    <t>Renta Bruta Global</t>
  </si>
  <si>
    <t>Impto Territorial</t>
  </si>
  <si>
    <t>t_tax</t>
  </si>
  <si>
    <t>ipc_tax</t>
  </si>
  <si>
    <t>Y_GC_gross</t>
  </si>
  <si>
    <t>I_GC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</si>
</sst>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-* #,##0.00_-;\-* #,##0.00_-;_-* &quot;-&quot;??_-;_-@_-"/>
    <numFmt numFmtId="164" formatCode="_ * #,##0_ ;_ * \-#,##0_ ;_ * &quot;-&quot;_ ;_ @_ "/>
    <numFmt numFmtId="165" formatCode="General_)"/>
    <numFmt numFmtId="166" formatCode="#,##0.0_);\(#,##0.0\)"/>
    <numFmt numFmtId="167" formatCode="_-* #,##0.00_-;\-* #,##0.00_-;_-* \-??_-;_-@_-"/>
    <numFmt numFmtId="168" formatCode="_-* #,##0_-;\-* #,##0_-;_-* \-??_-;_-@_-"/>
    <numFmt numFmtId="169" formatCode="0_)"/>
    <numFmt numFmtId="170" formatCode="#,##0;\(#,##0\)"/>
    <numFmt numFmtId="171" formatCode="#,##0.000"/>
    <numFmt numFmtId="172" formatCode="0.0%"/>
  </numFmts>
  <fonts count="17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0"/>
      <name val="Times New Roman"/>
      <family val="1"/>
    </font>
    <font>
      <u/>
      <sz val="12"/>
      <color indexed="8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b/>
      <sz val="10"/>
      <name val="Arial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name val="Arial"/>
    </font>
    <font>
      <b/>
      <sz val="10"/>
      <color theme="5" tint="0.39997558519241921"/>
      <name val="Arial"/>
    </font>
    <font>
      <sz val="11"/>
      <color rgb="FF333333"/>
      <name val="Verdana"/>
    </font>
    <font>
      <sz val="12"/>
      <color rgb="FFFF0000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42"/>
      </patternFill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167" fontId="13" fillId="0" borderId="0" applyFill="0" applyBorder="0" applyAlignment="0" applyProtection="0"/>
    <xf numFmtId="164" fontId="1" fillId="0" borderId="0" applyFill="0" applyBorder="0" applyAlignment="0" applyProtection="0"/>
    <xf numFmtId="9" fontId="13" fillId="0" borderId="0" applyFill="0" applyBorder="0" applyAlignment="0" applyProtection="0"/>
  </cellStyleXfs>
  <cellXfs count="188">
    <xf numFmtId="0" fontId="0" fillId="0" borderId="0" xfId="0"/>
    <xf numFmtId="0" fontId="2" fillId="0" borderId="0" xfId="0" applyFont="1"/>
    <xf numFmtId="165" fontId="3" fillId="0" borderId="0" xfId="0" applyNumberFormat="1" applyFont="1" applyFill="1" applyAlignment="1" applyProtection="1">
      <alignment horizontal="left"/>
    </xf>
    <xf numFmtId="165" fontId="3" fillId="2" borderId="1" xfId="0" applyNumberFormat="1" applyFont="1" applyFill="1" applyBorder="1" applyAlignment="1" applyProtection="1">
      <alignment horizontal="center"/>
    </xf>
    <xf numFmtId="165" fontId="4" fillId="2" borderId="1" xfId="0" applyNumberFormat="1" applyFont="1" applyFill="1" applyBorder="1" applyAlignment="1" applyProtection="1">
      <alignment horizontal="center"/>
    </xf>
    <xf numFmtId="165" fontId="4" fillId="2" borderId="1" xfId="0" applyNumberFormat="1" applyFont="1" applyFill="1" applyBorder="1" applyAlignment="1" applyProtection="1">
      <alignment horizontal="left"/>
    </xf>
    <xf numFmtId="0" fontId="4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3" xfId="0" applyFont="1" applyFill="1" applyBorder="1"/>
    <xf numFmtId="0" fontId="3" fillId="2" borderId="3" xfId="0" applyFont="1" applyFill="1" applyBorder="1" applyAlignment="1">
      <alignment horizontal="center"/>
    </xf>
    <xf numFmtId="165" fontId="3" fillId="2" borderId="3" xfId="0" applyNumberFormat="1" applyFont="1" applyFill="1" applyBorder="1" applyAlignment="1" applyProtection="1">
      <alignment horizontal="center"/>
    </xf>
    <xf numFmtId="165" fontId="4" fillId="2" borderId="3" xfId="0" applyNumberFormat="1" applyFont="1" applyFill="1" applyBorder="1" applyAlignment="1" applyProtection="1">
      <alignment horizontal="center"/>
    </xf>
    <xf numFmtId="0" fontId="3" fillId="2" borderId="0" xfId="0" applyFont="1" applyFill="1" applyAlignment="1">
      <alignment horizontal="center"/>
    </xf>
    <xf numFmtId="165" fontId="3" fillId="2" borderId="4" xfId="0" applyNumberFormat="1" applyFont="1" applyFill="1" applyBorder="1" applyAlignment="1" applyProtection="1">
      <alignment horizontal="center"/>
    </xf>
    <xf numFmtId="165" fontId="3" fillId="2" borderId="0" xfId="0" applyNumberFormat="1" applyFont="1" applyFill="1" applyAlignment="1" applyProtection="1">
      <alignment horizontal="center"/>
    </xf>
    <xf numFmtId="165" fontId="3" fillId="0" borderId="1" xfId="0" applyNumberFormat="1" applyFont="1" applyFill="1" applyBorder="1" applyAlignment="1" applyProtection="1"/>
    <xf numFmtId="165" fontId="3" fillId="0" borderId="5" xfId="0" applyNumberFormat="1" applyFont="1" applyFill="1" applyBorder="1" applyAlignment="1" applyProtection="1"/>
    <xf numFmtId="39" fontId="3" fillId="0" borderId="2" xfId="0" applyNumberFormat="1" applyFont="1" applyFill="1" applyBorder="1" applyProtection="1"/>
    <xf numFmtId="166" fontId="3" fillId="0" borderId="1" xfId="0" applyNumberFormat="1" applyFont="1" applyFill="1" applyBorder="1" applyAlignment="1" applyProtection="1"/>
    <xf numFmtId="37" fontId="3" fillId="0" borderId="1" xfId="0" applyNumberFormat="1" applyFont="1" applyFill="1" applyBorder="1" applyProtection="1"/>
    <xf numFmtId="165" fontId="3" fillId="0" borderId="1" xfId="0" applyNumberFormat="1" applyFont="1" applyFill="1" applyBorder="1" applyProtection="1"/>
    <xf numFmtId="168" fontId="3" fillId="0" borderId="3" xfId="1" applyNumberFormat="1" applyFont="1" applyFill="1" applyBorder="1" applyAlignment="1" applyProtection="1"/>
    <xf numFmtId="169" fontId="3" fillId="0" borderId="3" xfId="0" applyNumberFormat="1" applyFont="1" applyFill="1" applyBorder="1" applyAlignment="1" applyProtection="1"/>
    <xf numFmtId="165" fontId="3" fillId="0" borderId="6" xfId="0" applyNumberFormat="1" applyFont="1" applyFill="1" applyBorder="1" applyAlignment="1" applyProtection="1"/>
    <xf numFmtId="39" fontId="3" fillId="0" borderId="0" xfId="0" applyNumberFormat="1" applyFont="1" applyFill="1" applyBorder="1" applyProtection="1"/>
    <xf numFmtId="166" fontId="3" fillId="0" borderId="3" xfId="0" applyNumberFormat="1" applyFont="1" applyFill="1" applyBorder="1" applyProtection="1"/>
    <xf numFmtId="37" fontId="3" fillId="0" borderId="3" xfId="0" applyNumberFormat="1" applyFont="1" applyFill="1" applyBorder="1" applyProtection="1"/>
    <xf numFmtId="165" fontId="3" fillId="0" borderId="3" xfId="0" applyNumberFormat="1" applyFont="1" applyFill="1" applyBorder="1" applyAlignment="1" applyProtection="1"/>
    <xf numFmtId="168" fontId="3" fillId="0" borderId="7" xfId="1" applyNumberFormat="1" applyFont="1" applyFill="1" applyBorder="1" applyAlignment="1" applyProtection="1"/>
    <xf numFmtId="168" fontId="3" fillId="0" borderId="4" xfId="1" applyNumberFormat="1" applyFont="1" applyFill="1" applyBorder="1" applyAlignment="1" applyProtection="1"/>
    <xf numFmtId="165" fontId="4" fillId="0" borderId="1" xfId="0" applyNumberFormat="1" applyFont="1" applyFill="1" applyBorder="1" applyAlignment="1" applyProtection="1"/>
    <xf numFmtId="165" fontId="4" fillId="0" borderId="3" xfId="0" applyNumberFormat="1" applyFont="1" applyFill="1" applyBorder="1" applyAlignment="1" applyProtection="1"/>
    <xf numFmtId="0" fontId="4" fillId="0" borderId="1" xfId="0" applyFont="1" applyFill="1" applyBorder="1"/>
    <xf numFmtId="37" fontId="4" fillId="0" borderId="1" xfId="0" applyNumberFormat="1" applyFont="1" applyFill="1" applyBorder="1" applyProtection="1"/>
    <xf numFmtId="0" fontId="3" fillId="0" borderId="2" xfId="0" applyFont="1" applyFill="1" applyBorder="1"/>
    <xf numFmtId="39" fontId="3" fillId="0" borderId="1" xfId="0" applyNumberFormat="1" applyFont="1" applyFill="1" applyBorder="1" applyProtection="1"/>
    <xf numFmtId="168" fontId="3" fillId="0" borderId="6" xfId="1" applyNumberFormat="1" applyFont="1" applyFill="1" applyBorder="1" applyAlignment="1" applyProtection="1"/>
    <xf numFmtId="39" fontId="3" fillId="0" borderId="3" xfId="0" applyNumberFormat="1" applyFont="1" applyFill="1" applyBorder="1" applyProtection="1"/>
    <xf numFmtId="0" fontId="3" fillId="0" borderId="1" xfId="0" applyFont="1" applyFill="1" applyBorder="1"/>
    <xf numFmtId="165" fontId="3" fillId="0" borderId="3" xfId="0" applyNumberFormat="1" applyFont="1" applyFill="1" applyBorder="1" applyProtection="1"/>
    <xf numFmtId="0" fontId="3" fillId="2" borderId="1" xfId="0" applyFont="1" applyFill="1" applyBorder="1" applyAlignment="1">
      <alignment horizontal="center"/>
    </xf>
    <xf numFmtId="0" fontId="3" fillId="0" borderId="0" xfId="0" applyFont="1" applyFill="1" applyBorder="1"/>
    <xf numFmtId="0" fontId="5" fillId="3" borderId="1" xfId="0" applyFont="1" applyFill="1" applyBorder="1" applyAlignment="1">
      <alignment horizontal="center"/>
    </xf>
    <xf numFmtId="165" fontId="6" fillId="2" borderId="1" xfId="0" applyNumberFormat="1" applyFont="1" applyFill="1" applyBorder="1" applyAlignment="1" applyProtection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165" fontId="6" fillId="2" borderId="4" xfId="0" applyNumberFormat="1" applyFont="1" applyFill="1" applyBorder="1" applyAlignment="1" applyProtection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2" fillId="0" borderId="3" xfId="0" applyFont="1" applyBorder="1"/>
    <xf numFmtId="0" fontId="2" fillId="0" borderId="6" xfId="0" applyFont="1" applyBorder="1"/>
    <xf numFmtId="0" fontId="2" fillId="0" borderId="0" xfId="0" applyFont="1" applyBorder="1"/>
    <xf numFmtId="0" fontId="2" fillId="0" borderId="8" xfId="0" applyFont="1" applyBorder="1"/>
    <xf numFmtId="49" fontId="2" fillId="0" borderId="3" xfId="0" applyNumberFormat="1" applyFont="1" applyBorder="1" applyAlignment="1">
      <alignment horizontal="right"/>
    </xf>
    <xf numFmtId="2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170" fontId="2" fillId="0" borderId="6" xfId="0" applyNumberFormat="1" applyFont="1" applyBorder="1"/>
    <xf numFmtId="170" fontId="2" fillId="0" borderId="0" xfId="0" applyNumberFormat="1" applyFont="1" applyBorder="1"/>
    <xf numFmtId="170" fontId="2" fillId="0" borderId="8" xfId="0" applyNumberFormat="1" applyFont="1" applyBorder="1"/>
    <xf numFmtId="2" fontId="2" fillId="0" borderId="6" xfId="0" applyNumberFormat="1" applyFont="1" applyBorder="1"/>
    <xf numFmtId="170" fontId="7" fillId="0" borderId="11" xfId="0" applyNumberFormat="1" applyFont="1" applyBorder="1"/>
    <xf numFmtId="170" fontId="7" fillId="0" borderId="12" xfId="0" applyNumberFormat="1" applyFont="1" applyBorder="1"/>
    <xf numFmtId="1" fontId="8" fillId="0" borderId="0" xfId="0" applyNumberFormat="1" applyFont="1" applyAlignment="1">
      <alignment horizontal="center"/>
    </xf>
    <xf numFmtId="1" fontId="8" fillId="0" borderId="0" xfId="0" applyNumberFormat="1" applyFont="1"/>
    <xf numFmtId="0" fontId="8" fillId="0" borderId="0" xfId="0" applyFont="1"/>
    <xf numFmtId="1" fontId="8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1" fontId="5" fillId="0" borderId="11" xfId="0" applyNumberFormat="1" applyFont="1" applyBorder="1" applyAlignment="1">
      <alignment horizontal="center" wrapText="1"/>
    </xf>
    <xf numFmtId="1" fontId="5" fillId="0" borderId="13" xfId="0" applyNumberFormat="1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1" fontId="8" fillId="0" borderId="3" xfId="0" applyNumberFormat="1" applyFont="1" applyBorder="1" applyAlignment="1"/>
    <xf numFmtId="1" fontId="8" fillId="0" borderId="8" xfId="0" applyNumberFormat="1" applyFont="1" applyBorder="1" applyAlignment="1"/>
    <xf numFmtId="37" fontId="8" fillId="0" borderId="3" xfId="0" applyNumberFormat="1" applyFont="1" applyBorder="1" applyAlignment="1">
      <alignment horizontal="right"/>
    </xf>
    <xf numFmtId="37" fontId="8" fillId="0" borderId="8" xfId="0" applyNumberFormat="1" applyFont="1" applyBorder="1" applyAlignment="1">
      <alignment horizontal="right"/>
    </xf>
    <xf numFmtId="37" fontId="8" fillId="0" borderId="3" xfId="0" applyNumberFormat="1" applyFont="1" applyBorder="1"/>
    <xf numFmtId="37" fontId="8" fillId="0" borderId="6" xfId="0" applyNumberFormat="1" applyFont="1" applyBorder="1"/>
    <xf numFmtId="1" fontId="8" fillId="0" borderId="7" xfId="0" applyNumberFormat="1" applyFont="1" applyBorder="1" applyAlignment="1"/>
    <xf numFmtId="1" fontId="8" fillId="0" borderId="10" xfId="0" applyNumberFormat="1" applyFont="1" applyBorder="1" applyAlignment="1"/>
    <xf numFmtId="37" fontId="8" fillId="0" borderId="7" xfId="0" applyNumberFormat="1" applyFont="1" applyBorder="1" applyAlignment="1">
      <alignment horizontal="right"/>
    </xf>
    <xf numFmtId="37" fontId="8" fillId="0" borderId="10" xfId="0" applyNumberFormat="1" applyFont="1" applyBorder="1" applyAlignment="1">
      <alignment horizontal="right"/>
    </xf>
    <xf numFmtId="37" fontId="8" fillId="0" borderId="7" xfId="0" applyNumberFormat="1" applyFont="1" applyBorder="1"/>
    <xf numFmtId="37" fontId="8" fillId="0" borderId="4" xfId="0" applyNumberFormat="1" applyFont="1" applyBorder="1"/>
    <xf numFmtId="1" fontId="8" fillId="0" borderId="10" xfId="0" applyNumberFormat="1" applyFont="1" applyBorder="1" applyAlignment="1">
      <alignment horizontal="right"/>
    </xf>
    <xf numFmtId="37" fontId="9" fillId="0" borderId="11" xfId="0" applyNumberFormat="1" applyFont="1" applyBorder="1"/>
    <xf numFmtId="0" fontId="9" fillId="0" borderId="0" xfId="0" applyFont="1"/>
    <xf numFmtId="0" fontId="0" fillId="0" borderId="0" xfId="0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0" fontId="0" fillId="0" borderId="3" xfId="0" applyBorder="1"/>
    <xf numFmtId="0" fontId="0" fillId="0" borderId="6" xfId="0" applyBorder="1"/>
    <xf numFmtId="0" fontId="0" fillId="0" borderId="0" xfId="0" applyFont="1" applyBorder="1"/>
    <xf numFmtId="0" fontId="0" fillId="0" borderId="8" xfId="0" applyFont="1" applyBorder="1"/>
    <xf numFmtId="49" fontId="0" fillId="0" borderId="3" xfId="0" applyNumberFormat="1" applyBorder="1" applyAlignment="1">
      <alignment horizontal="right"/>
    </xf>
    <xf numFmtId="2" fontId="0" fillId="0" borderId="6" xfId="0" applyNumberFormat="1" applyBorder="1" applyAlignment="1">
      <alignment horizontal="right"/>
    </xf>
    <xf numFmtId="0" fontId="0" fillId="0" borderId="6" xfId="0" applyFont="1" applyBorder="1" applyAlignment="1">
      <alignment horizontal="right"/>
    </xf>
    <xf numFmtId="170" fontId="0" fillId="0" borderId="6" xfId="0" applyNumberFormat="1" applyBorder="1"/>
    <xf numFmtId="170" fontId="0" fillId="0" borderId="0" xfId="0" applyNumberFormat="1" applyBorder="1"/>
    <xf numFmtId="170" fontId="0" fillId="0" borderId="8" xfId="0" applyNumberFormat="1" applyBorder="1"/>
    <xf numFmtId="2" fontId="0" fillId="0" borderId="6" xfId="0" applyNumberFormat="1" applyBorder="1"/>
    <xf numFmtId="170" fontId="10" fillId="0" borderId="11" xfId="0" applyNumberFormat="1" applyFont="1" applyBorder="1"/>
    <xf numFmtId="3" fontId="8" fillId="0" borderId="0" xfId="0" applyNumberFormat="1" applyFont="1"/>
    <xf numFmtId="0" fontId="8" fillId="0" borderId="0" xfId="0" applyFont="1" applyAlignment="1" applyProtection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Fill="1" applyAlignment="1" applyProtection="1">
      <alignment horizontal="center"/>
    </xf>
    <xf numFmtId="37" fontId="11" fillId="0" borderId="0" xfId="0" applyNumberFormat="1" applyFont="1" applyFill="1" applyAlignment="1" applyProtection="1">
      <alignment horizontal="center"/>
    </xf>
    <xf numFmtId="0" fontId="12" fillId="0" borderId="0" xfId="0" applyFont="1" applyFill="1" applyAlignment="1" applyProtection="1">
      <alignment horizontal="left"/>
    </xf>
    <xf numFmtId="168" fontId="8" fillId="0" borderId="0" xfId="1" applyNumberFormat="1" applyFont="1" applyFill="1" applyBorder="1" applyAlignment="1" applyProtection="1"/>
    <xf numFmtId="37" fontId="8" fillId="0" borderId="0" xfId="0" applyNumberFormat="1" applyFont="1" applyProtection="1"/>
    <xf numFmtId="37" fontId="8" fillId="0" borderId="0" xfId="0" applyNumberFormat="1" applyFont="1"/>
    <xf numFmtId="3" fontId="8" fillId="0" borderId="0" xfId="0" applyNumberFormat="1" applyFont="1" applyProtection="1"/>
    <xf numFmtId="9" fontId="8" fillId="0" borderId="0" xfId="3" applyFont="1" applyFill="1" applyBorder="1" applyAlignment="1" applyProtection="1"/>
    <xf numFmtId="166" fontId="8" fillId="0" borderId="0" xfId="0" applyNumberFormat="1" applyFont="1" applyProtection="1"/>
    <xf numFmtId="3" fontId="8" fillId="0" borderId="0" xfId="0" applyNumberFormat="1" applyFont="1" applyAlignment="1" applyProtection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3" fontId="5" fillId="0" borderId="0" xfId="0" applyNumberFormat="1" applyFont="1" applyAlignment="1">
      <alignment horizontal="center"/>
    </xf>
    <xf numFmtId="168" fontId="8" fillId="0" borderId="0" xfId="1" applyNumberFormat="1" applyFont="1" applyFill="1" applyBorder="1" applyAlignment="1" applyProtection="1">
      <alignment horizontal="center"/>
    </xf>
    <xf numFmtId="3" fontId="8" fillId="0" borderId="0" xfId="0" applyNumberFormat="1" applyFont="1" applyFill="1"/>
    <xf numFmtId="3" fontId="8" fillId="4" borderId="0" xfId="0" applyNumberFormat="1" applyFont="1" applyFill="1"/>
    <xf numFmtId="0" fontId="5" fillId="0" borderId="0" xfId="0" applyFont="1"/>
    <xf numFmtId="3" fontId="5" fillId="0" borderId="0" xfId="0" applyNumberFormat="1" applyFont="1"/>
    <xf numFmtId="3" fontId="5" fillId="0" borderId="0" xfId="0" applyNumberFormat="1" applyFont="1" applyFill="1"/>
    <xf numFmtId="3" fontId="5" fillId="4" borderId="0" xfId="0" applyNumberFormat="1" applyFont="1" applyFill="1"/>
    <xf numFmtId="0" fontId="14" fillId="0" borderId="0" xfId="0" applyFont="1" applyAlignment="1">
      <alignment horizontal="center" wrapText="1"/>
    </xf>
    <xf numFmtId="171" fontId="8" fillId="0" borderId="0" xfId="0" applyNumberFormat="1" applyFont="1"/>
    <xf numFmtId="168" fontId="2" fillId="0" borderId="0" xfId="0" applyNumberFormat="1" applyFont="1"/>
    <xf numFmtId="0" fontId="3" fillId="0" borderId="3" xfId="0" applyFont="1" applyFill="1" applyBorder="1" applyAlignment="1">
      <alignment wrapText="1"/>
    </xf>
    <xf numFmtId="3" fontId="15" fillId="0" borderId="0" xfId="0" applyNumberFormat="1" applyFont="1"/>
    <xf numFmtId="164" fontId="1" fillId="0" borderId="0" xfId="2"/>
    <xf numFmtId="170" fontId="0" fillId="0" borderId="0" xfId="0" applyNumberFormat="1"/>
    <xf numFmtId="170" fontId="0" fillId="0" borderId="0" xfId="0" applyNumberFormat="1" applyAlignment="1">
      <alignment horizontal="center"/>
    </xf>
    <xf numFmtId="0" fontId="0" fillId="5" borderId="0" xfId="0" applyFill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2" fillId="5" borderId="0" xfId="0" applyFont="1" applyFill="1" applyAlignment="1">
      <alignment wrapText="1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/>
    <xf numFmtId="0" fontId="2" fillId="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164" fontId="2" fillId="0" borderId="0" xfId="0" applyNumberFormat="1" applyFont="1"/>
    <xf numFmtId="164" fontId="0" fillId="0" borderId="0" xfId="2" applyFont="1"/>
    <xf numFmtId="172" fontId="13" fillId="0" borderId="0" xfId="3" applyNumberFormat="1"/>
    <xf numFmtId="3" fontId="0" fillId="0" borderId="0" xfId="0" applyNumberFormat="1"/>
    <xf numFmtId="37" fontId="0" fillId="0" borderId="0" xfId="0" applyNumberFormat="1"/>
    <xf numFmtId="39" fontId="0" fillId="0" borderId="0" xfId="0" applyNumberFormat="1" applyAlignment="1">
      <alignment horizontal="center"/>
    </xf>
    <xf numFmtId="49" fontId="1" fillId="0" borderId="0" xfId="2" applyNumberFormat="1" applyAlignment="1">
      <alignment horizontal="center"/>
    </xf>
    <xf numFmtId="164" fontId="1" fillId="0" borderId="0" xfId="2" applyAlignment="1">
      <alignment horizontal="center"/>
    </xf>
    <xf numFmtId="2" fontId="0" fillId="0" borderId="0" xfId="0" applyNumberFormat="1" applyAlignment="1">
      <alignment horizontal="center"/>
    </xf>
    <xf numFmtId="37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2" applyFont="1" applyAlignment="1">
      <alignment horizontal="center"/>
    </xf>
    <xf numFmtId="9" fontId="0" fillId="0" borderId="0" xfId="0" applyNumberFormat="1" applyAlignment="1">
      <alignment horizontal="center"/>
    </xf>
    <xf numFmtId="10" fontId="13" fillId="0" borderId="0" xfId="3" applyNumberFormat="1"/>
    <xf numFmtId="0" fontId="5" fillId="6" borderId="0" xfId="0" applyFont="1" applyFill="1" applyAlignment="1">
      <alignment horizontal="center"/>
    </xf>
    <xf numFmtId="3" fontId="8" fillId="6" borderId="0" xfId="0" applyNumberFormat="1" applyFont="1" applyFill="1"/>
    <xf numFmtId="3" fontId="5" fillId="6" borderId="0" xfId="0" applyNumberFormat="1" applyFont="1" applyFill="1"/>
    <xf numFmtId="0" fontId="8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9" fontId="13" fillId="0" borderId="0" xfId="3"/>
    <xf numFmtId="1" fontId="0" fillId="0" borderId="0" xfId="0" applyNumberFormat="1" applyAlignment="1">
      <alignment horizontal="center"/>
    </xf>
    <xf numFmtId="43" fontId="0" fillId="0" borderId="0" xfId="0" applyNumberFormat="1"/>
    <xf numFmtId="0" fontId="5" fillId="0" borderId="0" xfId="0" applyFont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1" fontId="5" fillId="0" borderId="11" xfId="0" applyNumberFormat="1" applyFont="1" applyBorder="1" applyAlignment="1">
      <alignment horizontal="center" wrapText="1"/>
    </xf>
    <xf numFmtId="1" fontId="9" fillId="0" borderId="4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</cellXfs>
  <cellStyles count="4">
    <cellStyle name="Millares" xfId="1" builtinId="3"/>
    <cellStyle name="Millares [0]" xfId="2" builtinId="6"/>
    <cellStyle name="Normal" xfId="0" builtinId="0"/>
    <cellStyle name="Porcentual" xfId="3" builtinId="5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CF30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FDFD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6"/>
  <sheetViews>
    <sheetView tabSelected="1" topLeftCell="A216" workbookViewId="0">
      <selection activeCell="G248" sqref="G248"/>
    </sheetView>
  </sheetViews>
  <sheetFormatPr baseColWidth="10" defaultRowHeight="12" x14ac:dyDescent="0"/>
  <cols>
    <col min="1" max="1" width="10.83203125" style="92"/>
    <col min="2" max="2" width="8.1640625" style="92" customWidth="1"/>
    <col min="3" max="3" width="15" style="92" customWidth="1"/>
    <col min="4" max="4" width="13.83203125" style="92" bestFit="1" customWidth="1"/>
    <col min="5" max="5" width="17" style="143" customWidth="1"/>
    <col min="6" max="6" width="13.83203125" bestFit="1" customWidth="1"/>
    <col min="7" max="7" width="13.83203125" customWidth="1"/>
    <col min="8" max="8" width="13.83203125" bestFit="1" customWidth="1"/>
    <col min="9" max="10" width="15.33203125" bestFit="1" customWidth="1"/>
  </cols>
  <sheetData>
    <row r="1" spans="1:10">
      <c r="A1" s="92" t="s">
        <v>227</v>
      </c>
      <c r="B1" s="92" t="s">
        <v>158</v>
      </c>
      <c r="C1" s="92" t="s">
        <v>231</v>
      </c>
      <c r="D1" s="92" t="s">
        <v>230</v>
      </c>
      <c r="E1" s="159" t="s">
        <v>228</v>
      </c>
      <c r="F1" t="s">
        <v>229</v>
      </c>
      <c r="G1" s="92" t="s">
        <v>244</v>
      </c>
      <c r="H1" s="92" t="s">
        <v>243</v>
      </c>
      <c r="I1" s="92" t="s">
        <v>241</v>
      </c>
      <c r="J1" s="92" t="s">
        <v>242</v>
      </c>
    </row>
    <row r="2" spans="1:10">
      <c r="A2" s="92">
        <v>1990</v>
      </c>
      <c r="B2" s="92">
        <v>0</v>
      </c>
      <c r="C2" s="92">
        <f>'Global AT91-96'!B7</f>
        <v>0</v>
      </c>
      <c r="D2" s="158">
        <f>'Global AT91-96'!D7</f>
        <v>0</v>
      </c>
      <c r="E2" s="143">
        <f>'Global AT91-96'!Q7</f>
        <v>0</v>
      </c>
      <c r="F2" s="157">
        <f>'Global AT91-96'!F7</f>
        <v>478903</v>
      </c>
      <c r="G2" s="157"/>
    </row>
    <row r="3" spans="1:10">
      <c r="A3" s="92">
        <v>1990</v>
      </c>
      <c r="B3" s="92">
        <v>10</v>
      </c>
      <c r="C3" s="92">
        <f>'Global AT91-96'!B8</f>
        <v>1473000</v>
      </c>
      <c r="D3" s="158">
        <f>'Global AT91-96'!D8</f>
        <v>0.05</v>
      </c>
      <c r="E3" s="143">
        <f>'Global AT91-96'!Q8</f>
        <v>217852808825</v>
      </c>
      <c r="F3" s="157">
        <f>'Global AT91-96'!F8</f>
        <v>103224</v>
      </c>
      <c r="G3" s="157"/>
    </row>
    <row r="4" spans="1:10">
      <c r="A4" s="92">
        <v>1990</v>
      </c>
      <c r="B4" s="92">
        <v>20</v>
      </c>
      <c r="C4" s="92">
        <f>'Global AT91-96'!B9</f>
        <v>2946000</v>
      </c>
      <c r="D4" s="158">
        <f>'Global AT91-96'!D9</f>
        <v>0.05</v>
      </c>
      <c r="E4" s="143">
        <f>'Global AT91-96'!Q9</f>
        <v>174150838275</v>
      </c>
      <c r="F4" s="157">
        <f>'Global AT91-96'!F9</f>
        <v>48167</v>
      </c>
      <c r="G4" s="157"/>
    </row>
    <row r="5" spans="1:10">
      <c r="A5" s="92">
        <v>1990</v>
      </c>
      <c r="B5" s="92">
        <v>30</v>
      </c>
      <c r="C5" s="92">
        <f>'Global AT91-96'!B10</f>
        <v>4419000</v>
      </c>
      <c r="D5" s="158">
        <f>'Global AT91-96'!D10</f>
        <v>0.15</v>
      </c>
      <c r="E5" s="143">
        <f>'Global AT91-96'!Q10</f>
        <v>132452368675</v>
      </c>
      <c r="F5" s="157">
        <f>'Global AT91-96'!F10</f>
        <v>26029</v>
      </c>
      <c r="G5" s="157"/>
    </row>
    <row r="6" spans="1:10">
      <c r="A6" s="92">
        <v>1990</v>
      </c>
      <c r="B6" s="92">
        <v>40</v>
      </c>
      <c r="C6" s="92">
        <f>'Global AT91-96'!B11</f>
        <v>5892000</v>
      </c>
      <c r="D6" s="158">
        <f>'Global AT91-96'!D11</f>
        <v>0.15</v>
      </c>
      <c r="E6" s="143">
        <f>'Global AT91-96'!Q11</f>
        <v>104636641750</v>
      </c>
      <c r="F6" s="157">
        <f>'Global AT91-96'!F11</f>
        <v>15891</v>
      </c>
      <c r="G6" s="157"/>
    </row>
    <row r="7" spans="1:10">
      <c r="A7" s="92">
        <v>1990</v>
      </c>
      <c r="B7" s="92">
        <v>50</v>
      </c>
      <c r="C7" s="92">
        <f>'Global AT91-96'!B12</f>
        <v>7365000</v>
      </c>
      <c r="D7" s="158">
        <f>'Global AT91-96'!D12</f>
        <v>0.25</v>
      </c>
      <c r="E7" s="143">
        <f>'Global AT91-96'!Q12</f>
        <v>82520234150</v>
      </c>
      <c r="F7" s="157">
        <f>'Global AT91-96'!F12</f>
        <v>10226</v>
      </c>
      <c r="G7" s="157"/>
    </row>
    <row r="8" spans="1:10">
      <c r="A8" s="92">
        <v>1990</v>
      </c>
      <c r="B8" s="92">
        <v>60</v>
      </c>
      <c r="C8" s="92">
        <f>'Global AT91-96'!B13</f>
        <v>8838000</v>
      </c>
      <c r="D8" s="158">
        <f>'Global AT91-96'!D13</f>
        <v>0.25</v>
      </c>
      <c r="E8" s="143">
        <f>'Global AT91-96'!Q13</f>
        <v>71739371700</v>
      </c>
      <c r="F8" s="157">
        <f>'Global AT91-96'!F13</f>
        <v>7512</v>
      </c>
      <c r="G8" s="157"/>
    </row>
    <row r="9" spans="1:10">
      <c r="A9" s="92">
        <v>1990</v>
      </c>
      <c r="B9" s="92">
        <v>70</v>
      </c>
      <c r="C9" s="92">
        <f>'Global AT91-96'!B14</f>
        <v>10311000</v>
      </c>
      <c r="D9" s="158">
        <f>'Global AT91-96'!D14</f>
        <v>0.35</v>
      </c>
      <c r="E9" s="143">
        <f>'Global AT91-96'!Q14</f>
        <v>56018509150</v>
      </c>
      <c r="F9" s="157">
        <f>'Global AT91-96'!F14</f>
        <v>5086</v>
      </c>
      <c r="G9" s="157"/>
    </row>
    <row r="10" spans="1:10">
      <c r="A10" s="92">
        <v>1990</v>
      </c>
      <c r="B10" s="92">
        <v>80</v>
      </c>
      <c r="C10" s="92">
        <f>'Global AT91-96'!B15</f>
        <v>11784000</v>
      </c>
      <c r="D10" s="158">
        <f>'Global AT91-96'!D15</f>
        <v>0.35</v>
      </c>
      <c r="E10" s="143">
        <f>'Global AT91-96'!Q15</f>
        <v>46655347825</v>
      </c>
      <c r="F10" s="157">
        <f>'Global AT91-96'!F15</f>
        <v>3737</v>
      </c>
      <c r="G10" s="157"/>
    </row>
    <row r="11" spans="1:10">
      <c r="A11" s="92">
        <v>1990</v>
      </c>
      <c r="B11" s="92">
        <v>90</v>
      </c>
      <c r="C11" s="92">
        <f>'Global AT91-96'!B16</f>
        <v>13257000</v>
      </c>
      <c r="D11" s="158">
        <f>'Global AT91-96'!D16</f>
        <v>0.35</v>
      </c>
      <c r="E11" s="143">
        <f>'Global AT91-96'!Q16</f>
        <v>37413512600</v>
      </c>
      <c r="F11" s="157">
        <f>'Global AT91-96'!F16</f>
        <v>2679</v>
      </c>
      <c r="G11" s="157"/>
    </row>
    <row r="12" spans="1:10">
      <c r="A12" s="92">
        <v>1990</v>
      </c>
      <c r="B12" s="92">
        <v>100</v>
      </c>
      <c r="C12" s="92">
        <f>'Global AT91-96'!B17</f>
        <v>14730000</v>
      </c>
      <c r="D12" s="158">
        <f>'Global AT91-96'!D17</f>
        <v>0.5</v>
      </c>
      <c r="E12" s="143">
        <f>'Global AT91-96'!Q17</f>
        <v>27168318875</v>
      </c>
      <c r="F12" s="157">
        <f>'Global AT91-96'!F17</f>
        <v>1758</v>
      </c>
      <c r="G12" s="157"/>
    </row>
    <row r="13" spans="1:10">
      <c r="A13" s="92">
        <v>1990</v>
      </c>
      <c r="B13" s="92">
        <v>110</v>
      </c>
      <c r="C13" s="92">
        <f>'Global AT91-96'!B18</f>
        <v>16203000</v>
      </c>
      <c r="D13" s="158">
        <f>'Global AT91-96'!D18</f>
        <v>0.5</v>
      </c>
      <c r="E13" s="143">
        <f>'Global AT91-96'!Q18</f>
        <v>21528827900</v>
      </c>
      <c r="F13" s="157">
        <f>'Global AT91-96'!F18</f>
        <v>1274</v>
      </c>
      <c r="G13" s="157"/>
    </row>
    <row r="14" spans="1:10">
      <c r="A14" s="92">
        <v>1990</v>
      </c>
      <c r="B14" s="92">
        <v>120</v>
      </c>
      <c r="C14" s="92">
        <f>'Global AT91-96'!B19</f>
        <v>17676000</v>
      </c>
      <c r="D14" s="158">
        <f>'Global AT91-96'!D19</f>
        <v>0.5</v>
      </c>
      <c r="E14" s="143">
        <f>'Global AT91-96'!Q19</f>
        <v>17440086775</v>
      </c>
      <c r="F14" s="157">
        <f>'Global AT91-96'!F19</f>
        <v>949</v>
      </c>
      <c r="G14" s="157"/>
    </row>
    <row r="15" spans="1:10">
      <c r="A15" s="92">
        <v>1990</v>
      </c>
      <c r="B15" s="92">
        <v>130</v>
      </c>
      <c r="C15" s="92">
        <f>'Global AT91-96'!B20</f>
        <v>19149000</v>
      </c>
      <c r="D15" s="158">
        <f>'Global AT91-96'!D20</f>
        <v>0.5</v>
      </c>
      <c r="E15" s="143">
        <f>'Global AT91-96'!Q20</f>
        <v>14312514975</v>
      </c>
      <c r="F15" s="157">
        <f>'Global AT91-96'!F20</f>
        <v>720</v>
      </c>
      <c r="G15" s="157"/>
    </row>
    <row r="16" spans="1:10">
      <c r="A16" s="92">
        <v>1990</v>
      </c>
      <c r="B16" s="92">
        <v>140</v>
      </c>
      <c r="C16" s="92">
        <f>'Global AT91-96'!B21</f>
        <v>20622000</v>
      </c>
      <c r="D16" s="158">
        <f>'Global AT91-96'!D21</f>
        <v>0.5</v>
      </c>
      <c r="E16" s="143">
        <f>'Global AT91-96'!Q21</f>
        <v>12348416775</v>
      </c>
      <c r="F16" s="157">
        <f>'Global AT91-96'!F21</f>
        <v>579</v>
      </c>
      <c r="G16" s="157"/>
    </row>
    <row r="17" spans="1:7">
      <c r="A17" s="92">
        <v>1990</v>
      </c>
      <c r="B17" s="92">
        <v>150</v>
      </c>
      <c r="C17" s="92">
        <f>'Global AT91-96'!B22</f>
        <v>22095000</v>
      </c>
      <c r="D17" s="158">
        <f>'Global AT91-96'!D22</f>
        <v>0.5</v>
      </c>
      <c r="E17" s="143">
        <f>'Global AT91-96'!Q22</f>
        <v>128036425150.00002</v>
      </c>
      <c r="F17" s="157">
        <f>'Global AT91-96'!F22</f>
        <v>3173</v>
      </c>
      <c r="G17" s="157"/>
    </row>
    <row r="18" spans="1:7">
      <c r="A18" s="92">
        <v>1991</v>
      </c>
      <c r="B18" s="92">
        <v>0</v>
      </c>
      <c r="C18" s="92">
        <f>'Global AT91-96'!B31</f>
        <v>0</v>
      </c>
      <c r="D18" s="158">
        <f>'Global AT91-96'!D31</f>
        <v>0</v>
      </c>
      <c r="E18" s="143">
        <f>'Global AT91-96'!Q31</f>
        <v>0</v>
      </c>
      <c r="F18" s="157">
        <f>'Global AT91-96'!F31</f>
        <v>499211</v>
      </c>
      <c r="G18" s="157"/>
    </row>
    <row r="19" spans="1:7">
      <c r="A19" s="92">
        <v>1991</v>
      </c>
      <c r="B19" s="92">
        <v>10</v>
      </c>
      <c r="C19" s="92">
        <f>'Global AT91-96'!B32</f>
        <v>1732800</v>
      </c>
      <c r="D19" s="158">
        <f>'Global AT91-96'!D32</f>
        <v>0.05</v>
      </c>
      <c r="E19" s="143">
        <f>'Global AT91-96'!Q32</f>
        <v>271534871760</v>
      </c>
      <c r="F19" s="157">
        <f>'Global AT91-96'!F32</f>
        <v>109034</v>
      </c>
      <c r="G19" s="157"/>
    </row>
    <row r="20" spans="1:7">
      <c r="A20" s="92">
        <v>1991</v>
      </c>
      <c r="B20" s="92">
        <v>20</v>
      </c>
      <c r="C20" s="92">
        <f>'Global AT91-96'!B33</f>
        <v>3465600</v>
      </c>
      <c r="D20" s="158">
        <f>'Global AT91-96'!D33</f>
        <v>0.05</v>
      </c>
      <c r="E20" s="143">
        <f>'Global AT91-96'!Q33</f>
        <v>224509538880.00003</v>
      </c>
      <c r="F20" s="157">
        <f>'Global AT91-96'!F33</f>
        <v>52694</v>
      </c>
      <c r="G20" s="157"/>
    </row>
    <row r="21" spans="1:7">
      <c r="A21" s="92">
        <v>1991</v>
      </c>
      <c r="B21" s="92">
        <v>30</v>
      </c>
      <c r="C21" s="92">
        <f>'Global AT91-96'!B34</f>
        <v>5198400</v>
      </c>
      <c r="D21" s="158">
        <f>'Global AT91-96'!D34</f>
        <v>0.15</v>
      </c>
      <c r="E21" s="143">
        <f>'Global AT91-96'!Q34</f>
        <v>175641864159.99997</v>
      </c>
      <c r="F21" s="157">
        <f>'Global AT91-96'!F34</f>
        <v>29351</v>
      </c>
      <c r="G21" s="157"/>
    </row>
    <row r="22" spans="1:7">
      <c r="A22" s="92">
        <v>1991</v>
      </c>
      <c r="B22" s="92">
        <v>40</v>
      </c>
      <c r="C22" s="92">
        <f>'Global AT91-96'!B35</f>
        <v>6931200</v>
      </c>
      <c r="D22" s="158">
        <f>'Global AT91-96'!D35</f>
        <v>0.15</v>
      </c>
      <c r="E22" s="143">
        <f>'Global AT91-96'!Q35</f>
        <v>138792370400</v>
      </c>
      <c r="F22" s="157">
        <f>'Global AT91-96'!F35</f>
        <v>17917</v>
      </c>
      <c r="G22" s="157"/>
    </row>
    <row r="23" spans="1:7">
      <c r="A23" s="92">
        <v>1991</v>
      </c>
      <c r="B23" s="92">
        <v>50</v>
      </c>
      <c r="C23" s="92">
        <f>'Global AT91-96'!B36</f>
        <v>8664000</v>
      </c>
      <c r="D23" s="158">
        <f>'Global AT91-96'!D36</f>
        <v>0.25</v>
      </c>
      <c r="E23" s="143">
        <f>'Global AT91-96'!Q36</f>
        <v>111494604520</v>
      </c>
      <c r="F23" s="157">
        <f>'Global AT91-96'!F36</f>
        <v>11771</v>
      </c>
      <c r="G23" s="157"/>
    </row>
    <row r="24" spans="1:7">
      <c r="A24" s="92">
        <v>1991</v>
      </c>
      <c r="B24" s="92">
        <v>60</v>
      </c>
      <c r="C24" s="92">
        <f>'Global AT91-96'!B37</f>
        <v>10396800</v>
      </c>
      <c r="D24" s="158">
        <f>'Global AT91-96'!D37</f>
        <v>0.25</v>
      </c>
      <c r="E24" s="143">
        <f>'Global AT91-96'!Q37</f>
        <v>94996586840</v>
      </c>
      <c r="F24" s="157">
        <f>'Global AT91-96'!F37</f>
        <v>8453</v>
      </c>
      <c r="G24" s="157"/>
    </row>
    <row r="25" spans="1:7">
      <c r="A25" s="92">
        <v>1991</v>
      </c>
      <c r="B25" s="92">
        <v>70</v>
      </c>
      <c r="C25" s="92">
        <f>'Global AT91-96'!B38</f>
        <v>12129600</v>
      </c>
      <c r="D25" s="158">
        <f>'Global AT91-96'!D38</f>
        <v>0.35</v>
      </c>
      <c r="E25" s="143">
        <f>'Global AT91-96'!Q38</f>
        <v>75767517520</v>
      </c>
      <c r="F25" s="157">
        <f>'Global AT91-96'!F38</f>
        <v>5846</v>
      </c>
      <c r="G25" s="157"/>
    </row>
    <row r="26" spans="1:7">
      <c r="A26" s="92">
        <v>1991</v>
      </c>
      <c r="B26" s="92">
        <v>80</v>
      </c>
      <c r="C26" s="92">
        <f>'Global AT91-96'!B39</f>
        <v>13862400</v>
      </c>
      <c r="D26" s="158">
        <f>'Global AT91-96'!D39</f>
        <v>0.35</v>
      </c>
      <c r="E26" s="143">
        <f>'Global AT91-96'!Q39</f>
        <v>59310278400</v>
      </c>
      <c r="F26" s="157">
        <f>'Global AT91-96'!F39</f>
        <v>4036</v>
      </c>
      <c r="G26" s="157"/>
    </row>
    <row r="27" spans="1:7">
      <c r="A27" s="92">
        <v>1991</v>
      </c>
      <c r="B27" s="92">
        <v>90</v>
      </c>
      <c r="C27" s="92">
        <f>'Global AT91-96'!B40</f>
        <v>15595200</v>
      </c>
      <c r="D27" s="158">
        <f>'Global AT91-96'!D40</f>
        <v>0.35</v>
      </c>
      <c r="E27" s="143">
        <f>'Global AT91-96'!Q40</f>
        <v>48486473160</v>
      </c>
      <c r="F27" s="157">
        <f>'Global AT91-96'!F40</f>
        <v>2948</v>
      </c>
      <c r="G27" s="157"/>
    </row>
    <row r="28" spans="1:7">
      <c r="A28" s="92">
        <v>1991</v>
      </c>
      <c r="B28" s="92">
        <v>100</v>
      </c>
      <c r="C28" s="92">
        <f>'Global AT91-96'!B41</f>
        <v>17328000</v>
      </c>
      <c r="D28" s="158">
        <f>'Global AT91-96'!D41</f>
        <v>0.5</v>
      </c>
      <c r="E28" s="143">
        <f>'Global AT91-96'!Q41</f>
        <v>37525718960</v>
      </c>
      <c r="F28" s="157">
        <f>'Global AT91-96'!F41</f>
        <v>2066</v>
      </c>
      <c r="G28" s="157"/>
    </row>
    <row r="29" spans="1:7">
      <c r="A29" s="92">
        <v>1991</v>
      </c>
      <c r="B29" s="92">
        <v>110</v>
      </c>
      <c r="C29" s="92">
        <f>'Global AT91-96'!B42</f>
        <v>19060800</v>
      </c>
      <c r="D29" s="158">
        <f>'Global AT91-96'!D42</f>
        <v>0.5</v>
      </c>
      <c r="E29" s="143">
        <f>'Global AT91-96'!Q42</f>
        <v>28136686560</v>
      </c>
      <c r="F29" s="157">
        <f>'Global AT91-96'!F42</f>
        <v>1413</v>
      </c>
      <c r="G29" s="157"/>
    </row>
    <row r="30" spans="1:7">
      <c r="A30" s="92">
        <v>1991</v>
      </c>
      <c r="B30" s="92">
        <v>120</v>
      </c>
      <c r="C30" s="92">
        <f>'Global AT91-96'!B43</f>
        <v>20793600</v>
      </c>
      <c r="D30" s="158">
        <f>'Global AT91-96'!D43</f>
        <v>0.5</v>
      </c>
      <c r="E30" s="143">
        <f>'Global AT91-96'!Q43</f>
        <v>20970562200</v>
      </c>
      <c r="F30" s="157">
        <f>'Global AT91-96'!F43</f>
        <v>970</v>
      </c>
      <c r="G30" s="157"/>
    </row>
    <row r="31" spans="1:7">
      <c r="A31" s="92">
        <v>1991</v>
      </c>
      <c r="B31" s="92">
        <v>130</v>
      </c>
      <c r="C31" s="92">
        <f>'Global AT91-96'!B44</f>
        <v>22526400</v>
      </c>
      <c r="D31" s="158">
        <f>'Global AT91-96'!D44</f>
        <v>0.5</v>
      </c>
      <c r="E31" s="143">
        <f>'Global AT91-96'!Q44</f>
        <v>19017422240</v>
      </c>
      <c r="F31" s="157">
        <f>'Global AT91-96'!F44</f>
        <v>815</v>
      </c>
      <c r="G31" s="157"/>
    </row>
    <row r="32" spans="1:7">
      <c r="A32" s="92">
        <v>1991</v>
      </c>
      <c r="B32" s="92">
        <v>140</v>
      </c>
      <c r="C32" s="92">
        <f>'Global AT91-96'!B45</f>
        <v>24259200</v>
      </c>
      <c r="D32" s="158">
        <f>'Global AT91-96'!D45</f>
        <v>0.5</v>
      </c>
      <c r="E32" s="143">
        <f>'Global AT91-96'!Q45</f>
        <v>15497498960</v>
      </c>
      <c r="F32" s="157">
        <f>'Global AT91-96'!F45</f>
        <v>618</v>
      </c>
      <c r="G32" s="157"/>
    </row>
    <row r="33" spans="1:7">
      <c r="A33" s="92">
        <v>1991</v>
      </c>
      <c r="B33" s="92">
        <v>150</v>
      </c>
      <c r="C33" s="92">
        <f>'Global AT91-96'!B46</f>
        <v>25992000</v>
      </c>
      <c r="D33" s="158">
        <f>'Global AT91-96'!D46</f>
        <v>0.5</v>
      </c>
      <c r="E33" s="143">
        <f>'Global AT91-96'!Q46</f>
        <v>154038252360</v>
      </c>
      <c r="F33" s="157">
        <f>'Global AT91-96'!F46</f>
        <v>3346</v>
      </c>
      <c r="G33" s="157"/>
    </row>
    <row r="34" spans="1:7">
      <c r="A34" s="92">
        <v>1992</v>
      </c>
      <c r="B34" s="92">
        <v>0</v>
      </c>
      <c r="C34" s="92">
        <f>'Global AT91-96'!B55</f>
        <v>0</v>
      </c>
      <c r="D34" s="158">
        <f>'Global AT91-96'!D55</f>
        <v>0</v>
      </c>
      <c r="E34" s="143">
        <f>'Global AT91-96'!Q55</f>
        <v>0</v>
      </c>
      <c r="F34" s="157">
        <f>'Global AT91-96'!F55</f>
        <v>568068</v>
      </c>
      <c r="G34" s="157"/>
    </row>
    <row r="35" spans="1:7">
      <c r="A35" s="92">
        <v>1992</v>
      </c>
      <c r="B35" s="92">
        <v>10</v>
      </c>
      <c r="C35" s="92">
        <f>'Global AT91-96'!B56</f>
        <v>1963800</v>
      </c>
      <c r="D35" s="158">
        <f>'Global AT91-96'!D56</f>
        <v>0.05</v>
      </c>
      <c r="E35" s="143">
        <f>'Global AT91-96'!Q56</f>
        <v>327998687310</v>
      </c>
      <c r="F35" s="157">
        <f>'Global AT91-96'!F56</f>
        <v>118305</v>
      </c>
      <c r="G35" s="157"/>
    </row>
    <row r="36" spans="1:7">
      <c r="A36" s="92">
        <v>1992</v>
      </c>
      <c r="B36" s="92">
        <v>20</v>
      </c>
      <c r="C36" s="92">
        <f>'Global AT91-96'!B57</f>
        <v>3927600</v>
      </c>
      <c r="D36" s="158">
        <f>'Global AT91-96'!D57</f>
        <v>0.05</v>
      </c>
      <c r="E36" s="143">
        <f>'Global AT91-96'!Q57</f>
        <v>286003773480</v>
      </c>
      <c r="F36" s="157">
        <f>'Global AT91-96'!F57</f>
        <v>59178</v>
      </c>
      <c r="G36" s="157"/>
    </row>
    <row r="37" spans="1:7">
      <c r="A37" s="92">
        <v>1992</v>
      </c>
      <c r="B37" s="92">
        <v>30</v>
      </c>
      <c r="C37" s="92">
        <f>'Global AT91-96'!B58</f>
        <v>5891400</v>
      </c>
      <c r="D37" s="158">
        <f>'Global AT91-96'!D58</f>
        <v>0.15</v>
      </c>
      <c r="E37" s="143">
        <f>'Global AT91-96'!Q58</f>
        <v>226420739550</v>
      </c>
      <c r="F37" s="157">
        <f>'Global AT91-96'!F58</f>
        <v>33372</v>
      </c>
      <c r="G37" s="157"/>
    </row>
    <row r="38" spans="1:7">
      <c r="A38" s="92">
        <v>1992</v>
      </c>
      <c r="B38" s="92">
        <v>40</v>
      </c>
      <c r="C38" s="92">
        <f>'Global AT91-96'!B59</f>
        <v>7855200</v>
      </c>
      <c r="D38" s="158">
        <f>'Global AT91-96'!D59</f>
        <v>0.15</v>
      </c>
      <c r="E38" s="143">
        <f>'Global AT91-96'!Q59</f>
        <v>181008011834.99997</v>
      </c>
      <c r="F38" s="157">
        <f>'Global AT91-96'!F59</f>
        <v>20584</v>
      </c>
      <c r="G38" s="157"/>
    </row>
    <row r="39" spans="1:7">
      <c r="A39" s="92">
        <v>1992</v>
      </c>
      <c r="B39" s="92">
        <v>50</v>
      </c>
      <c r="C39" s="92">
        <f>'Global AT91-96'!B60</f>
        <v>9819000</v>
      </c>
      <c r="D39" s="158">
        <f>'Global AT91-96'!D60</f>
        <v>0.25</v>
      </c>
      <c r="E39" s="143">
        <f>'Global AT91-96'!Q60</f>
        <v>147195876210</v>
      </c>
      <c r="F39" s="157">
        <f>'Global AT91-96'!F60</f>
        <v>13694</v>
      </c>
      <c r="G39" s="157"/>
    </row>
    <row r="40" spans="1:7">
      <c r="A40" s="92">
        <v>1992</v>
      </c>
      <c r="B40" s="92">
        <v>60</v>
      </c>
      <c r="C40" s="92">
        <f>'Global AT91-96'!B61</f>
        <v>11782800</v>
      </c>
      <c r="D40" s="158">
        <f>'Global AT91-96'!D61</f>
        <v>0.25</v>
      </c>
      <c r="E40" s="143">
        <f>'Global AT91-96'!Q61</f>
        <v>124988473020</v>
      </c>
      <c r="F40" s="157">
        <f>'Global AT91-96'!F61</f>
        <v>9811</v>
      </c>
      <c r="G40" s="157"/>
    </row>
    <row r="41" spans="1:7">
      <c r="A41" s="92">
        <v>1992</v>
      </c>
      <c r="B41" s="92">
        <v>70</v>
      </c>
      <c r="C41" s="92">
        <f>'Global AT91-96'!B62</f>
        <v>13746600</v>
      </c>
      <c r="D41" s="158">
        <f>'Global AT91-96'!D62</f>
        <v>0.35</v>
      </c>
      <c r="E41" s="143">
        <f>'Global AT91-96'!Q62</f>
        <v>101216886765</v>
      </c>
      <c r="F41" s="157">
        <f>'Global AT91-96'!F62</f>
        <v>6900</v>
      </c>
      <c r="G41" s="157"/>
    </row>
    <row r="42" spans="1:7">
      <c r="A42" s="92">
        <v>1992</v>
      </c>
      <c r="B42" s="92">
        <v>80</v>
      </c>
      <c r="C42" s="92">
        <f>'Global AT91-96'!B63</f>
        <v>15710400</v>
      </c>
      <c r="D42" s="158">
        <f>'Global AT91-96'!D63</f>
        <v>0.35</v>
      </c>
      <c r="E42" s="143">
        <f>'Global AT91-96'!Q63</f>
        <v>78425924040</v>
      </c>
      <c r="F42" s="157">
        <f>'Global AT91-96'!F63</f>
        <v>4711</v>
      </c>
      <c r="G42" s="157"/>
    </row>
    <row r="43" spans="1:7">
      <c r="A43" s="92">
        <v>1992</v>
      </c>
      <c r="B43" s="92">
        <v>90</v>
      </c>
      <c r="C43" s="92">
        <f>'Global AT91-96'!B64</f>
        <v>17674200</v>
      </c>
      <c r="D43" s="158">
        <f>'Global AT91-96'!D64</f>
        <v>0.35</v>
      </c>
      <c r="E43" s="143">
        <f>'Global AT91-96'!Q64</f>
        <v>65315153385.000008</v>
      </c>
      <c r="F43" s="157">
        <f>'Global AT91-96'!F64</f>
        <v>3505</v>
      </c>
      <c r="G43" s="157"/>
    </row>
    <row r="44" spans="1:7">
      <c r="A44" s="92">
        <v>1992</v>
      </c>
      <c r="B44" s="92">
        <v>100</v>
      </c>
      <c r="C44" s="92">
        <f>'Global AT91-96'!B65</f>
        <v>19638000</v>
      </c>
      <c r="D44" s="158">
        <f>'Global AT91-96'!D65</f>
        <v>0.5</v>
      </c>
      <c r="E44" s="143">
        <f>'Global AT91-96'!Q65</f>
        <v>49613525025</v>
      </c>
      <c r="F44" s="157">
        <f>'Global AT91-96'!F65</f>
        <v>2414</v>
      </c>
      <c r="G44" s="157"/>
    </row>
    <row r="45" spans="1:7">
      <c r="A45" s="92">
        <v>1992</v>
      </c>
      <c r="B45" s="92">
        <v>110</v>
      </c>
      <c r="C45" s="92">
        <f>'Global AT91-96'!B66</f>
        <v>21601800</v>
      </c>
      <c r="D45" s="158">
        <f>'Global AT91-96'!D66</f>
        <v>0.5</v>
      </c>
      <c r="E45" s="143">
        <f>'Global AT91-96'!Q66</f>
        <v>36982821645</v>
      </c>
      <c r="F45" s="157">
        <f>'Global AT91-96'!F66</f>
        <v>1641</v>
      </c>
      <c r="G45" s="157"/>
    </row>
    <row r="46" spans="1:7">
      <c r="A46" s="92">
        <v>1992</v>
      </c>
      <c r="B46" s="92">
        <v>120</v>
      </c>
      <c r="C46" s="92">
        <f>'Global AT91-96'!B67</f>
        <v>23565600</v>
      </c>
      <c r="D46" s="158">
        <f>'Global AT91-96'!D67</f>
        <v>0.5</v>
      </c>
      <c r="E46" s="143">
        <f>'Global AT91-96'!Q67</f>
        <v>30377236680</v>
      </c>
      <c r="F46" s="157">
        <f>'Global AT91-96'!F67</f>
        <v>1238</v>
      </c>
      <c r="G46" s="157"/>
    </row>
    <row r="47" spans="1:7">
      <c r="A47" s="92">
        <v>1992</v>
      </c>
      <c r="B47" s="92">
        <v>130</v>
      </c>
      <c r="C47" s="92">
        <f>'Global AT91-96'!B68</f>
        <v>25529400</v>
      </c>
      <c r="D47" s="158">
        <f>'Global AT91-96'!D68</f>
        <v>0.5</v>
      </c>
      <c r="E47" s="143">
        <f>'Global AT91-96'!Q68</f>
        <v>23192919855</v>
      </c>
      <c r="F47" s="157">
        <f>'Global AT91-96'!F68</f>
        <v>877</v>
      </c>
      <c r="G47" s="157"/>
    </row>
    <row r="48" spans="1:7">
      <c r="A48" s="92">
        <v>1992</v>
      </c>
      <c r="B48" s="92">
        <v>140</v>
      </c>
      <c r="C48" s="92">
        <f>'Global AT91-96'!B69</f>
        <v>27493200</v>
      </c>
      <c r="D48" s="158">
        <f>'Global AT91-96'!D69</f>
        <v>0.5</v>
      </c>
      <c r="E48" s="143">
        <f>'Global AT91-96'!Q69</f>
        <v>18208255410</v>
      </c>
      <c r="F48" s="157">
        <f>'Global AT91-96'!F69</f>
        <v>641</v>
      </c>
      <c r="G48" s="157"/>
    </row>
    <row r="49" spans="1:7">
      <c r="A49" s="92">
        <v>1992</v>
      </c>
      <c r="B49" s="92">
        <v>150</v>
      </c>
      <c r="C49" s="92">
        <f>'Global AT91-96'!B70</f>
        <v>29457000</v>
      </c>
      <c r="D49" s="158">
        <f>'Global AT91-96'!D70</f>
        <v>0.5</v>
      </c>
      <c r="E49" s="143">
        <f>'Global AT91-96'!Q70</f>
        <v>15902361450</v>
      </c>
      <c r="F49" s="157">
        <f>'Global AT91-96'!F70</f>
        <v>523</v>
      </c>
      <c r="G49" s="157"/>
    </row>
    <row r="50" spans="1:7">
      <c r="A50" s="92">
        <v>1992</v>
      </c>
      <c r="B50" s="92">
        <v>160</v>
      </c>
      <c r="C50" s="92">
        <f>'Global AT91-96'!B71</f>
        <v>31420800</v>
      </c>
      <c r="D50" s="158">
        <f>'Global AT91-96'!D71</f>
        <v>0.5</v>
      </c>
      <c r="E50" s="143">
        <f>'Global AT91-96'!Q71</f>
        <v>13748645625</v>
      </c>
      <c r="F50" s="157">
        <f>'Global AT91-96'!F71</f>
        <v>425</v>
      </c>
      <c r="G50" s="157"/>
    </row>
    <row r="51" spans="1:7">
      <c r="A51" s="92">
        <v>1992</v>
      </c>
      <c r="B51" s="92">
        <v>170</v>
      </c>
      <c r="C51" s="92">
        <f>'Global AT91-96'!B72</f>
        <v>33384600</v>
      </c>
      <c r="D51" s="158">
        <f>'Global AT91-96'!D72</f>
        <v>0.5</v>
      </c>
      <c r="E51" s="143">
        <f>'Global AT91-96'!Q72</f>
        <v>11293699245</v>
      </c>
      <c r="F51" s="157">
        <f>'Global AT91-96'!F72</f>
        <v>329</v>
      </c>
      <c r="G51" s="157"/>
    </row>
    <row r="52" spans="1:7">
      <c r="A52" s="92">
        <v>1992</v>
      </c>
      <c r="B52" s="92">
        <v>180</v>
      </c>
      <c r="C52" s="92">
        <f>'Global AT91-96'!B73</f>
        <v>35348400</v>
      </c>
      <c r="D52" s="158">
        <f>'Global AT91-96'!D73</f>
        <v>0.5</v>
      </c>
      <c r="E52" s="143">
        <f>'Global AT91-96'!Q73</f>
        <v>10517065440</v>
      </c>
      <c r="F52" s="157">
        <f>'Global AT91-96'!F73</f>
        <v>290</v>
      </c>
      <c r="G52" s="157"/>
    </row>
    <row r="53" spans="1:7">
      <c r="A53" s="92">
        <v>1992</v>
      </c>
      <c r="B53" s="92">
        <v>190</v>
      </c>
      <c r="C53" s="92">
        <f>'Global AT91-96'!B74</f>
        <v>37312200</v>
      </c>
      <c r="D53" s="158">
        <f>'Global AT91-96'!D74</f>
        <v>0.5</v>
      </c>
      <c r="E53" s="143">
        <f>'Global AT91-96'!Q74</f>
        <v>8144549565.000001</v>
      </c>
      <c r="F53" s="157">
        <f>'Global AT91-96'!F74</f>
        <v>213</v>
      </c>
      <c r="G53" s="157"/>
    </row>
    <row r="54" spans="1:7">
      <c r="A54" s="92">
        <v>1992</v>
      </c>
      <c r="B54" s="92">
        <v>200</v>
      </c>
      <c r="C54" s="92">
        <f>'Global AT91-96'!B75</f>
        <v>39276000</v>
      </c>
      <c r="D54" s="158">
        <f>'Global AT91-96'!D75</f>
        <v>0.5</v>
      </c>
      <c r="E54" s="143">
        <f>'Global AT91-96'!Q75</f>
        <v>130770129330</v>
      </c>
      <c r="F54" s="157">
        <f>'Global AT91-96'!F75</f>
        <v>1870</v>
      </c>
      <c r="G54" s="157"/>
    </row>
    <row r="55" spans="1:7">
      <c r="A55" s="92">
        <v>1993</v>
      </c>
      <c r="B55" s="92">
        <v>0</v>
      </c>
      <c r="C55" s="92">
        <f>'Global AT91-96'!B84</f>
        <v>0</v>
      </c>
      <c r="D55" s="158">
        <f>'Global AT91-96'!D84</f>
        <v>0</v>
      </c>
      <c r="E55" s="143">
        <f>'Global AT91-96'!Q84</f>
        <v>0</v>
      </c>
      <c r="F55" s="157">
        <f>'Global AT91-96'!F84</f>
        <v>580152</v>
      </c>
      <c r="G55" s="157"/>
    </row>
    <row r="56" spans="1:7">
      <c r="A56" s="92">
        <v>1993</v>
      </c>
      <c r="B56" s="92">
        <v>10</v>
      </c>
      <c r="C56" s="92">
        <f>'Global AT91-96'!B85</f>
        <v>2234280</v>
      </c>
      <c r="D56" s="158">
        <f>'Global AT91-96'!D85</f>
        <v>0.05</v>
      </c>
      <c r="E56" s="143">
        <f>'Global AT91-96'!Q85</f>
        <v>421545448699.70013</v>
      </c>
      <c r="F56" s="157">
        <f>'Global AT91-96'!F85</f>
        <v>131160</v>
      </c>
      <c r="G56" s="157"/>
    </row>
    <row r="57" spans="1:7">
      <c r="A57" s="92">
        <v>1993</v>
      </c>
      <c r="B57" s="92">
        <v>20</v>
      </c>
      <c r="C57" s="92">
        <f>'Global AT91-96'!B86</f>
        <v>4468560</v>
      </c>
      <c r="D57" s="158">
        <f>'Global AT91-96'!D86</f>
        <v>0.05</v>
      </c>
      <c r="E57" s="143">
        <f>'Global AT91-96'!Q86</f>
        <v>366105356410.58002</v>
      </c>
      <c r="F57" s="157">
        <f>'Global AT91-96'!F86</f>
        <v>66595</v>
      </c>
      <c r="G57" s="157"/>
    </row>
    <row r="58" spans="1:7">
      <c r="A58" s="92">
        <v>1993</v>
      </c>
      <c r="B58" s="92">
        <v>30</v>
      </c>
      <c r="C58" s="92">
        <f>'Global AT91-96'!B87</f>
        <v>6702840</v>
      </c>
      <c r="D58" s="158">
        <f>'Global AT91-96'!D87</f>
        <v>0.15</v>
      </c>
      <c r="E58" s="143">
        <f>'Global AT91-96'!Q87</f>
        <v>292740286229.32001</v>
      </c>
      <c r="F58" s="157">
        <f>'Global AT91-96'!F87</f>
        <v>37948</v>
      </c>
      <c r="G58" s="157"/>
    </row>
    <row r="59" spans="1:7">
      <c r="A59" s="92">
        <v>1993</v>
      </c>
      <c r="B59" s="92">
        <v>40</v>
      </c>
      <c r="C59" s="92">
        <f>'Global AT91-96'!B88</f>
        <v>8937120</v>
      </c>
      <c r="D59" s="158">
        <f>'Global AT91-96'!D88</f>
        <v>0.15</v>
      </c>
      <c r="E59" s="143">
        <f>'Global AT91-96'!Q88</f>
        <v>233766863144.97</v>
      </c>
      <c r="F59" s="157">
        <f>'Global AT91-96'!F88</f>
        <v>23374</v>
      </c>
      <c r="G59" s="157"/>
    </row>
    <row r="60" spans="1:7">
      <c r="A60" s="92">
        <v>1993</v>
      </c>
      <c r="B60" s="92">
        <v>50</v>
      </c>
      <c r="C60" s="92">
        <f>'Global AT91-96'!B89</f>
        <v>11171400</v>
      </c>
      <c r="D60" s="158">
        <f>'Global AT91-96'!D89</f>
        <v>0.25</v>
      </c>
      <c r="E60" s="143">
        <f>'Global AT91-96'!Q89</f>
        <v>191270335840.58997</v>
      </c>
      <c r="F60" s="157">
        <f>'Global AT91-96'!F89</f>
        <v>15653</v>
      </c>
      <c r="G60" s="157"/>
    </row>
    <row r="61" spans="1:7">
      <c r="A61" s="92">
        <v>1993</v>
      </c>
      <c r="B61" s="92">
        <v>60</v>
      </c>
      <c r="C61" s="92">
        <f>'Global AT91-96'!B90</f>
        <v>13405680</v>
      </c>
      <c r="D61" s="158">
        <f>'Global AT91-96'!D90</f>
        <v>0.25</v>
      </c>
      <c r="E61" s="143">
        <f>'Global AT91-96'!Q90</f>
        <v>163075297966.56</v>
      </c>
      <c r="F61" s="157">
        <f>'Global AT91-96'!F90</f>
        <v>11254</v>
      </c>
      <c r="G61" s="157"/>
    </row>
    <row r="62" spans="1:7">
      <c r="A62" s="92">
        <v>1993</v>
      </c>
      <c r="B62" s="92">
        <v>70</v>
      </c>
      <c r="C62" s="92">
        <f>'Global AT91-96'!B91</f>
        <v>15639960</v>
      </c>
      <c r="D62" s="158">
        <f>'Global AT91-96'!D91</f>
        <v>0.35</v>
      </c>
      <c r="E62" s="143">
        <f>'Global AT91-96'!Q91</f>
        <v>131370257973.35001</v>
      </c>
      <c r="F62" s="157">
        <f>'Global AT91-96'!F91</f>
        <v>7864</v>
      </c>
      <c r="G62" s="157"/>
    </row>
    <row r="63" spans="1:7">
      <c r="A63" s="92">
        <v>1993</v>
      </c>
      <c r="B63" s="92">
        <v>80</v>
      </c>
      <c r="C63" s="92">
        <f>'Global AT91-96'!B92</f>
        <v>17874240</v>
      </c>
      <c r="D63" s="158">
        <f>'Global AT91-96'!D92</f>
        <v>0.35</v>
      </c>
      <c r="E63" s="143">
        <f>'Global AT91-96'!Q92</f>
        <v>103399802663.51001</v>
      </c>
      <c r="F63" s="157">
        <f>'Global AT91-96'!F92</f>
        <v>5463</v>
      </c>
      <c r="G63" s="157"/>
    </row>
    <row r="64" spans="1:7">
      <c r="A64" s="92">
        <v>1993</v>
      </c>
      <c r="B64" s="92">
        <v>90</v>
      </c>
      <c r="C64" s="92">
        <f>'Global AT91-96'!B93</f>
        <v>20108520</v>
      </c>
      <c r="D64" s="158">
        <f>'Global AT91-96'!D93</f>
        <v>0.35</v>
      </c>
      <c r="E64" s="143">
        <f>'Global AT91-96'!Q93</f>
        <v>85042976057.75</v>
      </c>
      <c r="F64" s="157">
        <f>'Global AT91-96'!F93</f>
        <v>4013</v>
      </c>
      <c r="G64" s="157"/>
    </row>
    <row r="65" spans="1:7">
      <c r="A65" s="92">
        <v>1993</v>
      </c>
      <c r="B65" s="92">
        <v>100</v>
      </c>
      <c r="C65" s="92">
        <f>'Global AT91-96'!B94</f>
        <v>22342800</v>
      </c>
      <c r="D65" s="158">
        <f>'Global AT91-96'!D94</f>
        <v>0.5</v>
      </c>
      <c r="E65" s="143">
        <f>'Global AT91-96'!Q94</f>
        <v>62407635260.699997</v>
      </c>
      <c r="F65" s="157">
        <f>'Global AT91-96'!F94</f>
        <v>2668</v>
      </c>
      <c r="G65" s="157"/>
    </row>
    <row r="66" spans="1:7">
      <c r="A66" s="92">
        <v>1993</v>
      </c>
      <c r="B66" s="92">
        <v>110</v>
      </c>
      <c r="C66" s="92">
        <f>'Global AT91-96'!B95</f>
        <v>24577080</v>
      </c>
      <c r="D66" s="158">
        <f>'Global AT91-96'!D95</f>
        <v>0.5</v>
      </c>
      <c r="E66" s="143">
        <f>'Global AT91-96'!Q95</f>
        <v>47188593690.369995</v>
      </c>
      <c r="F66" s="157">
        <f>'Global AT91-96'!F95</f>
        <v>1839</v>
      </c>
      <c r="G66" s="157"/>
    </row>
    <row r="67" spans="1:7">
      <c r="A67" s="92">
        <v>1993</v>
      </c>
      <c r="B67" s="92">
        <v>120</v>
      </c>
      <c r="C67" s="92">
        <f>'Global AT91-96'!B96</f>
        <v>26811360</v>
      </c>
      <c r="D67" s="158">
        <f>'Global AT91-96'!D96</f>
        <v>0.5</v>
      </c>
      <c r="E67" s="143">
        <f>'Global AT91-96'!Q96</f>
        <v>34796621793.950005</v>
      </c>
      <c r="F67" s="157">
        <f>'Global AT91-96'!F96</f>
        <v>1247</v>
      </c>
      <c r="G67" s="157"/>
    </row>
    <row r="68" spans="1:7">
      <c r="A68" s="92">
        <v>1993</v>
      </c>
      <c r="B68" s="92">
        <v>130</v>
      </c>
      <c r="C68" s="92">
        <f>'Global AT91-96'!B97</f>
        <v>29045640</v>
      </c>
      <c r="D68" s="158">
        <f>'Global AT91-96'!D97</f>
        <v>0.5</v>
      </c>
      <c r="E68" s="143">
        <f>'Global AT91-96'!Q97</f>
        <v>31440179132.510002</v>
      </c>
      <c r="F68" s="157">
        <f>'Global AT91-96'!F97</f>
        <v>1044</v>
      </c>
      <c r="G68" s="157"/>
    </row>
    <row r="69" spans="1:7">
      <c r="A69" s="92">
        <v>1993</v>
      </c>
      <c r="B69" s="92">
        <v>140</v>
      </c>
      <c r="C69" s="92">
        <f>'Global AT91-96'!B98</f>
        <v>31279920</v>
      </c>
      <c r="D69" s="158">
        <f>'Global AT91-96'!D98</f>
        <v>0.5</v>
      </c>
      <c r="E69" s="143">
        <f>'Global AT91-96'!Q98</f>
        <v>23166264933.469997</v>
      </c>
      <c r="F69" s="157">
        <f>'Global AT91-96'!F98</f>
        <v>716</v>
      </c>
      <c r="G69" s="157"/>
    </row>
    <row r="70" spans="1:7">
      <c r="A70" s="92">
        <v>1993</v>
      </c>
      <c r="B70" s="92">
        <v>150</v>
      </c>
      <c r="C70" s="92">
        <f>'Global AT91-96'!B99</f>
        <v>33514200</v>
      </c>
      <c r="D70" s="158">
        <f>'Global AT91-96'!D99</f>
        <v>0.5</v>
      </c>
      <c r="E70" s="143">
        <f>'Global AT91-96'!Q99</f>
        <v>19988480886.530003</v>
      </c>
      <c r="F70" s="157">
        <f>'Global AT91-96'!F99</f>
        <v>577</v>
      </c>
      <c r="G70" s="157"/>
    </row>
    <row r="71" spans="1:7">
      <c r="A71" s="92">
        <v>1993</v>
      </c>
      <c r="B71" s="92">
        <v>160</v>
      </c>
      <c r="C71" s="92">
        <f>'Global AT91-96'!B100</f>
        <v>35748480</v>
      </c>
      <c r="D71" s="158">
        <f>'Global AT91-96'!D100</f>
        <v>0.5</v>
      </c>
      <c r="E71" s="143">
        <f>'Global AT91-96'!Q100</f>
        <v>18789587464.190002</v>
      </c>
      <c r="F71" s="157">
        <f>'Global AT91-96'!F100</f>
        <v>510</v>
      </c>
      <c r="G71" s="157"/>
    </row>
    <row r="72" spans="1:7">
      <c r="A72" s="92">
        <v>1993</v>
      </c>
      <c r="B72" s="92">
        <v>170</v>
      </c>
      <c r="C72" s="92">
        <f>'Global AT91-96'!B101</f>
        <v>37982760</v>
      </c>
      <c r="D72" s="158">
        <f>'Global AT91-96'!D101</f>
        <v>0.5</v>
      </c>
      <c r="E72" s="143">
        <f>'Global AT91-96'!Q101</f>
        <v>15396570383.91</v>
      </c>
      <c r="F72" s="157">
        <f>'Global AT91-96'!F101</f>
        <v>394</v>
      </c>
      <c r="G72" s="157"/>
    </row>
    <row r="73" spans="1:7">
      <c r="A73" s="92">
        <v>1993</v>
      </c>
      <c r="B73" s="92">
        <v>180</v>
      </c>
      <c r="C73" s="92">
        <f>'Global AT91-96'!B102</f>
        <v>40217040</v>
      </c>
      <c r="D73" s="158">
        <f>'Global AT91-96'!D102</f>
        <v>0.5</v>
      </c>
      <c r="E73" s="143">
        <f>'Global AT91-96'!Q102</f>
        <v>11455522402.390001</v>
      </c>
      <c r="F73" s="157">
        <f>'Global AT91-96'!F102</f>
        <v>277</v>
      </c>
      <c r="G73" s="157"/>
    </row>
    <row r="74" spans="1:7">
      <c r="A74" s="92">
        <v>1993</v>
      </c>
      <c r="B74" s="92">
        <v>190</v>
      </c>
      <c r="C74" s="92">
        <f>'Global AT91-96'!B103</f>
        <v>42451320</v>
      </c>
      <c r="D74" s="158">
        <f>'Global AT91-96'!D103</f>
        <v>0.5</v>
      </c>
      <c r="E74" s="143">
        <f>'Global AT91-96'!Q103</f>
        <v>11304324392.420002</v>
      </c>
      <c r="F74" s="157">
        <f>'Global AT91-96'!F103</f>
        <v>260</v>
      </c>
      <c r="G74" s="157"/>
    </row>
    <row r="75" spans="1:7">
      <c r="A75" s="92">
        <v>1993</v>
      </c>
      <c r="B75" s="92">
        <v>200</v>
      </c>
      <c r="C75" s="92">
        <f>'Global AT91-96'!B104</f>
        <v>44685600</v>
      </c>
      <c r="D75" s="158">
        <f>'Global AT91-96'!D104</f>
        <v>0.5</v>
      </c>
      <c r="E75" s="143">
        <f>'Global AT91-96'!Q104</f>
        <v>152927875565.78</v>
      </c>
      <c r="F75" s="157">
        <f>'Global AT91-96'!F104</f>
        <v>2008</v>
      </c>
      <c r="G75" s="157"/>
    </row>
    <row r="76" spans="1:7">
      <c r="A76" s="92">
        <v>1994</v>
      </c>
      <c r="B76" s="92">
        <v>0</v>
      </c>
      <c r="C76" s="92">
        <f>'Global AT91-96'!B113</f>
        <v>0</v>
      </c>
      <c r="D76" s="158">
        <f>'Global AT91-96'!D113</f>
        <v>0</v>
      </c>
      <c r="E76" s="143">
        <f>'Global AT91-96'!R113</f>
        <v>0</v>
      </c>
      <c r="F76" s="157">
        <f>'Global AT91-96'!F113</f>
        <v>602968</v>
      </c>
      <c r="G76" s="157"/>
    </row>
    <row r="77" spans="1:7">
      <c r="A77" s="92">
        <v>1994</v>
      </c>
      <c r="B77" s="92">
        <v>10</v>
      </c>
      <c r="C77" s="92">
        <f>'Global AT91-96'!B114</f>
        <v>2417280</v>
      </c>
      <c r="D77" s="158">
        <f>'Global AT91-96'!D114</f>
        <v>0.05</v>
      </c>
      <c r="E77" s="143">
        <f>'Global AT91-96'!R114</f>
        <v>503706984784.00006</v>
      </c>
      <c r="F77" s="157">
        <f>'Global AT91-96'!F114</f>
        <v>144761</v>
      </c>
      <c r="G77" s="157"/>
    </row>
    <row r="78" spans="1:7">
      <c r="A78" s="92">
        <v>1994</v>
      </c>
      <c r="B78" s="92">
        <v>20</v>
      </c>
      <c r="C78" s="92">
        <f>'Global AT91-96'!B115</f>
        <v>4834560</v>
      </c>
      <c r="D78" s="158">
        <f>'Global AT91-96'!D115</f>
        <v>0.05</v>
      </c>
      <c r="E78" s="143">
        <f>'Global AT91-96'!R115</f>
        <v>434256153392</v>
      </c>
      <c r="F78" s="157">
        <f>'Global AT91-96'!F115</f>
        <v>73091</v>
      </c>
      <c r="G78" s="157"/>
    </row>
    <row r="79" spans="1:7">
      <c r="A79" s="92">
        <v>1994</v>
      </c>
      <c r="B79" s="92">
        <v>30</v>
      </c>
      <c r="C79" s="92">
        <f>'Global AT91-96'!B116</f>
        <v>7251840</v>
      </c>
      <c r="D79" s="158">
        <f>'Global AT91-96'!D116</f>
        <v>0.13</v>
      </c>
      <c r="E79" s="143">
        <f>'Global AT91-96'!R116</f>
        <v>349003643216</v>
      </c>
      <c r="F79" s="157">
        <f>'Global AT91-96'!F116</f>
        <v>41830</v>
      </c>
      <c r="G79" s="157"/>
    </row>
    <row r="80" spans="1:7">
      <c r="A80" s="92">
        <v>1994</v>
      </c>
      <c r="B80" s="92">
        <v>40</v>
      </c>
      <c r="C80" s="92">
        <f>'Global AT91-96'!B117</f>
        <v>9669120</v>
      </c>
      <c r="D80" s="158">
        <f>'Global AT91-96'!D117</f>
        <v>0.13</v>
      </c>
      <c r="E80" s="143">
        <f>'Global AT91-96'!R117</f>
        <v>281201537792.00006</v>
      </c>
      <c r="F80" s="157">
        <f>'Global AT91-96'!F117</f>
        <v>25954</v>
      </c>
      <c r="G80" s="157"/>
    </row>
    <row r="81" spans="1:7">
      <c r="A81" s="92">
        <v>1994</v>
      </c>
      <c r="B81" s="92">
        <v>50</v>
      </c>
      <c r="C81" s="92">
        <f>'Global AT91-96'!B118</f>
        <v>12086400</v>
      </c>
      <c r="D81" s="158">
        <f>'Global AT91-96'!D118</f>
        <v>0.23</v>
      </c>
      <c r="E81" s="143">
        <f>'Global AT91-96'!R118</f>
        <v>225154382992</v>
      </c>
      <c r="F81" s="157">
        <f>'Global AT91-96'!F118</f>
        <v>17025</v>
      </c>
      <c r="G81" s="157"/>
    </row>
    <row r="82" spans="1:7">
      <c r="A82" s="92">
        <v>1994</v>
      </c>
      <c r="B82" s="92">
        <v>60</v>
      </c>
      <c r="C82" s="92">
        <f>'Global AT91-96'!B119</f>
        <v>14503680</v>
      </c>
      <c r="D82" s="158">
        <f>'Global AT91-96'!D119</f>
        <v>0.23</v>
      </c>
      <c r="E82" s="143">
        <f>'Global AT91-96'!R119</f>
        <v>192724174656</v>
      </c>
      <c r="F82" s="157">
        <f>'Global AT91-96'!F119</f>
        <v>12321</v>
      </c>
      <c r="G82" s="157"/>
    </row>
    <row r="83" spans="1:7">
      <c r="A83" s="92">
        <v>1994</v>
      </c>
      <c r="B83" s="92">
        <v>70</v>
      </c>
      <c r="C83" s="92">
        <f>'Global AT91-96'!B120</f>
        <v>16920960</v>
      </c>
      <c r="D83" s="158">
        <f>'Global AT91-96'!D120</f>
        <v>0.33</v>
      </c>
      <c r="E83" s="143">
        <f>'Global AT91-96'!R120</f>
        <v>155788579424</v>
      </c>
      <c r="F83" s="157">
        <f>'Global AT91-96'!F120</f>
        <v>8623</v>
      </c>
      <c r="G83" s="157"/>
    </row>
    <row r="84" spans="1:7">
      <c r="A84" s="92">
        <v>1994</v>
      </c>
      <c r="B84" s="92">
        <v>80</v>
      </c>
      <c r="C84" s="92">
        <f>'Global AT91-96'!B121</f>
        <v>19338240</v>
      </c>
      <c r="D84" s="158">
        <f>'Global AT91-96'!D121</f>
        <v>0.33</v>
      </c>
      <c r="E84" s="143">
        <f>'Global AT91-96'!R121</f>
        <v>127292655439.99998</v>
      </c>
      <c r="F84" s="157">
        <f>'Global AT91-96'!F121</f>
        <v>6213</v>
      </c>
      <c r="G84" s="157"/>
    </row>
    <row r="85" spans="1:7">
      <c r="A85" s="92">
        <v>1994</v>
      </c>
      <c r="B85" s="92">
        <v>90</v>
      </c>
      <c r="C85" s="92">
        <f>'Global AT91-96'!B122</f>
        <v>21755520</v>
      </c>
      <c r="D85" s="158">
        <f>'Global AT91-96'!D122</f>
        <v>0.35</v>
      </c>
      <c r="E85" s="143">
        <f>'Global AT91-96'!R122</f>
        <v>101365131743.99998</v>
      </c>
      <c r="F85" s="157">
        <f>'Global AT91-96'!F122</f>
        <v>4423</v>
      </c>
      <c r="G85" s="157"/>
    </row>
    <row r="86" spans="1:7">
      <c r="A86" s="92">
        <v>1994</v>
      </c>
      <c r="B86" s="92">
        <v>100</v>
      </c>
      <c r="C86" s="92">
        <f>'Global AT91-96'!B123</f>
        <v>24172800</v>
      </c>
      <c r="D86" s="158">
        <f>'Global AT91-96'!D123</f>
        <v>0.45</v>
      </c>
      <c r="E86" s="143">
        <f>'Global AT91-96'!R123</f>
        <v>78932773344</v>
      </c>
      <c r="F86" s="157">
        <f>'Global AT91-96'!F123</f>
        <v>3119</v>
      </c>
      <c r="G86" s="157"/>
    </row>
    <row r="87" spans="1:7">
      <c r="A87" s="92">
        <v>1994</v>
      </c>
      <c r="B87" s="92">
        <v>110</v>
      </c>
      <c r="C87" s="92">
        <f>'Global AT91-96'!B124</f>
        <v>26590080</v>
      </c>
      <c r="D87" s="158">
        <f>'Global AT91-96'!D124</f>
        <v>0.45</v>
      </c>
      <c r="E87" s="143">
        <f>'Global AT91-96'!R124</f>
        <v>58962515344</v>
      </c>
      <c r="F87" s="157">
        <f>'Global AT91-96'!F124</f>
        <v>2126</v>
      </c>
      <c r="G87" s="157"/>
    </row>
    <row r="88" spans="1:7">
      <c r="A88" s="92">
        <v>1994</v>
      </c>
      <c r="B88" s="92">
        <v>120</v>
      </c>
      <c r="C88" s="92">
        <f>'Global AT91-96'!B125</f>
        <v>29007360</v>
      </c>
      <c r="D88" s="158">
        <f>'Global AT91-96'!D125</f>
        <v>0.48</v>
      </c>
      <c r="E88" s="143">
        <f>'Global AT91-96'!R125</f>
        <v>45458400768</v>
      </c>
      <c r="F88" s="157">
        <f>'Global AT91-96'!F125</f>
        <v>1508</v>
      </c>
      <c r="G88" s="157"/>
    </row>
    <row r="89" spans="1:7">
      <c r="A89" s="92">
        <v>1994</v>
      </c>
      <c r="B89" s="92">
        <v>130</v>
      </c>
      <c r="C89" s="92">
        <f>'Global AT91-96'!B126</f>
        <v>31424640</v>
      </c>
      <c r="D89" s="158">
        <f>'Global AT91-96'!D126</f>
        <v>0.48</v>
      </c>
      <c r="E89" s="143">
        <f>'Global AT91-96'!R126</f>
        <v>37328685247.999992</v>
      </c>
      <c r="F89" s="157">
        <f>'Global AT91-96'!F126</f>
        <v>1146</v>
      </c>
      <c r="G89" s="157"/>
    </row>
    <row r="90" spans="1:7">
      <c r="A90" s="92">
        <v>1994</v>
      </c>
      <c r="B90" s="92">
        <v>140</v>
      </c>
      <c r="C90" s="92">
        <f>'Global AT91-96'!B127</f>
        <v>33841920</v>
      </c>
      <c r="D90" s="158">
        <f>'Global AT91-96'!D127</f>
        <v>0.48</v>
      </c>
      <c r="E90" s="143">
        <f>'Global AT91-96'!R127</f>
        <v>30640534800</v>
      </c>
      <c r="F90" s="157">
        <f>'Global AT91-96'!F127</f>
        <v>876</v>
      </c>
      <c r="G90" s="157"/>
    </row>
    <row r="91" spans="1:7">
      <c r="A91" s="92">
        <v>1994</v>
      </c>
      <c r="B91" s="92">
        <v>150</v>
      </c>
      <c r="C91" s="92">
        <f>'Global AT91-96'!B128</f>
        <v>36259200</v>
      </c>
      <c r="D91" s="158">
        <f>'Global AT91-96'!D128</f>
        <v>0.48</v>
      </c>
      <c r="E91" s="143">
        <f>'Global AT91-96'!R128</f>
        <v>25768043648.000004</v>
      </c>
      <c r="F91" s="157">
        <f>'Global AT91-96'!F128</f>
        <v>689</v>
      </c>
      <c r="G91" s="157"/>
    </row>
    <row r="92" spans="1:7">
      <c r="A92" s="92">
        <v>1994</v>
      </c>
      <c r="B92" s="92">
        <v>160</v>
      </c>
      <c r="C92" s="92">
        <f>'Global AT91-96'!B129</f>
        <v>38676480</v>
      </c>
      <c r="D92" s="158">
        <f>'Global AT91-96'!D129</f>
        <v>0.48</v>
      </c>
      <c r="E92" s="143">
        <f>'Global AT91-96'!R129</f>
        <v>21599806880</v>
      </c>
      <c r="F92" s="157">
        <f>'Global AT91-96'!F129</f>
        <v>543</v>
      </c>
      <c r="G92" s="157"/>
    </row>
    <row r="93" spans="1:7">
      <c r="A93" s="92">
        <v>1994</v>
      </c>
      <c r="B93" s="92">
        <v>170</v>
      </c>
      <c r="C93" s="92">
        <f>'Global AT91-96'!B130</f>
        <v>41093760</v>
      </c>
      <c r="D93" s="158">
        <f>'Global AT91-96'!D130</f>
        <v>0.48</v>
      </c>
      <c r="E93" s="143">
        <f>'Global AT91-96'!R130</f>
        <v>19379938080</v>
      </c>
      <c r="F93" s="157">
        <f>'Global AT91-96'!F130</f>
        <v>458</v>
      </c>
      <c r="G93" s="157"/>
    </row>
    <row r="94" spans="1:7">
      <c r="A94" s="92">
        <v>1994</v>
      </c>
      <c r="B94" s="92">
        <v>180</v>
      </c>
      <c r="C94" s="92">
        <f>'Global AT91-96'!B131</f>
        <v>43511040</v>
      </c>
      <c r="D94" s="158">
        <f>'Global AT91-96'!D131</f>
        <v>0.48</v>
      </c>
      <c r="E94" s="143">
        <f>'Global AT91-96'!R131</f>
        <v>16448301184</v>
      </c>
      <c r="F94" s="157">
        <f>'Global AT91-96'!F131</f>
        <v>368</v>
      </c>
      <c r="G94" s="157"/>
    </row>
    <row r="95" spans="1:7">
      <c r="A95" s="92">
        <v>1994</v>
      </c>
      <c r="B95" s="92">
        <v>190</v>
      </c>
      <c r="C95" s="92">
        <f>'Global AT91-96'!B132</f>
        <v>45928320</v>
      </c>
      <c r="D95" s="158">
        <f>'Global AT91-96'!D132</f>
        <v>0.48</v>
      </c>
      <c r="E95" s="143">
        <f>'Global AT91-96'!R132</f>
        <v>13983380624.000002</v>
      </c>
      <c r="F95" s="157">
        <f>'Global AT91-96'!F132</f>
        <v>297</v>
      </c>
      <c r="G95" s="157"/>
    </row>
    <row r="96" spans="1:7">
      <c r="A96" s="92">
        <v>1994</v>
      </c>
      <c r="B96" s="92">
        <v>200</v>
      </c>
      <c r="C96" s="92">
        <f>'Global AT91-96'!B133</f>
        <v>48345600</v>
      </c>
      <c r="D96" s="158">
        <f>'Global AT91-96'!D133</f>
        <v>0.48</v>
      </c>
      <c r="E96" s="143">
        <f>'Global AT91-96'!R133</f>
        <v>182053434543.99997</v>
      </c>
      <c r="F96" s="157">
        <f>'Global AT91-96'!F133</f>
        <v>2222</v>
      </c>
      <c r="G96" s="157"/>
    </row>
    <row r="97" spans="1:6">
      <c r="A97" s="92">
        <v>1995</v>
      </c>
      <c r="B97" s="92">
        <v>0</v>
      </c>
      <c r="C97" s="92">
        <f>'Global AT91-96'!B144</f>
        <v>0</v>
      </c>
      <c r="D97" s="161">
        <f>'Global AT91-96'!D144</f>
        <v>0</v>
      </c>
      <c r="E97" s="160">
        <f>'Global AT91-96'!S144</f>
        <v>0</v>
      </c>
      <c r="F97">
        <f>'Global AT91-96'!F144</f>
        <v>668956</v>
      </c>
    </row>
    <row r="98" spans="1:6">
      <c r="A98" s="92">
        <v>1995</v>
      </c>
      <c r="B98" s="92">
        <v>10</v>
      </c>
      <c r="C98" s="92">
        <f>'Global AT91-96'!B145</f>
        <v>2625600</v>
      </c>
      <c r="D98" s="161">
        <f>'Global AT91-96'!D145</f>
        <v>0.05</v>
      </c>
      <c r="E98" s="160">
        <f>'Global AT91-96'!S145</f>
        <v>618578022820</v>
      </c>
      <c r="F98">
        <f>'Global AT91-96'!F145</f>
        <v>160686</v>
      </c>
    </row>
    <row r="99" spans="1:6">
      <c r="A99" s="92">
        <v>1995</v>
      </c>
      <c r="B99" s="92">
        <v>20</v>
      </c>
      <c r="C99" s="92">
        <f>'Global AT91-96'!B146</f>
        <v>5251200</v>
      </c>
      <c r="D99" s="161">
        <f>'Global AT91-96'!D146</f>
        <v>0.05</v>
      </c>
      <c r="E99" s="160">
        <f>'Global AT91-96'!S146</f>
        <v>517205417419.99646</v>
      </c>
      <c r="F99">
        <f>'Global AT91-96'!F146</f>
        <v>80197</v>
      </c>
    </row>
    <row r="100" spans="1:6">
      <c r="A100" s="92">
        <v>1995</v>
      </c>
      <c r="B100" s="92">
        <v>30</v>
      </c>
      <c r="C100" s="92">
        <f>'Global AT91-96'!B147</f>
        <v>7876800</v>
      </c>
      <c r="D100" s="161">
        <f>'Global AT91-96'!D147</f>
        <v>0.1</v>
      </c>
      <c r="E100" s="160">
        <f>'Global AT91-96'!S147</f>
        <v>412933181490.00098</v>
      </c>
      <c r="F100">
        <f>'Global AT91-96'!F147</f>
        <v>45595</v>
      </c>
    </row>
    <row r="101" spans="1:6">
      <c r="A101" s="92">
        <v>1995</v>
      </c>
      <c r="B101" s="92">
        <v>40</v>
      </c>
      <c r="C101" s="92">
        <f>'Global AT91-96'!B148</f>
        <v>10502400</v>
      </c>
      <c r="D101" s="161">
        <f>'Global AT91-96'!D148</f>
        <v>0.1</v>
      </c>
      <c r="E101" s="160">
        <f>'Global AT91-96'!S148</f>
        <v>335387370850.00116</v>
      </c>
      <c r="F101">
        <f>'Global AT91-96'!F148</f>
        <v>28584</v>
      </c>
    </row>
    <row r="102" spans="1:6">
      <c r="A102" s="92">
        <v>1995</v>
      </c>
      <c r="B102" s="92">
        <v>50</v>
      </c>
      <c r="C102" s="92">
        <f>'Global AT91-96'!B149</f>
        <v>13128000</v>
      </c>
      <c r="D102" s="161">
        <f>'Global AT91-96'!D149</f>
        <v>0.15</v>
      </c>
      <c r="E102" s="160">
        <f>'Global AT91-96'!S149</f>
        <v>289679987486.66693</v>
      </c>
      <c r="F102">
        <f>'Global AT91-96'!F149</f>
        <v>20202</v>
      </c>
    </row>
    <row r="103" spans="1:6">
      <c r="A103" s="92">
        <v>1995</v>
      </c>
      <c r="B103" s="92">
        <v>60</v>
      </c>
      <c r="C103" s="92">
        <f>'Global AT91-96'!B150</f>
        <v>15753600</v>
      </c>
      <c r="D103" s="161">
        <f>'Global AT91-96'!D150</f>
        <v>0.15</v>
      </c>
      <c r="E103" s="160">
        <f>'Global AT91-96'!S150</f>
        <v>241887639879.9993</v>
      </c>
      <c r="F103">
        <f>'Global AT91-96'!F150</f>
        <v>14216</v>
      </c>
    </row>
    <row r="104" spans="1:6">
      <c r="A104" s="92">
        <v>1995</v>
      </c>
      <c r="B104" s="92">
        <v>70</v>
      </c>
      <c r="C104" s="92">
        <f>'Global AT91-96'!B151</f>
        <v>18379200</v>
      </c>
      <c r="D104" s="161">
        <f>'Global AT91-96'!D151</f>
        <v>0.25</v>
      </c>
      <c r="E104" s="160">
        <f>'Global AT91-96'!S151</f>
        <v>200551662172.00009</v>
      </c>
      <c r="F104">
        <f>'Global AT91-96'!F151</f>
        <v>10224</v>
      </c>
    </row>
    <row r="105" spans="1:6">
      <c r="A105" s="92">
        <v>1995</v>
      </c>
      <c r="B105" s="92">
        <v>80</v>
      </c>
      <c r="C105" s="92">
        <f>'Global AT91-96'!B152</f>
        <v>21004800</v>
      </c>
      <c r="D105" s="161">
        <f>'Global AT91-96'!D152</f>
        <v>0.25</v>
      </c>
      <c r="E105" s="160">
        <f>'Global AT91-96'!S152</f>
        <v>170667022648.00012</v>
      </c>
      <c r="F105">
        <f>'Global AT91-96'!F152</f>
        <v>7653</v>
      </c>
    </row>
    <row r="106" spans="1:6">
      <c r="A106" s="92">
        <v>1995</v>
      </c>
      <c r="B106" s="92">
        <v>90</v>
      </c>
      <c r="C106" s="92">
        <f>'Global AT91-96'!B153</f>
        <v>23630400</v>
      </c>
      <c r="D106" s="161">
        <f>'Global AT91-96'!D153</f>
        <v>0.35</v>
      </c>
      <c r="E106" s="160">
        <f>'Global AT91-96'!S153</f>
        <v>140519428062.85712</v>
      </c>
      <c r="F106">
        <f>'Global AT91-96'!F153</f>
        <v>5653</v>
      </c>
    </row>
    <row r="107" spans="1:6">
      <c r="A107" s="92">
        <v>1995</v>
      </c>
      <c r="B107" s="92">
        <v>100</v>
      </c>
      <c r="C107" s="92">
        <f>'Global AT91-96'!B154</f>
        <v>26256000</v>
      </c>
      <c r="D107" s="161">
        <f>'Global AT91-96'!D154</f>
        <v>0.35</v>
      </c>
      <c r="E107" s="160">
        <f>'Global AT91-96'!S154</f>
        <v>108212007665.71423</v>
      </c>
      <c r="F107">
        <f>'Global AT91-96'!F154</f>
        <v>3932</v>
      </c>
    </row>
    <row r="108" spans="1:6">
      <c r="A108" s="92">
        <v>1995</v>
      </c>
      <c r="B108" s="92">
        <v>110</v>
      </c>
      <c r="C108" s="92">
        <f>'Global AT91-96'!B155</f>
        <v>28881600</v>
      </c>
      <c r="D108" s="161">
        <f>'Global AT91-96'!D155</f>
        <v>0.35</v>
      </c>
      <c r="E108" s="160">
        <f>'Global AT91-96'!S155</f>
        <v>85307087880</v>
      </c>
      <c r="F108">
        <f>'Global AT91-96'!F155</f>
        <v>2830</v>
      </c>
    </row>
    <row r="109" spans="1:6">
      <c r="A109" s="92">
        <v>1995</v>
      </c>
      <c r="B109" s="92">
        <v>120</v>
      </c>
      <c r="C109" s="92">
        <f>'Global AT91-96'!B156</f>
        <v>31507200</v>
      </c>
      <c r="D109" s="161">
        <f>'Global AT91-96'!D156</f>
        <v>0.45</v>
      </c>
      <c r="E109" s="160">
        <f>'Global AT91-96'!S156</f>
        <v>64771322419.999992</v>
      </c>
      <c r="F109">
        <f>'Global AT91-96'!F156</f>
        <v>1977</v>
      </c>
    </row>
    <row r="110" spans="1:6">
      <c r="A110" s="92">
        <v>1995</v>
      </c>
      <c r="B110" s="92">
        <v>130</v>
      </c>
      <c r="C110" s="92">
        <f>'Global AT91-96'!B157</f>
        <v>34132800</v>
      </c>
      <c r="D110" s="161">
        <f>'Global AT91-96'!D157</f>
        <v>0.45</v>
      </c>
      <c r="E110" s="160">
        <f>'Global AT91-96'!S157</f>
        <v>52792261802.222237</v>
      </c>
      <c r="F110">
        <f>'Global AT91-96'!F157</f>
        <v>1494</v>
      </c>
    </row>
    <row r="111" spans="1:6">
      <c r="A111" s="92">
        <v>1995</v>
      </c>
      <c r="B111" s="92">
        <v>140</v>
      </c>
      <c r="C111" s="92">
        <f>'Global AT91-96'!B158</f>
        <v>36758400</v>
      </c>
      <c r="D111" s="161">
        <f>'Global AT91-96'!D158</f>
        <v>0.45</v>
      </c>
      <c r="E111" s="160">
        <f>'Global AT91-96'!S158</f>
        <v>43797657053.33329</v>
      </c>
      <c r="F111">
        <f>'Global AT91-96'!F158</f>
        <v>1148</v>
      </c>
    </row>
    <row r="112" spans="1:6">
      <c r="A112" s="92">
        <v>1995</v>
      </c>
      <c r="B112" s="92">
        <v>150</v>
      </c>
      <c r="C112" s="92">
        <f>'Global AT91-96'!B159</f>
        <v>39384000</v>
      </c>
      <c r="D112" s="161">
        <f>'Global AT91-96'!D159</f>
        <v>0.45</v>
      </c>
      <c r="E112" s="160">
        <f>'Global AT91-96'!S159</f>
        <v>33074508184.444447</v>
      </c>
      <c r="F112">
        <f>'Global AT91-96'!F159</f>
        <v>814</v>
      </c>
    </row>
    <row r="113" spans="1:10">
      <c r="A113" s="92">
        <v>1995</v>
      </c>
      <c r="B113" s="92">
        <v>160</v>
      </c>
      <c r="C113" s="92">
        <f>'Global AT91-96'!B160</f>
        <v>42009600</v>
      </c>
      <c r="D113" s="161">
        <f>'Global AT91-96'!D160</f>
        <v>0.45</v>
      </c>
      <c r="E113" s="160">
        <f>'Global AT91-96'!S160</f>
        <v>28697047908.888889</v>
      </c>
      <c r="F113">
        <f>'Global AT91-96'!F160</f>
        <v>664</v>
      </c>
    </row>
    <row r="114" spans="1:10">
      <c r="A114" s="92">
        <v>1995</v>
      </c>
      <c r="B114" s="92">
        <v>170</v>
      </c>
      <c r="C114" s="92">
        <f>'Global AT91-96'!B161</f>
        <v>44635200</v>
      </c>
      <c r="D114" s="161">
        <f>'Global AT91-96'!D161</f>
        <v>0.45</v>
      </c>
      <c r="E114" s="160">
        <f>'Global AT91-96'!S161</f>
        <v>25466211093.333351</v>
      </c>
      <c r="F114">
        <f>'Global AT91-96'!F161</f>
        <v>554</v>
      </c>
    </row>
    <row r="115" spans="1:10">
      <c r="A115" s="92">
        <v>1995</v>
      </c>
      <c r="B115" s="92">
        <v>180</v>
      </c>
      <c r="C115" s="92">
        <f>'Global AT91-96'!B162</f>
        <v>47260800</v>
      </c>
      <c r="D115" s="161">
        <f>'Global AT91-96'!D162</f>
        <v>0.45</v>
      </c>
      <c r="E115" s="160">
        <f>'Global AT91-96'!S162</f>
        <v>23325143895.555561</v>
      </c>
      <c r="F115">
        <f>'Global AT91-96'!F162</f>
        <v>483</v>
      </c>
    </row>
    <row r="116" spans="1:10">
      <c r="A116" s="92">
        <v>1995</v>
      </c>
      <c r="B116" s="92">
        <v>190</v>
      </c>
      <c r="C116" s="92">
        <f>'Global AT91-96'!B163</f>
        <v>49886400</v>
      </c>
      <c r="D116" s="161">
        <f>'Global AT91-96'!D163</f>
        <v>0.45</v>
      </c>
      <c r="E116" s="160">
        <f>'Global AT91-96'!S163</f>
        <v>18737850802.222225</v>
      </c>
      <c r="F116">
        <f>'Global AT91-96'!F163</f>
        <v>367</v>
      </c>
    </row>
    <row r="117" spans="1:10">
      <c r="A117" s="92">
        <v>1995</v>
      </c>
      <c r="B117" s="92">
        <v>200</v>
      </c>
      <c r="C117" s="92">
        <f>'Global AT91-96'!B164</f>
        <v>52512000</v>
      </c>
      <c r="D117" s="161">
        <f>'Global AT91-96'!D164</f>
        <v>0.45</v>
      </c>
      <c r="E117" s="160">
        <f>'Global AT91-96'!S164</f>
        <v>242659312000.00034</v>
      </c>
      <c r="F117">
        <f>'Global AT91-96'!F164</f>
        <v>2775</v>
      </c>
    </row>
    <row r="118" spans="1:10">
      <c r="A118" s="92">
        <v>1996</v>
      </c>
      <c r="B118" s="174">
        <f>'Global AT97'!A5</f>
        <v>0</v>
      </c>
      <c r="C118" s="162">
        <f>'Global AT97'!C5</f>
        <v>0</v>
      </c>
      <c r="D118" s="161">
        <v>0</v>
      </c>
      <c r="E118" s="164">
        <f>'Global AT97'!Z5</f>
        <v>238460890595</v>
      </c>
      <c r="F118" s="157">
        <f>'Global AT97'!E5</f>
        <v>564656</v>
      </c>
      <c r="G118" s="157"/>
      <c r="H118" s="157">
        <f>'Global AT97'!U5</f>
        <v>242077854801</v>
      </c>
      <c r="I118" s="157">
        <f>'Global AT97'!S5</f>
        <v>2739193492</v>
      </c>
      <c r="J118" s="143">
        <f>'Global AT97'!Q5</f>
        <v>6009646977</v>
      </c>
    </row>
    <row r="119" spans="1:10">
      <c r="A119" s="92">
        <v>1996</v>
      </c>
      <c r="B119" s="174">
        <f>'Global AT97'!A6</f>
        <v>5</v>
      </c>
      <c r="C119" s="162">
        <f>'Global AT97'!C6</f>
        <v>1393680</v>
      </c>
      <c r="D119" s="161">
        <v>0</v>
      </c>
      <c r="E119" s="164">
        <f>'Global AT97'!Z6</f>
        <v>298467178559</v>
      </c>
      <c r="F119" s="157">
        <f>'Global AT97'!E6</f>
        <v>146783</v>
      </c>
      <c r="G119" s="157"/>
      <c r="H119" s="157">
        <f>'Global AT97'!U6</f>
        <v>299586361263</v>
      </c>
      <c r="I119" s="157">
        <f>'Global AT97'!S6</f>
        <v>2379908563</v>
      </c>
      <c r="J119" s="143">
        <f>'Global AT97'!Q6</f>
        <v>7144005075</v>
      </c>
    </row>
    <row r="120" spans="1:10">
      <c r="A120" s="92">
        <v>1996</v>
      </c>
      <c r="B120" s="174">
        <f>'Global AT97'!A7</f>
        <v>10</v>
      </c>
      <c r="C120" s="162">
        <f>'Global AT97'!C7</f>
        <v>2787360</v>
      </c>
      <c r="D120" s="161">
        <v>0.05</v>
      </c>
      <c r="E120" s="164">
        <f>'Global AT97'!Z7</f>
        <v>69795516165</v>
      </c>
      <c r="F120" s="157">
        <f>'Global AT97'!E7</f>
        <v>23871</v>
      </c>
      <c r="G120" s="157"/>
      <c r="H120" s="157">
        <f>'Global AT97'!U7</f>
        <v>70185263861</v>
      </c>
      <c r="I120" s="157">
        <f>'Global AT97'!S7</f>
        <v>510777401</v>
      </c>
      <c r="J120" s="143">
        <f>'Global AT97'!Q7</f>
        <v>1635561534</v>
      </c>
    </row>
    <row r="121" spans="1:10">
      <c r="A121" s="92">
        <v>1996</v>
      </c>
      <c r="B121" s="174">
        <f>'Global AT97'!A8</f>
        <v>11</v>
      </c>
      <c r="C121" s="162">
        <f>'Global AT97'!C8</f>
        <v>3066096</v>
      </c>
      <c r="D121" s="161">
        <v>0.05</v>
      </c>
      <c r="E121" s="164">
        <f>'Global AT97'!Z8</f>
        <v>70256054550</v>
      </c>
      <c r="F121" s="157">
        <f>'Global AT97'!E8</f>
        <v>21924</v>
      </c>
      <c r="G121" s="157"/>
      <c r="H121" s="157">
        <f>'Global AT97'!U8</f>
        <v>70607990202</v>
      </c>
      <c r="I121" s="157">
        <f>'Global AT97'!S8</f>
        <v>551989176</v>
      </c>
      <c r="J121" s="143">
        <f>'Global AT97'!Q8</f>
        <v>1326326939</v>
      </c>
    </row>
    <row r="122" spans="1:10">
      <c r="A122" s="92">
        <v>1996</v>
      </c>
      <c r="B122" s="174">
        <f>'Global AT97'!A9</f>
        <v>12</v>
      </c>
      <c r="C122" s="162">
        <f>'Global AT97'!C9</f>
        <v>3344832</v>
      </c>
      <c r="D122" s="161">
        <v>0.05</v>
      </c>
      <c r="E122" s="164">
        <f>'Global AT97'!Z9</f>
        <v>71572423559</v>
      </c>
      <c r="F122" s="157">
        <f>'Global AT97'!E9</f>
        <v>20544</v>
      </c>
      <c r="G122" s="157"/>
      <c r="H122" s="157">
        <f>'Global AT97'!U9</f>
        <v>71939325629</v>
      </c>
      <c r="I122" s="157">
        <f>'Global AT97'!S9</f>
        <v>515204640</v>
      </c>
      <c r="J122" s="143">
        <f>'Global AT97'!Q9</f>
        <v>1366603262</v>
      </c>
    </row>
    <row r="123" spans="1:10">
      <c r="A123" s="92">
        <v>1996</v>
      </c>
      <c r="B123" s="174">
        <f>'Global AT97'!A10</f>
        <v>13</v>
      </c>
      <c r="C123" s="162">
        <f>'Global AT97'!C10</f>
        <v>3623568</v>
      </c>
      <c r="D123" s="161">
        <v>0.05</v>
      </c>
      <c r="E123" s="164">
        <f>'Global AT97'!Z10</f>
        <v>72268496961</v>
      </c>
      <c r="F123" s="157">
        <f>'Global AT97'!E10</f>
        <v>19235</v>
      </c>
      <c r="G123" s="157"/>
      <c r="H123" s="157">
        <f>'Global AT97'!U10</f>
        <v>72584950361</v>
      </c>
      <c r="I123" s="157">
        <f>'Global AT97'!S10</f>
        <v>510077682</v>
      </c>
      <c r="J123" s="143">
        <f>'Global AT97'!Q10</f>
        <v>1538515776</v>
      </c>
    </row>
    <row r="124" spans="1:10">
      <c r="A124" s="92">
        <v>1996</v>
      </c>
      <c r="B124" s="174">
        <f>'Global AT97'!A11</f>
        <v>14</v>
      </c>
      <c r="C124" s="162">
        <f>'Global AT97'!C11</f>
        <v>3902304</v>
      </c>
      <c r="D124" s="161">
        <v>0.05</v>
      </c>
      <c r="E124" s="164">
        <f>'Global AT97'!Z11</f>
        <v>68883032446</v>
      </c>
      <c r="F124" s="157">
        <f>'Global AT97'!E11</f>
        <v>17052</v>
      </c>
      <c r="G124" s="157"/>
      <c r="H124" s="157">
        <f>'Global AT97'!U11</f>
        <v>69304265521</v>
      </c>
      <c r="I124" s="157">
        <f>'Global AT97'!S11</f>
        <v>532431456</v>
      </c>
      <c r="J124" s="143">
        <f>'Global AT97'!Q11</f>
        <v>1312096886</v>
      </c>
    </row>
    <row r="125" spans="1:10">
      <c r="A125" s="92">
        <v>1996</v>
      </c>
      <c r="B125" s="174">
        <f>'Global AT97'!A12</f>
        <v>15</v>
      </c>
      <c r="C125" s="162">
        <f>'Global AT97'!C12</f>
        <v>4181040</v>
      </c>
      <c r="D125" s="161">
        <v>0.05</v>
      </c>
      <c r="E125" s="164">
        <f>'Global AT97'!Z12</f>
        <v>331281001039</v>
      </c>
      <c r="F125" s="157">
        <f>'Global AT97'!E12</f>
        <v>68600</v>
      </c>
      <c r="G125" s="157"/>
      <c r="H125" s="157">
        <f>'Global AT97'!U12</f>
        <v>333486240683</v>
      </c>
      <c r="I125" s="157">
        <f>'Global AT97'!S12</f>
        <v>2548093419</v>
      </c>
      <c r="J125" s="143">
        <f>'Global AT97'!Q12</f>
        <v>7092704372</v>
      </c>
    </row>
    <row r="126" spans="1:10">
      <c r="A126" s="92">
        <v>1996</v>
      </c>
      <c r="B126" s="174">
        <f>'Global AT97'!A13</f>
        <v>20</v>
      </c>
      <c r="C126" s="162">
        <f>'Global AT97'!C13</f>
        <v>5574720</v>
      </c>
      <c r="D126" s="161">
        <v>0.05</v>
      </c>
      <c r="E126" s="164">
        <f>'Global AT97'!Z13</f>
        <v>305323855206</v>
      </c>
      <c r="F126" s="157">
        <f>'Global AT97'!E13</f>
        <v>48981</v>
      </c>
      <c r="G126" s="157"/>
      <c r="H126" s="157">
        <f>'Global AT97'!U13</f>
        <v>307634200190</v>
      </c>
      <c r="I126" s="157">
        <f>'Global AT97'!S13</f>
        <v>2392759973</v>
      </c>
      <c r="J126" s="143">
        <f>'Global AT97'!Q13</f>
        <v>6585006747</v>
      </c>
    </row>
    <row r="127" spans="1:10">
      <c r="A127" s="92">
        <v>1996</v>
      </c>
      <c r="B127" s="174">
        <f>'Global AT97'!A14</f>
        <v>25</v>
      </c>
      <c r="C127" s="162">
        <f>'Global AT97'!C14</f>
        <v>6968400</v>
      </c>
      <c r="D127" s="161">
        <v>0.05</v>
      </c>
      <c r="E127" s="164">
        <f>'Global AT97'!Z14</f>
        <v>288600940635</v>
      </c>
      <c r="F127" s="157">
        <f>'Global AT97'!E14</f>
        <v>37817</v>
      </c>
      <c r="G127" s="157"/>
      <c r="H127" s="157">
        <f>'Global AT97'!U14</f>
        <v>291735549143</v>
      </c>
      <c r="I127" s="157">
        <f>'Global AT97'!S14</f>
        <v>2614288129</v>
      </c>
      <c r="J127" s="143">
        <f>'Global AT97'!Q14</f>
        <v>7250303693</v>
      </c>
    </row>
    <row r="128" spans="1:10">
      <c r="A128" s="92">
        <v>1996</v>
      </c>
      <c r="B128" s="174">
        <f>'Global AT97'!A15</f>
        <v>30</v>
      </c>
      <c r="C128" s="162">
        <f>'Global AT97'!C15</f>
        <v>8362080</v>
      </c>
      <c r="D128" s="161">
        <v>0.1</v>
      </c>
      <c r="E128" s="164">
        <f>'Global AT97'!Z15</f>
        <v>253830755569</v>
      </c>
      <c r="F128" s="157">
        <f>'Global AT97'!E15</f>
        <v>28113</v>
      </c>
      <c r="G128" s="157"/>
      <c r="H128" s="157">
        <f>'Global AT97'!U15</f>
        <v>256528341768</v>
      </c>
      <c r="I128" s="157">
        <f>'Global AT97'!S15</f>
        <v>2308174063</v>
      </c>
      <c r="J128" s="143">
        <f>'Global AT97'!Q15</f>
        <v>6529790256</v>
      </c>
    </row>
    <row r="129" spans="1:10">
      <c r="A129" s="92">
        <v>1996</v>
      </c>
      <c r="B129" s="174">
        <f>'Global AT97'!A16</f>
        <v>35</v>
      </c>
      <c r="C129" s="162">
        <f>'Global AT97'!C16</f>
        <v>9755760</v>
      </c>
      <c r="D129" s="161">
        <v>0.1</v>
      </c>
      <c r="E129" s="164">
        <f>'Global AT97'!Z16</f>
        <v>217839175610</v>
      </c>
      <c r="F129" s="157">
        <f>'Global AT97'!E16</f>
        <v>20901</v>
      </c>
      <c r="G129" s="157"/>
      <c r="H129" s="157">
        <f>'Global AT97'!U16</f>
        <v>220580985835</v>
      </c>
      <c r="I129" s="157">
        <f>'Global AT97'!S16</f>
        <v>2211697036</v>
      </c>
      <c r="J129" s="143">
        <f>'Global AT97'!Q16</f>
        <v>6147907837</v>
      </c>
    </row>
    <row r="130" spans="1:10">
      <c r="A130" s="92">
        <v>1996</v>
      </c>
      <c r="B130" s="174">
        <f>'Global AT97'!A17</f>
        <v>40</v>
      </c>
      <c r="C130" s="162">
        <f>'Global AT97'!C17</f>
        <v>11149440</v>
      </c>
      <c r="D130" s="161">
        <v>0.1</v>
      </c>
      <c r="E130" s="164">
        <f>'Global AT97'!Z17</f>
        <v>208076423045</v>
      </c>
      <c r="F130" s="157">
        <f>'Global AT97'!E17</f>
        <v>17597</v>
      </c>
      <c r="G130" s="157"/>
      <c r="H130" s="157">
        <f>'Global AT97'!U17</f>
        <v>211045365979</v>
      </c>
      <c r="I130" s="157">
        <f>'Global AT97'!S17</f>
        <v>2034890716</v>
      </c>
      <c r="J130" s="143">
        <f>'Global AT97'!Q17</f>
        <v>6160946173</v>
      </c>
    </row>
    <row r="131" spans="1:10">
      <c r="A131" s="92">
        <v>1996</v>
      </c>
      <c r="B131" s="174">
        <f>'Global AT97'!A18</f>
        <v>45</v>
      </c>
      <c r="C131" s="162">
        <f>'Global AT97'!C18</f>
        <v>12543120</v>
      </c>
      <c r="D131" s="161">
        <v>0.1</v>
      </c>
      <c r="E131" s="164">
        <f>'Global AT97'!Z18</f>
        <v>192704341958</v>
      </c>
      <c r="F131" s="157">
        <f>'Global AT97'!E18</f>
        <v>14573</v>
      </c>
      <c r="G131" s="157"/>
      <c r="H131" s="157">
        <f>'Global AT97'!U18</f>
        <v>195384015155</v>
      </c>
      <c r="I131" s="157">
        <f>'Global AT97'!S18</f>
        <v>1888696576</v>
      </c>
      <c r="J131" s="143">
        <f>'Global AT97'!Q18</f>
        <v>6068540328</v>
      </c>
    </row>
    <row r="132" spans="1:10">
      <c r="A132" s="92">
        <v>1996</v>
      </c>
      <c r="B132" s="174">
        <f>'Global AT97'!A19</f>
        <v>50</v>
      </c>
      <c r="C132" s="162">
        <f>'Global AT97'!C19</f>
        <v>13936800</v>
      </c>
      <c r="D132" s="161">
        <v>0.15</v>
      </c>
      <c r="E132" s="164">
        <f>'Global AT97'!Z19</f>
        <v>183562400933</v>
      </c>
      <c r="F132" s="157">
        <f>'Global AT97'!E19</f>
        <v>12565</v>
      </c>
      <c r="G132" s="157"/>
      <c r="H132" s="157">
        <f>'Global AT97'!U19</f>
        <v>186412820516</v>
      </c>
      <c r="I132" s="157">
        <f>'Global AT97'!S19</f>
        <v>1805814004</v>
      </c>
      <c r="J132" s="143">
        <f>'Global AT97'!Q19</f>
        <v>6973472303</v>
      </c>
    </row>
    <row r="133" spans="1:10">
      <c r="A133" s="92">
        <v>1996</v>
      </c>
      <c r="B133" s="174">
        <f>'Global AT97'!A20</f>
        <v>55</v>
      </c>
      <c r="C133" s="162">
        <f>'Global AT97'!C20</f>
        <v>15330480</v>
      </c>
      <c r="D133" s="161">
        <v>0.15</v>
      </c>
      <c r="E133" s="164">
        <f>'Global AT97'!Z20</f>
        <v>156289958702</v>
      </c>
      <c r="F133" s="157">
        <f>'Global AT97'!E20</f>
        <v>9767</v>
      </c>
      <c r="G133" s="157"/>
      <c r="H133" s="157">
        <f>'Global AT97'!U20</f>
        <v>158860258263</v>
      </c>
      <c r="I133" s="157">
        <f>'Global AT97'!S20</f>
        <v>1785622275</v>
      </c>
      <c r="J133" s="143">
        <f>'Global AT97'!Q20</f>
        <v>5720202199</v>
      </c>
    </row>
    <row r="134" spans="1:10">
      <c r="A134" s="92">
        <v>1996</v>
      </c>
      <c r="B134" s="174">
        <f>'Global AT97'!A21</f>
        <v>60</v>
      </c>
      <c r="C134" s="162">
        <f>'Global AT97'!C21</f>
        <v>16724160</v>
      </c>
      <c r="D134" s="161">
        <v>0.15</v>
      </c>
      <c r="E134" s="164">
        <f>'Global AT97'!Z21</f>
        <v>144354481728</v>
      </c>
      <c r="F134" s="157">
        <f>'Global AT97'!E21</f>
        <v>8290</v>
      </c>
      <c r="G134" s="157"/>
      <c r="H134" s="157">
        <f>'Global AT97'!U21</f>
        <v>146778722732</v>
      </c>
      <c r="I134" s="157">
        <f>'Global AT97'!S21</f>
        <v>1636201919</v>
      </c>
      <c r="J134" s="143">
        <f>'Global AT97'!Q21</f>
        <v>5866973575</v>
      </c>
    </row>
    <row r="135" spans="1:10">
      <c r="A135" s="92">
        <v>1996</v>
      </c>
      <c r="B135" s="174">
        <f>'Global AT97'!A22</f>
        <v>65</v>
      </c>
      <c r="C135" s="162">
        <f>'Global AT97'!C22</f>
        <v>18117840</v>
      </c>
      <c r="D135" s="161">
        <v>0.15</v>
      </c>
      <c r="E135" s="164">
        <f>'Global AT97'!Z22</f>
        <v>141409997250</v>
      </c>
      <c r="F135" s="157">
        <f>'Global AT97'!E22</f>
        <v>7513</v>
      </c>
      <c r="G135" s="157"/>
      <c r="H135" s="157">
        <f>'Global AT97'!U22</f>
        <v>144048775871</v>
      </c>
      <c r="I135" s="157">
        <f>'Global AT97'!S22</f>
        <v>1589871356</v>
      </c>
      <c r="J135" s="143">
        <f>'Global AT97'!Q22</f>
        <v>6422201751</v>
      </c>
    </row>
    <row r="136" spans="1:10">
      <c r="A136" s="92">
        <v>1996</v>
      </c>
      <c r="B136" s="174">
        <f>'Global AT97'!A23</f>
        <v>70</v>
      </c>
      <c r="C136" s="162">
        <f>'Global AT97'!C23</f>
        <v>19511520</v>
      </c>
      <c r="D136" s="161">
        <v>0.25</v>
      </c>
      <c r="E136" s="164">
        <f>'Global AT97'!Z23</f>
        <v>124293775444</v>
      </c>
      <c r="F136" s="157">
        <f>'Global AT97'!E23</f>
        <v>6158</v>
      </c>
      <c r="G136" s="157"/>
      <c r="H136" s="157">
        <f>'Global AT97'!U23</f>
        <v>126991786286</v>
      </c>
      <c r="I136" s="157">
        <f>'Global AT97'!S23</f>
        <v>1388844675</v>
      </c>
      <c r="J136" s="143">
        <f>'Global AT97'!Q23</f>
        <v>5151573654</v>
      </c>
    </row>
    <row r="137" spans="1:10">
      <c r="A137" s="92">
        <v>1996</v>
      </c>
      <c r="B137" s="174">
        <f>'Global AT97'!A24</f>
        <v>75</v>
      </c>
      <c r="C137" s="162">
        <f>'Global AT97'!C24</f>
        <v>20905200</v>
      </c>
      <c r="D137" s="161">
        <v>0.25</v>
      </c>
      <c r="E137" s="164">
        <f>'Global AT97'!Z24</f>
        <v>120262864117</v>
      </c>
      <c r="F137" s="157">
        <f>'Global AT97'!E24</f>
        <v>5568</v>
      </c>
      <c r="G137" s="157"/>
      <c r="H137" s="157">
        <f>'Global AT97'!U24</f>
        <v>122854376549</v>
      </c>
      <c r="I137" s="157">
        <f>'Global AT97'!S24</f>
        <v>1570760601</v>
      </c>
      <c r="J137" s="143">
        <f>'Global AT97'!Q24</f>
        <v>5755736972</v>
      </c>
    </row>
    <row r="138" spans="1:10">
      <c r="A138" s="92">
        <v>1996</v>
      </c>
      <c r="B138" s="174">
        <f>'Global AT97'!A25</f>
        <v>80</v>
      </c>
      <c r="C138" s="162">
        <f>'Global AT97'!C25</f>
        <v>22298880</v>
      </c>
      <c r="D138" s="161">
        <v>0.25</v>
      </c>
      <c r="E138" s="164">
        <f>'Global AT97'!Z25</f>
        <v>107828373272</v>
      </c>
      <c r="F138" s="157">
        <f>'Global AT97'!E25</f>
        <v>4692</v>
      </c>
      <c r="G138" s="157"/>
      <c r="H138" s="157">
        <f>'Global AT97'!U25</f>
        <v>110015046209</v>
      </c>
      <c r="I138" s="157">
        <f>'Global AT97'!S25</f>
        <v>1405561635</v>
      </c>
      <c r="J138" s="143">
        <f>'Global AT97'!Q25</f>
        <v>5503760650</v>
      </c>
    </row>
    <row r="139" spans="1:10">
      <c r="A139" s="92">
        <v>1996</v>
      </c>
      <c r="B139" s="174">
        <f>'Global AT97'!A26</f>
        <v>85</v>
      </c>
      <c r="C139" s="162">
        <f>'Global AT97'!C26</f>
        <v>23692560</v>
      </c>
      <c r="D139" s="161">
        <v>0.25</v>
      </c>
      <c r="E139" s="164">
        <f>'Global AT97'!Z26</f>
        <v>104607765084</v>
      </c>
      <c r="F139" s="157">
        <f>'Global AT97'!E26</f>
        <v>4293</v>
      </c>
      <c r="G139" s="157"/>
      <c r="H139" s="157">
        <f>'Global AT97'!U26</f>
        <v>106957770437</v>
      </c>
      <c r="I139" s="157">
        <f>'Global AT97'!S26</f>
        <v>1431360336</v>
      </c>
      <c r="J139" s="143">
        <f>'Global AT97'!Q26</f>
        <v>5342429018</v>
      </c>
    </row>
    <row r="140" spans="1:10">
      <c r="A140" s="92">
        <v>1996</v>
      </c>
      <c r="B140" s="174">
        <f>'Global AT97'!A27</f>
        <v>90</v>
      </c>
      <c r="C140" s="162">
        <f>'Global AT97'!C27</f>
        <v>25086240</v>
      </c>
      <c r="D140" s="92">
        <v>0.35</v>
      </c>
      <c r="E140" s="164">
        <f>'Global AT97'!Z27</f>
        <v>92780034537</v>
      </c>
      <c r="F140" s="157">
        <f>'Global AT97'!E27</f>
        <v>3600</v>
      </c>
      <c r="G140" s="157"/>
      <c r="H140" s="157">
        <f>'Global AT97'!U27</f>
        <v>94740234338</v>
      </c>
      <c r="I140" s="157">
        <f>'Global AT97'!S27</f>
        <v>1246499860</v>
      </c>
      <c r="J140" s="143">
        <f>'Global AT97'!Q27</f>
        <v>4861692045</v>
      </c>
    </row>
    <row r="141" spans="1:10">
      <c r="A141" s="92">
        <v>1996</v>
      </c>
      <c r="B141" s="174">
        <f>'Global AT97'!A28</f>
        <v>95</v>
      </c>
      <c r="C141" s="162">
        <f>'Global AT97'!C28</f>
        <v>26479920</v>
      </c>
      <c r="D141" s="92">
        <v>0.35</v>
      </c>
      <c r="E141" s="164">
        <f>'Global AT97'!Z28</f>
        <v>80785398601</v>
      </c>
      <c r="F141" s="157">
        <f>'Global AT97'!E28</f>
        <v>2975</v>
      </c>
      <c r="G141" s="157"/>
      <c r="H141" s="157">
        <f>'Global AT97'!U28</f>
        <v>83008043338</v>
      </c>
      <c r="I141" s="157">
        <f>'Global AT97'!S28</f>
        <v>978631919</v>
      </c>
      <c r="J141" s="143">
        <f>'Global AT97'!Q28</f>
        <v>4535974000</v>
      </c>
    </row>
    <row r="142" spans="1:10">
      <c r="A142" s="92">
        <v>1996</v>
      </c>
      <c r="B142" s="174">
        <f>'Global AT97'!A29</f>
        <v>100</v>
      </c>
      <c r="C142" s="162">
        <f>'Global AT97'!C29</f>
        <v>27873600</v>
      </c>
      <c r="D142" s="92">
        <v>0.35</v>
      </c>
      <c r="E142" s="164">
        <f>'Global AT97'!Z29</f>
        <v>74988369947</v>
      </c>
      <c r="F142" s="157">
        <f>'Global AT97'!E29</f>
        <v>2625</v>
      </c>
      <c r="G142" s="157"/>
      <c r="H142" s="157">
        <f>'Global AT97'!U29</f>
        <v>76900577061</v>
      </c>
      <c r="I142" s="157">
        <f>'Global AT97'!S29</f>
        <v>990434897</v>
      </c>
      <c r="J142" s="143">
        <f>'Global AT97'!Q29</f>
        <v>4282584854</v>
      </c>
    </row>
    <row r="143" spans="1:10">
      <c r="A143" s="92">
        <v>1996</v>
      </c>
      <c r="B143" s="174">
        <f>'Global AT97'!A30</f>
        <v>105</v>
      </c>
      <c r="C143" s="162">
        <f>'Global AT97'!C30</f>
        <v>29267280</v>
      </c>
      <c r="D143" s="92">
        <v>0.35</v>
      </c>
      <c r="E143" s="164">
        <f>'Global AT97'!Z30</f>
        <v>64590950077</v>
      </c>
      <c r="F143" s="157">
        <f>'Global AT97'!E30</f>
        <v>2157</v>
      </c>
      <c r="G143" s="157"/>
      <c r="H143" s="157">
        <f>'Global AT97'!U30</f>
        <v>66407904235</v>
      </c>
      <c r="I143" s="157">
        <f>'Global AT97'!S30</f>
        <v>987693055</v>
      </c>
      <c r="J143" s="143">
        <f>'Global AT97'!Q30</f>
        <v>4234019291</v>
      </c>
    </row>
    <row r="144" spans="1:10">
      <c r="A144" s="92">
        <v>1996</v>
      </c>
      <c r="B144" s="174">
        <f>'Global AT97'!A31</f>
        <v>110</v>
      </c>
      <c r="C144" s="162">
        <f>'Global AT97'!C31</f>
        <v>30660960</v>
      </c>
      <c r="D144" s="92">
        <v>0.35</v>
      </c>
      <c r="E144" s="164">
        <f>'Global AT97'!Z31</f>
        <v>58348130995</v>
      </c>
      <c r="F144" s="157">
        <f>'Global AT97'!E31</f>
        <v>1863</v>
      </c>
      <c r="G144" s="157"/>
      <c r="H144" s="157">
        <f>'Global AT97'!U31</f>
        <v>59922262916</v>
      </c>
      <c r="I144" s="157">
        <f>'Global AT97'!S31</f>
        <v>1025960020</v>
      </c>
      <c r="J144" s="143">
        <f>'Global AT97'!Q31</f>
        <v>3973803156</v>
      </c>
    </row>
    <row r="145" spans="1:10">
      <c r="A145" s="92">
        <v>1996</v>
      </c>
      <c r="B145" s="174">
        <f>'Global AT97'!A32</f>
        <v>115</v>
      </c>
      <c r="C145" s="162">
        <f>'Global AT97'!C32</f>
        <v>32054640</v>
      </c>
      <c r="D145" s="92">
        <v>0.35</v>
      </c>
      <c r="E145" s="164">
        <f>'Global AT97'!Z32</f>
        <v>50731050065</v>
      </c>
      <c r="F145" s="157">
        <f>'Global AT97'!E32</f>
        <v>1550</v>
      </c>
      <c r="G145" s="157"/>
      <c r="H145" s="157">
        <f>'Global AT97'!U32</f>
        <v>52140222668</v>
      </c>
      <c r="I145" s="157">
        <f>'Global AT97'!S32</f>
        <v>806495007</v>
      </c>
      <c r="J145" s="143">
        <f>'Global AT97'!Q32</f>
        <v>3657954000</v>
      </c>
    </row>
    <row r="146" spans="1:10">
      <c r="A146" s="92">
        <v>1996</v>
      </c>
      <c r="B146" s="174">
        <f>'Global AT97'!A33</f>
        <v>120</v>
      </c>
      <c r="C146" s="162">
        <f>'Global AT97'!C33</f>
        <v>33448320</v>
      </c>
      <c r="D146" s="92">
        <v>0.4</v>
      </c>
      <c r="E146" s="164">
        <f>'Global AT97'!Z33</f>
        <v>44127264075</v>
      </c>
      <c r="F146" s="157">
        <f>'Global AT97'!E33</f>
        <v>1293</v>
      </c>
      <c r="G146" s="157"/>
      <c r="H146" s="157">
        <f>'Global AT97'!U33</f>
        <v>45772051398</v>
      </c>
      <c r="I146" s="157">
        <f>'Global AT97'!S33</f>
        <v>794403912</v>
      </c>
      <c r="J146" s="143">
        <f>'Global AT97'!Q33</f>
        <v>2901569229</v>
      </c>
    </row>
    <row r="147" spans="1:10">
      <c r="A147" s="92">
        <v>1996</v>
      </c>
      <c r="B147" s="174">
        <f>'Global AT97'!A34</f>
        <v>125</v>
      </c>
      <c r="C147" s="162">
        <f>'Global AT97'!C34</f>
        <v>34842000</v>
      </c>
      <c r="D147" s="92">
        <v>0.4</v>
      </c>
      <c r="E147" s="164">
        <f>'Global AT97'!Z34</f>
        <v>38507024781</v>
      </c>
      <c r="F147" s="157">
        <f>'Global AT97'!E34</f>
        <v>1085</v>
      </c>
      <c r="G147" s="157"/>
      <c r="H147" s="157">
        <f>'Global AT97'!U34</f>
        <v>39975105993</v>
      </c>
      <c r="I147" s="157">
        <f>'Global AT97'!S34</f>
        <v>592426906</v>
      </c>
      <c r="J147" s="143">
        <f>'Global AT97'!Q34</f>
        <v>2773650919</v>
      </c>
    </row>
    <row r="148" spans="1:10">
      <c r="A148" s="92">
        <v>1996</v>
      </c>
      <c r="B148" s="174">
        <f>'Global AT97'!A35</f>
        <v>130</v>
      </c>
      <c r="C148" s="162">
        <f>'Global AT97'!C35</f>
        <v>36235680</v>
      </c>
      <c r="D148" s="92">
        <v>0.4</v>
      </c>
      <c r="E148" s="164">
        <f>'Global AT97'!Z35</f>
        <v>32538195876</v>
      </c>
      <c r="F148" s="157">
        <f>'Global AT97'!E35</f>
        <v>882</v>
      </c>
      <c r="G148" s="157"/>
      <c r="H148" s="157">
        <f>'Global AT97'!U35</f>
        <v>33759518989</v>
      </c>
      <c r="I148" s="157">
        <f>'Global AT97'!S35</f>
        <v>657917387</v>
      </c>
      <c r="J148" s="143">
        <f>'Global AT97'!Q35</f>
        <v>2333841659</v>
      </c>
    </row>
    <row r="149" spans="1:10">
      <c r="A149" s="92">
        <v>1996</v>
      </c>
      <c r="B149" s="174">
        <f>'Global AT97'!A36</f>
        <v>135</v>
      </c>
      <c r="C149" s="162">
        <f>'Global AT97'!C36</f>
        <v>37629360</v>
      </c>
      <c r="D149" s="92">
        <v>0.4</v>
      </c>
      <c r="E149" s="164">
        <f>'Global AT97'!Z36</f>
        <v>30277159318</v>
      </c>
      <c r="F149" s="157">
        <f>'Global AT97'!E36</f>
        <v>790</v>
      </c>
      <c r="G149" s="157"/>
      <c r="H149" s="157">
        <f>'Global AT97'!U36</f>
        <v>31342462795</v>
      </c>
      <c r="I149" s="157">
        <f>'Global AT97'!S36</f>
        <v>503404784</v>
      </c>
      <c r="J149" s="143">
        <f>'Global AT97'!Q36</f>
        <v>1893191552</v>
      </c>
    </row>
    <row r="150" spans="1:10">
      <c r="A150" s="92">
        <v>1996</v>
      </c>
      <c r="B150" s="174">
        <f>'Global AT97'!A37</f>
        <v>140</v>
      </c>
      <c r="C150" s="162">
        <f>'Global AT97'!C37</f>
        <v>39023040</v>
      </c>
      <c r="D150" s="92">
        <v>0.4</v>
      </c>
      <c r="E150" s="164">
        <f>'Global AT97'!Z37</f>
        <v>28152530128</v>
      </c>
      <c r="F150" s="157">
        <f>'Global AT97'!E37</f>
        <v>709</v>
      </c>
      <c r="G150" s="157"/>
      <c r="H150" s="157">
        <f>'Global AT97'!U37</f>
        <v>29251930155</v>
      </c>
      <c r="I150" s="157">
        <f>'Global AT97'!S37</f>
        <v>352893377</v>
      </c>
      <c r="J150" s="143">
        <f>'Global AT97'!Q37</f>
        <v>2006093554</v>
      </c>
    </row>
    <row r="151" spans="1:10">
      <c r="A151" s="92">
        <v>1996</v>
      </c>
      <c r="B151" s="174">
        <f>'Global AT97'!A38</f>
        <v>145</v>
      </c>
      <c r="C151" s="162">
        <f>'Global AT97'!C38</f>
        <v>40416720</v>
      </c>
      <c r="D151" s="92">
        <v>0.4</v>
      </c>
      <c r="E151" s="164">
        <f>'Global AT97'!Z38</f>
        <v>23029604874</v>
      </c>
      <c r="F151" s="157">
        <f>'Global AT97'!E38</f>
        <v>560</v>
      </c>
      <c r="G151" s="157"/>
      <c r="H151" s="157">
        <f>'Global AT97'!U38</f>
        <v>23772783432</v>
      </c>
      <c r="I151" s="157">
        <f>'Global AT97'!S38</f>
        <v>540327573</v>
      </c>
      <c r="J151" s="143">
        <f>'Global AT97'!Q38</f>
        <v>2095297658</v>
      </c>
    </row>
    <row r="152" spans="1:10">
      <c r="A152" s="92">
        <v>1996</v>
      </c>
      <c r="B152" s="174">
        <f>'Global AT97'!A39</f>
        <v>150</v>
      </c>
      <c r="C152" s="162">
        <f>'Global AT97'!C39</f>
        <v>41810400</v>
      </c>
      <c r="D152" s="92">
        <v>0.4</v>
      </c>
      <c r="E152" s="164">
        <f>'Global AT97'!Z39</f>
        <v>22736309331</v>
      </c>
      <c r="F152" s="157">
        <f>'Global AT97'!E39</f>
        <v>535</v>
      </c>
      <c r="G152" s="157"/>
      <c r="H152" s="157">
        <f>'Global AT97'!U39</f>
        <v>23695045915</v>
      </c>
      <c r="I152" s="157">
        <f>'Global AT97'!S39</f>
        <v>397354830</v>
      </c>
      <c r="J152" s="143">
        <f>'Global AT97'!Q39</f>
        <v>1564956920</v>
      </c>
    </row>
    <row r="153" spans="1:10">
      <c r="A153" s="92">
        <v>1996</v>
      </c>
      <c r="B153" s="174">
        <f>'Global AT97'!A40</f>
        <v>155</v>
      </c>
      <c r="C153" s="162">
        <f>'Global AT97'!C40</f>
        <v>43204080</v>
      </c>
      <c r="D153" s="92">
        <v>0.4</v>
      </c>
      <c r="E153" s="164">
        <f>'Global AT97'!Z40</f>
        <v>21104806065</v>
      </c>
      <c r="F153" s="157">
        <f>'Global AT97'!E40</f>
        <v>481</v>
      </c>
      <c r="G153" s="157"/>
      <c r="H153" s="157">
        <f>'Global AT97'!U40</f>
        <v>21920901750</v>
      </c>
      <c r="I153" s="157">
        <f>'Global AT97'!S40</f>
        <v>344195631</v>
      </c>
      <c r="J153" s="143">
        <f>'Global AT97'!Q40</f>
        <v>1607098017</v>
      </c>
    </row>
    <row r="154" spans="1:10">
      <c r="A154" s="92">
        <v>1996</v>
      </c>
      <c r="B154" s="174">
        <f>'Global AT97'!A41</f>
        <v>160</v>
      </c>
      <c r="C154" s="162">
        <f>'Global AT97'!C41</f>
        <v>44597760</v>
      </c>
      <c r="D154" s="92">
        <v>0.4</v>
      </c>
      <c r="E154" s="164">
        <f>'Global AT97'!Z41</f>
        <v>20014500305</v>
      </c>
      <c r="F154" s="157">
        <f>'Global AT97'!E41</f>
        <v>442</v>
      </c>
      <c r="G154" s="157"/>
      <c r="H154" s="157">
        <f>'Global AT97'!U41</f>
        <v>20866725636</v>
      </c>
      <c r="I154" s="157">
        <f>'Global AT97'!S41</f>
        <v>400268617</v>
      </c>
      <c r="J154" s="143">
        <f>'Global AT97'!Q41</f>
        <v>1889976979</v>
      </c>
    </row>
    <row r="155" spans="1:10">
      <c r="A155" s="92">
        <v>1996</v>
      </c>
      <c r="B155" s="174">
        <f>'Global AT97'!A42</f>
        <v>165</v>
      </c>
      <c r="C155" s="162">
        <f>'Global AT97'!C42</f>
        <v>45991440</v>
      </c>
      <c r="D155" s="92">
        <v>0.4</v>
      </c>
      <c r="E155" s="164">
        <f>'Global AT97'!Z42</f>
        <v>16155776131</v>
      </c>
      <c r="F155" s="157">
        <f>'Global AT97'!E42</f>
        <v>346</v>
      </c>
      <c r="G155" s="157"/>
      <c r="H155" s="157">
        <f>'Global AT97'!U42</f>
        <v>16853167304</v>
      </c>
      <c r="I155" s="157">
        <f>'Global AT97'!S42</f>
        <v>224122509</v>
      </c>
      <c r="J155" s="143">
        <f>'Global AT97'!Q42</f>
        <v>1039831781</v>
      </c>
    </row>
    <row r="156" spans="1:10">
      <c r="A156" s="92">
        <v>1996</v>
      </c>
      <c r="B156" s="174">
        <f>'Global AT97'!A43</f>
        <v>170</v>
      </c>
      <c r="C156" s="162">
        <f>'Global AT97'!C43</f>
        <v>47385120</v>
      </c>
      <c r="D156" s="92">
        <v>0.4</v>
      </c>
      <c r="E156" s="164">
        <f>'Global AT97'!Z43</f>
        <v>16477821788</v>
      </c>
      <c r="F156" s="157">
        <f>'Global AT97'!E43</f>
        <v>343</v>
      </c>
      <c r="G156" s="157"/>
      <c r="H156" s="157">
        <f>'Global AT97'!U43</f>
        <v>17187858149</v>
      </c>
      <c r="I156" s="157">
        <f>'Global AT97'!S43</f>
        <v>237186960</v>
      </c>
      <c r="J156" s="143">
        <f>'Global AT97'!Q43</f>
        <v>1103560956</v>
      </c>
    </row>
    <row r="157" spans="1:10">
      <c r="A157" s="92">
        <v>1996</v>
      </c>
      <c r="B157" s="174">
        <f>'Global AT97'!A44</f>
        <v>175</v>
      </c>
      <c r="C157" s="162">
        <f>'Global AT97'!C44</f>
        <v>48778800</v>
      </c>
      <c r="D157" s="92">
        <v>0.4</v>
      </c>
      <c r="E157" s="164">
        <f>'Global AT97'!Z44</f>
        <v>14587937398</v>
      </c>
      <c r="F157" s="157">
        <f>'Global AT97'!E44</f>
        <v>295</v>
      </c>
      <c r="G157" s="157"/>
      <c r="H157" s="157">
        <f>'Global AT97'!U44</f>
        <v>15290255160</v>
      </c>
      <c r="I157" s="157">
        <f>'Global AT97'!S44</f>
        <v>166820569</v>
      </c>
      <c r="J157" s="143">
        <f>'Global AT97'!Q44</f>
        <v>1048782300</v>
      </c>
    </row>
    <row r="158" spans="1:10">
      <c r="A158" s="92">
        <v>1996</v>
      </c>
      <c r="B158" s="174">
        <f>'Global AT97'!A45</f>
        <v>180</v>
      </c>
      <c r="C158" s="162">
        <f>'Global AT97'!C45</f>
        <v>50172480</v>
      </c>
      <c r="D158" s="92">
        <v>0.4</v>
      </c>
      <c r="E158" s="164">
        <f>'Global AT97'!Z45</f>
        <v>14228653304</v>
      </c>
      <c r="F158" s="157">
        <f>'Global AT97'!E45</f>
        <v>280</v>
      </c>
      <c r="G158" s="157"/>
      <c r="H158" s="157">
        <f>'Global AT97'!U45</f>
        <v>14763094112</v>
      </c>
      <c r="I158" s="157">
        <f>'Global AT97'!S45</f>
        <v>326818643</v>
      </c>
      <c r="J158" s="143">
        <f>'Global AT97'!Q45</f>
        <v>1110762154</v>
      </c>
    </row>
    <row r="159" spans="1:10">
      <c r="A159" s="92">
        <v>1996</v>
      </c>
      <c r="B159" s="174">
        <f>'Global AT97'!A46</f>
        <v>185</v>
      </c>
      <c r="C159" s="162">
        <f>'Global AT97'!C46</f>
        <v>51566160</v>
      </c>
      <c r="D159" s="92">
        <v>0.4</v>
      </c>
      <c r="E159" s="164">
        <f>'Global AT97'!Z46</f>
        <v>13747844274</v>
      </c>
      <c r="F159" s="157">
        <f>'Global AT97'!E46</f>
        <v>263</v>
      </c>
      <c r="G159" s="157"/>
      <c r="H159" s="157">
        <f>'Global AT97'!U46</f>
        <v>14337416698</v>
      </c>
      <c r="I159" s="157">
        <f>'Global AT97'!S46</f>
        <v>287613752</v>
      </c>
      <c r="J159" s="143">
        <f>'Global AT97'!Q46</f>
        <v>1089822560</v>
      </c>
    </row>
    <row r="160" spans="1:10">
      <c r="A160" s="92">
        <v>1996</v>
      </c>
      <c r="B160" s="174">
        <f>'Global AT97'!A47</f>
        <v>190</v>
      </c>
      <c r="C160" s="162">
        <f>'Global AT97'!C47</f>
        <v>52959840</v>
      </c>
      <c r="D160" s="92">
        <v>0.4</v>
      </c>
      <c r="E160" s="164">
        <f>'Global AT97'!Z47</f>
        <v>12298416185</v>
      </c>
      <c r="F160" s="157">
        <f>'Global AT97'!E47</f>
        <v>229</v>
      </c>
      <c r="G160" s="157"/>
      <c r="H160" s="157">
        <f>'Global AT97'!U47</f>
        <v>12897668802</v>
      </c>
      <c r="I160" s="157">
        <f>'Global AT97'!S47</f>
        <v>138593361</v>
      </c>
      <c r="J160" s="143">
        <f>'Global AT97'!Q47</f>
        <v>1019276651</v>
      </c>
    </row>
    <row r="161" spans="1:10">
      <c r="A161" s="92">
        <v>1996</v>
      </c>
      <c r="B161" s="174">
        <f>'Global AT97'!A48</f>
        <v>195</v>
      </c>
      <c r="C161" s="162">
        <f>'Global AT97'!C48</f>
        <v>54353520</v>
      </c>
      <c r="D161" s="92">
        <v>0.4</v>
      </c>
      <c r="E161" s="164">
        <f>'Global AT97'!Z48</f>
        <v>11172212946</v>
      </c>
      <c r="F161" s="157">
        <f>'Global AT97'!E48</f>
        <v>203</v>
      </c>
      <c r="G161" s="157"/>
      <c r="H161" s="157">
        <f>'Global AT97'!U48</f>
        <v>11612932764</v>
      </c>
      <c r="I161" s="157">
        <f>'Global AT97'!S48</f>
        <v>239306282</v>
      </c>
      <c r="J161" s="143">
        <f>'Global AT97'!Q48</f>
        <v>1017415704</v>
      </c>
    </row>
    <row r="162" spans="1:10">
      <c r="A162" s="92">
        <v>1996</v>
      </c>
      <c r="B162" s="174">
        <f>'Global AT97'!A49</f>
        <v>200</v>
      </c>
      <c r="C162" s="162">
        <f>'Global AT97'!C49</f>
        <v>55747200</v>
      </c>
      <c r="D162" s="92">
        <v>0.4</v>
      </c>
      <c r="E162" s="164">
        <f>'Global AT97'!Z49</f>
        <v>10388429668</v>
      </c>
      <c r="F162" s="157">
        <f>'Global AT97'!E49</f>
        <v>184</v>
      </c>
      <c r="G162" s="157"/>
      <c r="H162" s="157">
        <f>'Global AT97'!U49</f>
        <v>10911646876</v>
      </c>
      <c r="I162" s="157">
        <f>'Global AT97'!S49</f>
        <v>142235899</v>
      </c>
      <c r="J162" s="143">
        <f>'Global AT97'!Q49</f>
        <v>731181636</v>
      </c>
    </row>
    <row r="163" spans="1:10">
      <c r="A163" s="92">
        <v>1996</v>
      </c>
      <c r="B163" s="174">
        <f>'Global AT97'!A50</f>
        <v>205</v>
      </c>
      <c r="C163" s="162">
        <f>'Global AT97'!C50</f>
        <v>57140880</v>
      </c>
      <c r="D163" s="92">
        <v>0.4</v>
      </c>
      <c r="E163" s="164">
        <f>'Global AT97'!Z50</f>
        <v>10054516045</v>
      </c>
      <c r="F163" s="157">
        <f>'Global AT97'!E50</f>
        <v>174</v>
      </c>
      <c r="G163" s="157"/>
      <c r="H163" s="157">
        <f>'Global AT97'!U50</f>
        <v>10625177039</v>
      </c>
      <c r="I163" s="157">
        <f>'Global AT97'!S50</f>
        <v>78934836</v>
      </c>
      <c r="J163" s="143">
        <f>'Global AT97'!Q50</f>
        <v>696075767</v>
      </c>
    </row>
    <row r="164" spans="1:10">
      <c r="A164" s="92">
        <v>1996</v>
      </c>
      <c r="B164" s="174">
        <f>'Global AT97'!A51</f>
        <v>210</v>
      </c>
      <c r="C164" s="162">
        <f>'Global AT97'!C51</f>
        <v>58534560</v>
      </c>
      <c r="D164" s="92">
        <v>0.4</v>
      </c>
      <c r="E164" s="164">
        <f>'Global AT97'!Z51</f>
        <v>10654214949</v>
      </c>
      <c r="F164" s="157">
        <f>'Global AT97'!E51</f>
        <v>180</v>
      </c>
      <c r="G164" s="157"/>
      <c r="H164" s="157">
        <f>'Global AT97'!U51</f>
        <v>11182595511</v>
      </c>
      <c r="I164" s="157">
        <f>'Global AT97'!S51</f>
        <v>108042302</v>
      </c>
      <c r="J164" s="143">
        <f>'Global AT97'!Q51</f>
        <v>535215713</v>
      </c>
    </row>
    <row r="165" spans="1:10">
      <c r="A165" s="92">
        <v>1996</v>
      </c>
      <c r="B165" s="174">
        <f>'Global AT97'!A52</f>
        <v>215</v>
      </c>
      <c r="C165" s="162">
        <f>'Global AT97'!C52</f>
        <v>59928240</v>
      </c>
      <c r="D165" s="92">
        <v>0.4</v>
      </c>
      <c r="E165" s="164">
        <f>'Global AT97'!Z52</f>
        <v>8846567756</v>
      </c>
      <c r="F165" s="157">
        <f>'Global AT97'!E52</f>
        <v>146</v>
      </c>
      <c r="G165" s="157"/>
      <c r="H165" s="157">
        <f>'Global AT97'!U52</f>
        <v>9244420133</v>
      </c>
      <c r="I165" s="157">
        <f>'Global AT97'!S52</f>
        <v>163660534</v>
      </c>
      <c r="J165" s="143">
        <f>'Global AT97'!Q52</f>
        <v>514790923</v>
      </c>
    </row>
    <row r="166" spans="1:10">
      <c r="A166" s="92">
        <v>1996</v>
      </c>
      <c r="B166" s="174">
        <f>'Global AT97'!A53</f>
        <v>220</v>
      </c>
      <c r="C166" s="162">
        <f>'Global AT97'!C53</f>
        <v>61321920</v>
      </c>
      <c r="D166" s="92">
        <v>0.4</v>
      </c>
      <c r="E166" s="164">
        <f>'Global AT97'!Z53</f>
        <v>8245955150</v>
      </c>
      <c r="F166" s="157">
        <f>'Global AT97'!E53</f>
        <v>133</v>
      </c>
      <c r="G166" s="157"/>
      <c r="H166" s="157">
        <f>'Global AT97'!U53</f>
        <v>8591208424</v>
      </c>
      <c r="I166" s="157">
        <f>'Global AT97'!S53</f>
        <v>111809951</v>
      </c>
      <c r="J166" s="143">
        <f>'Global AT97'!Q53</f>
        <v>505255144</v>
      </c>
    </row>
    <row r="167" spans="1:10">
      <c r="A167" s="92">
        <v>1996</v>
      </c>
      <c r="B167" s="174">
        <f>'Global AT97'!A54</f>
        <v>225</v>
      </c>
      <c r="C167" s="162">
        <f>'Global AT97'!C54</f>
        <v>62715600</v>
      </c>
      <c r="D167" s="92">
        <v>0.4</v>
      </c>
      <c r="E167" s="164">
        <f>'Global AT97'!Z54</f>
        <v>8492283477</v>
      </c>
      <c r="F167" s="157">
        <f>'Global AT97'!E54</f>
        <v>134</v>
      </c>
      <c r="G167" s="157"/>
      <c r="H167" s="157">
        <f>'Global AT97'!U54</f>
        <v>8980468507</v>
      </c>
      <c r="I167" s="157">
        <f>'Global AT97'!S54</f>
        <v>118491866</v>
      </c>
      <c r="J167" s="143">
        <f>'Global AT97'!Q54</f>
        <v>496152826</v>
      </c>
    </row>
    <row r="168" spans="1:10">
      <c r="A168" s="92">
        <v>1996</v>
      </c>
      <c r="B168" s="174">
        <f>'Global AT97'!A55</f>
        <v>230</v>
      </c>
      <c r="C168" s="162">
        <f>'Global AT97'!C55</f>
        <v>64109280</v>
      </c>
      <c r="D168" s="92">
        <v>0.4</v>
      </c>
      <c r="E168" s="164">
        <f>'Global AT97'!Z55</f>
        <v>7455995907</v>
      </c>
      <c r="F168" s="157">
        <f>'Global AT97'!E55</f>
        <v>115</v>
      </c>
      <c r="G168" s="157"/>
      <c r="H168" s="157">
        <f>'Global AT97'!U55</f>
        <v>7873147990</v>
      </c>
      <c r="I168" s="157">
        <f>'Global AT97'!S55</f>
        <v>143782959</v>
      </c>
      <c r="J168" s="143">
        <f>'Global AT97'!Q55</f>
        <v>500464742</v>
      </c>
    </row>
    <row r="169" spans="1:10">
      <c r="A169" s="92">
        <v>1996</v>
      </c>
      <c r="B169" s="174">
        <f>'Global AT97'!A56</f>
        <v>235</v>
      </c>
      <c r="C169" s="162">
        <f>'Global AT97'!C56</f>
        <v>65502960</v>
      </c>
      <c r="D169" s="92">
        <v>0.4</v>
      </c>
      <c r="E169" s="164">
        <f>'Global AT97'!Z56</f>
        <v>7676488414</v>
      </c>
      <c r="F169" s="157">
        <f>'Global AT97'!E56</f>
        <v>116</v>
      </c>
      <c r="G169" s="157"/>
      <c r="H169" s="157">
        <f>'Global AT97'!U56</f>
        <v>8127330499</v>
      </c>
      <c r="I169" s="157">
        <f>'Global AT97'!S56</f>
        <v>323954819</v>
      </c>
      <c r="J169" s="143">
        <f>'Global AT97'!Q56</f>
        <v>1077617279</v>
      </c>
    </row>
    <row r="170" spans="1:10">
      <c r="A170" s="92">
        <v>1996</v>
      </c>
      <c r="B170" s="174">
        <f>'Global AT97'!A57</f>
        <v>240</v>
      </c>
      <c r="C170" s="162">
        <f>'Global AT97'!C57</f>
        <v>66896640</v>
      </c>
      <c r="D170" s="92">
        <v>0.4</v>
      </c>
      <c r="E170" s="164">
        <f>'Global AT97'!Z57</f>
        <v>6751273193</v>
      </c>
      <c r="F170" s="157">
        <f>'Global AT97'!E57</f>
        <v>100</v>
      </c>
      <c r="G170" s="157"/>
      <c r="H170" s="157">
        <f>'Global AT97'!U57</f>
        <v>7131103090</v>
      </c>
      <c r="I170" s="157">
        <f>'Global AT97'!S57</f>
        <v>87207489</v>
      </c>
      <c r="J170" s="143">
        <f>'Global AT97'!Q57</f>
        <v>420899846</v>
      </c>
    </row>
    <row r="171" spans="1:10">
      <c r="A171" s="92">
        <v>1996</v>
      </c>
      <c r="B171" s="174">
        <f>'Global AT97'!A58</f>
        <v>245</v>
      </c>
      <c r="C171" s="162">
        <f>'Global AT97'!C58</f>
        <v>68290320</v>
      </c>
      <c r="D171" s="92">
        <v>0.4</v>
      </c>
      <c r="E171" s="164">
        <f>'Global AT97'!Z58</f>
        <v>7657860611</v>
      </c>
      <c r="F171" s="157">
        <f>'Global AT97'!E58</f>
        <v>111</v>
      </c>
      <c r="G171" s="157"/>
      <c r="H171" s="157">
        <f>'Global AT97'!U58</f>
        <v>8053459141</v>
      </c>
      <c r="I171" s="157">
        <f>'Global AT97'!S58</f>
        <v>57080875</v>
      </c>
      <c r="J171" s="143">
        <f>'Global AT97'!Q58</f>
        <v>294056701</v>
      </c>
    </row>
    <row r="172" spans="1:10">
      <c r="A172" s="92">
        <v>1996</v>
      </c>
      <c r="B172" s="174">
        <f>'Global AT97'!A59</f>
        <v>250</v>
      </c>
      <c r="C172" s="162">
        <f>'Global AT97'!C59</f>
        <v>69684000</v>
      </c>
      <c r="D172" s="92">
        <v>0.4</v>
      </c>
      <c r="E172" s="164">
        <f>'Global AT97'!Z59</f>
        <v>5979248637</v>
      </c>
      <c r="F172" s="157">
        <f>'Global AT97'!E59</f>
        <v>85</v>
      </c>
      <c r="G172" s="157"/>
      <c r="H172" s="157">
        <f>'Global AT97'!U59</f>
        <v>6269321948</v>
      </c>
      <c r="I172" s="157">
        <f>'Global AT97'!S59</f>
        <v>74888912</v>
      </c>
      <c r="J172" s="143">
        <f>'Global AT97'!Q59</f>
        <v>375586438</v>
      </c>
    </row>
    <row r="173" spans="1:10">
      <c r="A173" s="92">
        <v>1996</v>
      </c>
      <c r="B173" s="174">
        <f>'Global AT97'!A60</f>
        <v>255</v>
      </c>
      <c r="C173" s="162">
        <f>'Global AT97'!C60</f>
        <v>71077680</v>
      </c>
      <c r="D173" s="92">
        <v>0.4</v>
      </c>
      <c r="E173" s="164">
        <f>'Global AT97'!Z60</f>
        <v>6101002915</v>
      </c>
      <c r="F173" s="157">
        <f>'Global AT97'!E60</f>
        <v>85</v>
      </c>
      <c r="G173" s="157"/>
      <c r="H173" s="157">
        <f>'Global AT97'!U60</f>
        <v>6380060417</v>
      </c>
      <c r="I173" s="157">
        <f>'Global AT97'!S60</f>
        <v>38047242</v>
      </c>
      <c r="J173" s="143">
        <f>'Global AT97'!Q60</f>
        <v>157032461</v>
      </c>
    </row>
    <row r="174" spans="1:10">
      <c r="A174" s="92">
        <v>1996</v>
      </c>
      <c r="B174" s="174">
        <f>'Global AT97'!A61</f>
        <v>260</v>
      </c>
      <c r="C174" s="162">
        <f>'Global AT97'!C61</f>
        <v>72471360</v>
      </c>
      <c r="D174" s="92">
        <v>0.4</v>
      </c>
      <c r="E174" s="164">
        <f>'Global AT97'!Z61</f>
        <v>4826941646</v>
      </c>
      <c r="F174" s="157">
        <f>'Global AT97'!E61</f>
        <v>66</v>
      </c>
      <c r="G174" s="157"/>
      <c r="H174" s="157">
        <f>'Global AT97'!U61</f>
        <v>5149701012</v>
      </c>
      <c r="I174" s="157">
        <f>'Global AT97'!S61</f>
        <v>75024904</v>
      </c>
      <c r="J174" s="143">
        <f>'Global AT97'!Q61</f>
        <v>218355556</v>
      </c>
    </row>
    <row r="175" spans="1:10">
      <c r="A175" s="92">
        <v>1996</v>
      </c>
      <c r="B175" s="174">
        <f>'Global AT97'!A62</f>
        <v>265</v>
      </c>
      <c r="C175" s="162">
        <f>'Global AT97'!C62</f>
        <v>73865040</v>
      </c>
      <c r="D175" s="92">
        <v>0.4</v>
      </c>
      <c r="E175" s="164">
        <f>'Global AT97'!Z62</f>
        <v>4916740349</v>
      </c>
      <c r="F175" s="157">
        <f>'Global AT97'!E62</f>
        <v>66</v>
      </c>
      <c r="G175" s="157"/>
      <c r="H175" s="157">
        <f>'Global AT97'!U62</f>
        <v>5217025009</v>
      </c>
      <c r="I175" s="157">
        <f>'Global AT97'!S62</f>
        <v>96044427</v>
      </c>
      <c r="J175" s="143">
        <f>'Global AT97'!Q62</f>
        <v>403146016</v>
      </c>
    </row>
    <row r="176" spans="1:10">
      <c r="A176" s="92">
        <v>1996</v>
      </c>
      <c r="B176" s="174">
        <f>'Global AT97'!A63</f>
        <v>270</v>
      </c>
      <c r="C176" s="162">
        <f>'Global AT97'!C63</f>
        <v>75258720</v>
      </c>
      <c r="D176" s="92">
        <v>0.4</v>
      </c>
      <c r="E176" s="164">
        <f>'Global AT97'!Z63</f>
        <v>5997832618</v>
      </c>
      <c r="F176" s="157">
        <f>'Global AT97'!E63</f>
        <v>79</v>
      </c>
      <c r="G176" s="157"/>
      <c r="H176" s="157">
        <f>'Global AT97'!U63</f>
        <v>6271023259</v>
      </c>
      <c r="I176" s="157">
        <f>'Global AT97'!S63</f>
        <v>97414167</v>
      </c>
      <c r="J176" s="143">
        <f>'Global AT97'!Q63</f>
        <v>135167217</v>
      </c>
    </row>
    <row r="177" spans="1:11">
      <c r="A177" s="92">
        <v>1996</v>
      </c>
      <c r="B177" s="174">
        <f>'Global AT97'!A64</f>
        <v>275</v>
      </c>
      <c r="C177" s="162">
        <f>'Global AT97'!C64</f>
        <v>76652400</v>
      </c>
      <c r="D177" s="92">
        <v>0.4</v>
      </c>
      <c r="E177" s="164">
        <f>'Global AT97'!Z64</f>
        <v>4876334002</v>
      </c>
      <c r="F177" s="157">
        <f>'Global AT97'!E64</f>
        <v>63</v>
      </c>
      <c r="G177" s="157"/>
      <c r="H177" s="157">
        <f>'Global AT97'!U64</f>
        <v>5225550593</v>
      </c>
      <c r="I177" s="157">
        <f>'Global AT97'!S64</f>
        <v>54904562</v>
      </c>
      <c r="J177" s="143">
        <f>'Global AT97'!Q64</f>
        <v>239760089</v>
      </c>
    </row>
    <row r="178" spans="1:11">
      <c r="A178" s="92">
        <v>1996</v>
      </c>
      <c r="B178" s="174">
        <f>'Global AT97'!A65</f>
        <v>280</v>
      </c>
      <c r="C178" s="162">
        <f>'Global AT97'!C65</f>
        <v>78046080</v>
      </c>
      <c r="D178" s="92">
        <v>0.4</v>
      </c>
      <c r="E178" s="164">
        <f>'Global AT97'!Z65</f>
        <v>4413003120</v>
      </c>
      <c r="F178" s="157">
        <f>'Global AT97'!E65</f>
        <v>56</v>
      </c>
      <c r="G178" s="157"/>
      <c r="H178" s="157">
        <f>'Global AT97'!U65</f>
        <v>4676610942</v>
      </c>
      <c r="I178" s="157">
        <f>'Global AT97'!S65</f>
        <v>94656176</v>
      </c>
      <c r="J178" s="143">
        <f>'Global AT97'!Q65</f>
        <v>317465089</v>
      </c>
    </row>
    <row r="179" spans="1:11">
      <c r="A179" s="92">
        <v>1996</v>
      </c>
      <c r="B179" s="174">
        <f>'Global AT97'!A66</f>
        <v>285</v>
      </c>
      <c r="C179" s="162">
        <f>'Global AT97'!C66</f>
        <v>79439760</v>
      </c>
      <c r="D179" s="92">
        <v>0.4</v>
      </c>
      <c r="E179" s="164">
        <f>'Global AT97'!Z66</f>
        <v>4089197298</v>
      </c>
      <c r="F179" s="157">
        <f>'Global AT97'!E66</f>
        <v>51</v>
      </c>
      <c r="G179" s="157"/>
      <c r="H179" s="157">
        <f>'Global AT97'!U66</f>
        <v>4210100950</v>
      </c>
      <c r="I179" s="157">
        <f>'Global AT97'!S66</f>
        <v>24061939</v>
      </c>
      <c r="J179" s="143">
        <f>'Global AT97'!Q66</f>
        <v>221302008</v>
      </c>
    </row>
    <row r="180" spans="1:11">
      <c r="A180" s="92">
        <v>1996</v>
      </c>
      <c r="B180" s="174">
        <f>'Global AT97'!A67</f>
        <v>290</v>
      </c>
      <c r="C180" s="162">
        <f>'Global AT97'!C67</f>
        <v>80833440</v>
      </c>
      <c r="D180" s="92">
        <v>0.4</v>
      </c>
      <c r="E180" s="164">
        <f>'Global AT97'!Z67</f>
        <v>4968026612</v>
      </c>
      <c r="F180" s="157">
        <f>'Global AT97'!E67</f>
        <v>61</v>
      </c>
      <c r="G180" s="157"/>
      <c r="H180" s="157">
        <f>'Global AT97'!U67</f>
        <v>5117099995</v>
      </c>
      <c r="I180" s="157">
        <f>'Global AT97'!S67</f>
        <v>43609189</v>
      </c>
      <c r="J180" s="143">
        <f>'Global AT97'!Q67</f>
        <v>172448275</v>
      </c>
    </row>
    <row r="181" spans="1:11">
      <c r="A181" s="92">
        <v>1996</v>
      </c>
      <c r="B181" s="174">
        <f>'Global AT97'!A68</f>
        <v>295</v>
      </c>
      <c r="C181" s="162">
        <f>'Global AT97'!C68</f>
        <v>82227120</v>
      </c>
      <c r="D181" s="92">
        <v>0.4</v>
      </c>
      <c r="E181" s="164">
        <f>'Global AT97'!Z68</f>
        <v>4310995784</v>
      </c>
      <c r="F181" s="157">
        <f>'Global AT97'!E68</f>
        <v>52</v>
      </c>
      <c r="G181" s="157"/>
      <c r="H181" s="157">
        <f>'Global AT97'!U68</f>
        <v>4531189971</v>
      </c>
      <c r="I181" s="157">
        <f>'Global AT97'!S68</f>
        <v>52155748</v>
      </c>
      <c r="J181" s="143">
        <f>'Global AT97'!Q68</f>
        <v>274589995</v>
      </c>
    </row>
    <row r="182" spans="1:11">
      <c r="A182" s="92">
        <v>1996</v>
      </c>
      <c r="B182" s="174">
        <f>'Global AT97'!A69</f>
        <v>300</v>
      </c>
      <c r="C182" s="162">
        <f>'Global AT97'!C69</f>
        <v>83620800</v>
      </c>
      <c r="D182" s="92">
        <v>0.4</v>
      </c>
      <c r="E182" s="164">
        <f>'Global AT97'!Z69</f>
        <v>173675612226</v>
      </c>
      <c r="F182" s="157">
        <f>'Global AT97'!E69</f>
        <v>1189</v>
      </c>
      <c r="G182" s="157"/>
      <c r="H182" s="157">
        <f>'Global AT97'!U69</f>
        <v>180751480471</v>
      </c>
      <c r="I182" s="157">
        <f>'Global AT97'!S69</f>
        <v>1530442886</v>
      </c>
      <c r="J182" s="143">
        <f>'Global AT97'!Q69</f>
        <v>7195849286</v>
      </c>
      <c r="K182" s="175"/>
    </row>
    <row r="183" spans="1:11">
      <c r="A183" s="92">
        <v>1997</v>
      </c>
      <c r="B183" s="163">
        <f>'Global AT98'!A10</f>
        <v>0</v>
      </c>
      <c r="C183" s="162">
        <f>'Global AT98'!C10</f>
        <v>0</v>
      </c>
      <c r="D183" s="165">
        <f>'Global AT98'!E10</f>
        <v>0</v>
      </c>
      <c r="E183" s="143">
        <f>'Global AT98'!I10</f>
        <v>273099833134</v>
      </c>
      <c r="F183" s="157">
        <f>'Global AT98'!G10</f>
        <v>595532</v>
      </c>
      <c r="G183" s="157">
        <f>'Global AT98'!K9</f>
        <v>1947313273</v>
      </c>
    </row>
    <row r="184" spans="1:11">
      <c r="A184" s="92">
        <v>1997</v>
      </c>
      <c r="B184" s="163">
        <f>'Global AT98'!A11</f>
        <v>5</v>
      </c>
      <c r="C184" s="162">
        <f>'Global AT98'!C11</f>
        <v>1544340</v>
      </c>
      <c r="D184" s="165">
        <f>'Global AT98'!E11</f>
        <v>0</v>
      </c>
      <c r="E184" s="143">
        <f>'Global AT98'!I11</f>
        <v>346435528347</v>
      </c>
      <c r="F184" s="157">
        <f>'Global AT98'!G11</f>
        <v>159937</v>
      </c>
      <c r="G184" s="157">
        <f>'Global AT98'!K10</f>
        <v>978958661</v>
      </c>
    </row>
    <row r="185" spans="1:11">
      <c r="A185" s="92">
        <v>1997</v>
      </c>
      <c r="B185" s="163">
        <f>'Global AT98'!A12</f>
        <v>10</v>
      </c>
      <c r="C185" s="162">
        <f>'Global AT98'!C12</f>
        <v>3088680</v>
      </c>
      <c r="D185" s="165">
        <f>'Global AT98'!E12</f>
        <v>0.05</v>
      </c>
      <c r="E185" s="143">
        <f>'Global AT98'!I12</f>
        <v>77641492713</v>
      </c>
      <c r="F185" s="157">
        <f>'Global AT98'!G12</f>
        <v>25010</v>
      </c>
      <c r="G185" s="157">
        <f>'Global AT98'!K11</f>
        <v>122140688</v>
      </c>
    </row>
    <row r="186" spans="1:11">
      <c r="A186" s="92">
        <v>1997</v>
      </c>
      <c r="B186" s="163">
        <f>'Global AT98'!A13</f>
        <v>11</v>
      </c>
      <c r="C186" s="162">
        <f>'Global AT98'!C13</f>
        <v>3397548</v>
      </c>
      <c r="D186" s="165">
        <f>'Global AT98'!E13</f>
        <v>0.05</v>
      </c>
      <c r="E186" s="143">
        <f>'Global AT98'!I13</f>
        <v>82346698573</v>
      </c>
      <c r="F186" s="157">
        <f>'Global AT98'!G13</f>
        <v>24193</v>
      </c>
      <c r="G186" s="157">
        <f>'Global AT98'!K12</f>
        <v>71988205</v>
      </c>
    </row>
    <row r="187" spans="1:11">
      <c r="A187" s="92">
        <v>1997</v>
      </c>
      <c r="B187" s="163">
        <f>'Global AT98'!A14</f>
        <v>12</v>
      </c>
      <c r="C187" s="162">
        <f>'Global AT98'!C14</f>
        <v>3706416</v>
      </c>
      <c r="D187" s="165">
        <f>'Global AT98'!E14</f>
        <v>0.05</v>
      </c>
      <c r="E187" s="143">
        <f>'Global AT98'!I14</f>
        <v>86490681406</v>
      </c>
      <c r="F187" s="157">
        <f>'Global AT98'!G14</f>
        <v>23425</v>
      </c>
      <c r="G187" s="157">
        <f>'Global AT98'!K13</f>
        <v>32369741</v>
      </c>
    </row>
    <row r="188" spans="1:11">
      <c r="A188" s="92">
        <v>1997</v>
      </c>
      <c r="B188" s="163">
        <f>'Global AT98'!A15</f>
        <v>13</v>
      </c>
      <c r="C188" s="162">
        <f>'Global AT98'!C15</f>
        <v>4015284</v>
      </c>
      <c r="D188" s="165">
        <f>'Global AT98'!E15</f>
        <v>0.05</v>
      </c>
      <c r="E188" s="143">
        <f>'Global AT98'!I15</f>
        <v>80732594666</v>
      </c>
      <c r="F188" s="157">
        <f>'Global AT98'!G15</f>
        <v>20221</v>
      </c>
      <c r="G188" s="157">
        <f>'Global AT98'!K14</f>
        <v>177587762</v>
      </c>
    </row>
    <row r="189" spans="1:11">
      <c r="A189" s="92">
        <v>1997</v>
      </c>
      <c r="B189" s="163">
        <f>'Global AT98'!A16</f>
        <v>14</v>
      </c>
      <c r="C189" s="162">
        <f>'Global AT98'!C16</f>
        <v>4324152</v>
      </c>
      <c r="D189" s="165">
        <f>'Global AT98'!E16</f>
        <v>0.05</v>
      </c>
      <c r="E189" s="143">
        <f>'Global AT98'!I16</f>
        <v>83441155344</v>
      </c>
      <c r="F189" s="157">
        <f>'Global AT98'!G16</f>
        <v>19460</v>
      </c>
      <c r="G189" s="157">
        <f>'Global AT98'!K15</f>
        <v>468106231</v>
      </c>
    </row>
    <row r="190" spans="1:11">
      <c r="A190" s="92">
        <v>1997</v>
      </c>
      <c r="B190" s="163">
        <f>'Global AT98'!A17</f>
        <v>15</v>
      </c>
      <c r="C190" s="162">
        <f>'Global AT98'!C17</f>
        <v>4633020</v>
      </c>
      <c r="D190" s="165">
        <f>'Global AT98'!E17</f>
        <v>0.05</v>
      </c>
      <c r="E190" s="143">
        <f>'Global AT98'!I17</f>
        <v>377647552573</v>
      </c>
      <c r="F190" s="157">
        <f>'Global AT98'!G17</f>
        <v>73670</v>
      </c>
      <c r="G190" s="157">
        <f>'Global AT98'!K16</f>
        <v>723404063</v>
      </c>
    </row>
    <row r="191" spans="1:11">
      <c r="A191" s="92">
        <v>1997</v>
      </c>
      <c r="B191" s="163">
        <f>'Global AT98'!A18</f>
        <v>20</v>
      </c>
      <c r="C191" s="162">
        <f>'Global AT98'!C18</f>
        <v>6177360</v>
      </c>
      <c r="D191" s="165">
        <f>'Global AT98'!E18</f>
        <v>0.05</v>
      </c>
      <c r="E191" s="143">
        <f>'Global AT98'!I18</f>
        <v>349592207139</v>
      </c>
      <c r="F191" s="157">
        <f>'Global AT98'!G18</f>
        <v>52840</v>
      </c>
      <c r="G191" s="157">
        <f>'Global AT98'!K17</f>
        <v>5842154427</v>
      </c>
    </row>
    <row r="192" spans="1:11">
      <c r="A192" s="92">
        <v>1997</v>
      </c>
      <c r="B192" s="163">
        <f>'Global AT98'!A19</f>
        <v>25</v>
      </c>
      <c r="C192" s="162">
        <f>'Global AT98'!C19</f>
        <v>7721700</v>
      </c>
      <c r="D192" s="165">
        <f>'Global AT98'!E19</f>
        <v>0.05</v>
      </c>
      <c r="E192" s="143">
        <f>'Global AT98'!I19</f>
        <v>323519588904</v>
      </c>
      <c r="F192" s="157">
        <f>'Global AT98'!G19</f>
        <v>39978</v>
      </c>
      <c r="G192" s="157">
        <f>'Global AT98'!K18</f>
        <v>8277046426</v>
      </c>
    </row>
    <row r="193" spans="1:7">
      <c r="A193" s="92">
        <v>1997</v>
      </c>
      <c r="B193" s="163">
        <f>'Global AT98'!A20</f>
        <v>30</v>
      </c>
      <c r="C193" s="162">
        <f>'Global AT98'!C20</f>
        <v>9266040</v>
      </c>
      <c r="D193" s="165">
        <f>'Global AT98'!E20</f>
        <v>0.1</v>
      </c>
      <c r="E193" s="143">
        <f>'Global AT98'!I20</f>
        <v>283434227548</v>
      </c>
      <c r="F193" s="157">
        <f>'Global AT98'!G20</f>
        <v>29675</v>
      </c>
      <c r="G193" s="157">
        <f>'Global AT98'!K19</f>
        <v>9063545951</v>
      </c>
    </row>
    <row r="194" spans="1:7">
      <c r="A194" s="92">
        <v>1997</v>
      </c>
      <c r="B194" s="163">
        <f>'Global AT98'!A21</f>
        <v>35</v>
      </c>
      <c r="C194" s="162">
        <f>'Global AT98'!C21</f>
        <v>10810380</v>
      </c>
      <c r="D194" s="165">
        <f>'Global AT98'!E21</f>
        <v>0.1</v>
      </c>
      <c r="E194" s="143">
        <f>'Global AT98'!I21</f>
        <v>248334031455</v>
      </c>
      <c r="F194" s="157">
        <f>'Global AT98'!G21</f>
        <v>22529</v>
      </c>
      <c r="G194" s="157">
        <f>'Global AT98'!K20</f>
        <v>10250084204</v>
      </c>
    </row>
    <row r="195" spans="1:7">
      <c r="A195" s="92">
        <v>1997</v>
      </c>
      <c r="B195" s="163">
        <f>'Global AT98'!A22</f>
        <v>40</v>
      </c>
      <c r="C195" s="162">
        <f>'Global AT98'!C22</f>
        <v>12354720</v>
      </c>
      <c r="D195" s="165">
        <f>'Global AT98'!E22</f>
        <v>0.1</v>
      </c>
      <c r="E195" s="143">
        <f>'Global AT98'!I22</f>
        <v>225241810124</v>
      </c>
      <c r="F195" s="157">
        <f>'Global AT98'!G22</f>
        <v>18033</v>
      </c>
      <c r="G195" s="157">
        <f>'Global AT98'!K21</f>
        <v>10817238579</v>
      </c>
    </row>
    <row r="196" spans="1:7">
      <c r="A196" s="92">
        <v>1997</v>
      </c>
      <c r="B196" s="163">
        <f>'Global AT98'!A23</f>
        <v>45</v>
      </c>
      <c r="C196" s="162">
        <f>'Global AT98'!C23</f>
        <v>13899060</v>
      </c>
      <c r="D196" s="165">
        <f>'Global AT98'!E23</f>
        <v>0.1</v>
      </c>
      <c r="E196" s="143">
        <f>'Global AT98'!I23</f>
        <v>217641533316</v>
      </c>
      <c r="F196" s="157">
        <f>'Global AT98'!G23</f>
        <v>15555</v>
      </c>
      <c r="G196" s="157">
        <f>'Global AT98'!K22</f>
        <v>11351079933</v>
      </c>
    </row>
    <row r="197" spans="1:7">
      <c r="A197" s="92">
        <v>1997</v>
      </c>
      <c r="B197" s="163">
        <f>'Global AT98'!A24</f>
        <v>50</v>
      </c>
      <c r="C197" s="162">
        <f>'Global AT98'!C24</f>
        <v>15443400</v>
      </c>
      <c r="D197" s="165">
        <f>'Global AT98'!E24</f>
        <v>0.15</v>
      </c>
      <c r="E197" s="143">
        <f>'Global AT98'!I24</f>
        <v>195398109905</v>
      </c>
      <c r="F197" s="157">
        <f>'Global AT98'!G24</f>
        <v>12663</v>
      </c>
      <c r="G197" s="157">
        <f>'Global AT98'!K23</f>
        <v>12074404314</v>
      </c>
    </row>
    <row r="198" spans="1:7">
      <c r="A198" s="92">
        <v>1997</v>
      </c>
      <c r="B198" s="163">
        <f>'Global AT98'!A25</f>
        <v>55</v>
      </c>
      <c r="C198" s="162">
        <f>'Global AT98'!C25</f>
        <v>16987740</v>
      </c>
      <c r="D198" s="165">
        <f>'Global AT98'!E25</f>
        <v>0.15</v>
      </c>
      <c r="E198" s="143">
        <f>'Global AT98'!I25</f>
        <v>178771329291</v>
      </c>
      <c r="F198" s="157">
        <f>'Global AT98'!G25</f>
        <v>10584</v>
      </c>
      <c r="G198" s="157">
        <f>'Global AT98'!K24</f>
        <v>12109903750</v>
      </c>
    </row>
    <row r="199" spans="1:7">
      <c r="A199" s="92">
        <v>1997</v>
      </c>
      <c r="B199" s="163">
        <f>'Global AT98'!A26</f>
        <v>60</v>
      </c>
      <c r="C199" s="162">
        <f>'Global AT98'!C26</f>
        <v>18532080</v>
      </c>
      <c r="D199" s="165">
        <f>'Global AT98'!E26</f>
        <v>0.15</v>
      </c>
      <c r="E199" s="143">
        <f>'Global AT98'!I26</f>
        <v>164450855074</v>
      </c>
      <c r="F199" s="157">
        <f>'Global AT98'!G26</f>
        <v>8958</v>
      </c>
      <c r="G199" s="157">
        <f>'Global AT98'!K25</f>
        <v>12413087583</v>
      </c>
    </row>
    <row r="200" spans="1:7">
      <c r="A200" s="92">
        <v>1997</v>
      </c>
      <c r="B200" s="163">
        <f>'Global AT98'!A27</f>
        <v>65</v>
      </c>
      <c r="C200" s="162">
        <f>'Global AT98'!C27</f>
        <v>20076420</v>
      </c>
      <c r="D200" s="165">
        <f>'Global AT98'!E27</f>
        <v>0.15</v>
      </c>
      <c r="E200" s="143">
        <f>'Global AT98'!I27</f>
        <v>156698584732</v>
      </c>
      <c r="F200" s="157">
        <f>'Global AT98'!G27</f>
        <v>7901</v>
      </c>
      <c r="G200" s="157">
        <f>'Global AT98'!K26</f>
        <v>12464114275</v>
      </c>
    </row>
    <row r="201" spans="1:7">
      <c r="A201" s="92">
        <v>1997</v>
      </c>
      <c r="B201" s="163">
        <f>'Global AT98'!A28</f>
        <v>70</v>
      </c>
      <c r="C201" s="162">
        <f>'Global AT98'!C28</f>
        <v>21620760</v>
      </c>
      <c r="D201" s="165">
        <f>'Global AT98'!E28</f>
        <v>0.25</v>
      </c>
      <c r="E201" s="143">
        <f>'Global AT98'!I28</f>
        <v>150527266629</v>
      </c>
      <c r="F201" s="157">
        <f>'Global AT98'!G28</f>
        <v>7070</v>
      </c>
      <c r="G201" s="157">
        <f>'Global AT98'!K27</f>
        <v>14482228582</v>
      </c>
    </row>
    <row r="202" spans="1:7">
      <c r="A202" s="92">
        <v>1997</v>
      </c>
      <c r="B202" s="163">
        <f>'Global AT98'!A29</f>
        <v>75</v>
      </c>
      <c r="C202" s="162">
        <f>'Global AT98'!C29</f>
        <v>23165100</v>
      </c>
      <c r="D202" s="165">
        <f>'Global AT98'!E29</f>
        <v>0.25</v>
      </c>
      <c r="E202" s="143">
        <f>'Global AT98'!I29</f>
        <v>136278521105</v>
      </c>
      <c r="F202" s="157">
        <f>'Global AT98'!G29</f>
        <v>5990</v>
      </c>
      <c r="G202" s="157">
        <f>'Global AT98'!K28</f>
        <v>13399953445</v>
      </c>
    </row>
    <row r="203" spans="1:7">
      <c r="A203" s="92">
        <v>1997</v>
      </c>
      <c r="B203" s="163">
        <f>'Global AT98'!A30</f>
        <v>80</v>
      </c>
      <c r="C203" s="162">
        <f>'Global AT98'!C30</f>
        <v>24709440</v>
      </c>
      <c r="D203" s="165">
        <f>'Global AT98'!E30</f>
        <v>0.25</v>
      </c>
      <c r="E203" s="143">
        <f>'Global AT98'!I30</f>
        <v>121039686441</v>
      </c>
      <c r="F203" s="157">
        <f>'Global AT98'!G30</f>
        <v>5008</v>
      </c>
      <c r="G203" s="157">
        <f>'Global AT98'!K29</f>
        <v>13517218334</v>
      </c>
    </row>
    <row r="204" spans="1:7">
      <c r="A204" s="92">
        <v>1997</v>
      </c>
      <c r="B204" s="163">
        <f>'Global AT98'!A31</f>
        <v>85</v>
      </c>
      <c r="C204" s="162">
        <f>'Global AT98'!C31</f>
        <v>26253780</v>
      </c>
      <c r="D204" s="165">
        <f>'Global AT98'!E31</f>
        <v>0.25</v>
      </c>
      <c r="E204" s="143">
        <f>'Global AT98'!I31</f>
        <v>119147943063</v>
      </c>
      <c r="F204" s="157">
        <f>'Global AT98'!G31</f>
        <v>4641</v>
      </c>
      <c r="G204" s="157">
        <f>'Global AT98'!K30</f>
        <v>13129360750</v>
      </c>
    </row>
    <row r="205" spans="1:7">
      <c r="A205" s="92">
        <v>1997</v>
      </c>
      <c r="B205" s="163">
        <f>'Global AT98'!A32</f>
        <v>90</v>
      </c>
      <c r="C205" s="162">
        <f>'Global AT98'!C32</f>
        <v>27798120</v>
      </c>
      <c r="D205" s="165">
        <f>'Global AT98'!E32</f>
        <v>0.35</v>
      </c>
      <c r="E205" s="143">
        <f>'Global AT98'!I32</f>
        <v>106641467183</v>
      </c>
      <c r="F205" s="157">
        <f>'Global AT98'!G32</f>
        <v>3934</v>
      </c>
      <c r="G205" s="157">
        <f>'Global AT98'!K31</f>
        <v>13828267852</v>
      </c>
    </row>
    <row r="206" spans="1:7">
      <c r="A206" s="92">
        <v>1997</v>
      </c>
      <c r="B206" s="163">
        <f>'Global AT98'!A33</f>
        <v>95</v>
      </c>
      <c r="C206" s="162">
        <f>'Global AT98'!C33</f>
        <v>29342460</v>
      </c>
      <c r="D206" s="165">
        <f>'Global AT98'!E33</f>
        <v>0.35</v>
      </c>
      <c r="E206" s="143">
        <f>'Global AT98'!I33</f>
        <v>100741520969</v>
      </c>
      <c r="F206" s="157">
        <f>'Global AT98'!G33</f>
        <v>3529</v>
      </c>
      <c r="G206" s="157">
        <f>'Global AT98'!K32</f>
        <v>13351391684</v>
      </c>
    </row>
    <row r="207" spans="1:7">
      <c r="A207" s="92">
        <v>1997</v>
      </c>
      <c r="B207" s="163">
        <f>'Global AT98'!A34</f>
        <v>100</v>
      </c>
      <c r="C207" s="162">
        <f>'Global AT98'!C34</f>
        <v>30886800</v>
      </c>
      <c r="D207" s="165">
        <f>'Global AT98'!E34</f>
        <v>0.35</v>
      </c>
      <c r="E207" s="143">
        <f>'Global AT98'!I34</f>
        <v>86669676908</v>
      </c>
      <c r="F207" s="157">
        <f>'Global AT98'!G34</f>
        <v>2884</v>
      </c>
      <c r="G207" s="157">
        <f>'Global AT98'!K33</f>
        <v>13772842695</v>
      </c>
    </row>
    <row r="208" spans="1:7">
      <c r="A208" s="92">
        <v>1997</v>
      </c>
      <c r="B208" s="163">
        <f>'Global AT98'!A35</f>
        <v>105</v>
      </c>
      <c r="C208" s="162">
        <f>'Global AT98'!C35</f>
        <v>32431140</v>
      </c>
      <c r="D208" s="165">
        <f>'Global AT98'!E35</f>
        <v>0.35</v>
      </c>
      <c r="E208" s="143">
        <f>'Global AT98'!I35</f>
        <v>73695039416</v>
      </c>
      <c r="F208" s="157">
        <f>'Global AT98'!G35</f>
        <v>2347</v>
      </c>
      <c r="G208" s="157">
        <f>'Global AT98'!K34</f>
        <v>12721873606</v>
      </c>
    </row>
    <row r="209" spans="1:7">
      <c r="A209" s="92">
        <v>1997</v>
      </c>
      <c r="B209" s="163">
        <f>'Global AT98'!A36</f>
        <v>110</v>
      </c>
      <c r="C209" s="162">
        <f>'Global AT98'!C36</f>
        <v>33975480</v>
      </c>
      <c r="D209" s="165">
        <f>'Global AT98'!E36</f>
        <v>0.35</v>
      </c>
      <c r="E209" s="143">
        <f>'Global AT98'!I36</f>
        <v>63688997104</v>
      </c>
      <c r="F209" s="157">
        <f>'Global AT98'!G36</f>
        <v>1937</v>
      </c>
      <c r="G209" s="157">
        <f>'Global AT98'!K35</f>
        <v>11430663693</v>
      </c>
    </row>
    <row r="210" spans="1:7">
      <c r="A210" s="92">
        <v>1997</v>
      </c>
      <c r="B210" s="163">
        <f>'Global AT98'!A37</f>
        <v>115</v>
      </c>
      <c r="C210" s="162">
        <f>'Global AT98'!C37</f>
        <v>35519820</v>
      </c>
      <c r="D210" s="165">
        <f>'Global AT98'!E37</f>
        <v>0.35</v>
      </c>
      <c r="E210" s="143">
        <f>'Global AT98'!I37</f>
        <v>61790536678</v>
      </c>
      <c r="F210" s="157">
        <f>'Global AT98'!G37</f>
        <v>1796</v>
      </c>
      <c r="G210" s="157">
        <f>'Global AT98'!K36</f>
        <v>10446848597</v>
      </c>
    </row>
    <row r="211" spans="1:7">
      <c r="A211" s="92">
        <v>1997</v>
      </c>
      <c r="B211" s="163">
        <f>'Global AT98'!A38</f>
        <v>120</v>
      </c>
      <c r="C211" s="162">
        <f>'Global AT98'!C38</f>
        <v>37064160</v>
      </c>
      <c r="D211" s="165">
        <f>'Global AT98'!E38</f>
        <v>0.45</v>
      </c>
      <c r="E211" s="143">
        <f>'Global AT98'!I38</f>
        <v>55270784151</v>
      </c>
      <c r="F211" s="157">
        <f>'Global AT98'!G38</f>
        <v>1546</v>
      </c>
      <c r="G211" s="157">
        <f>'Global AT98'!K37</f>
        <v>10689985807</v>
      </c>
    </row>
    <row r="212" spans="1:7">
      <c r="A212" s="92">
        <v>1997</v>
      </c>
      <c r="B212" s="163">
        <f>'Global AT98'!A39</f>
        <v>125</v>
      </c>
      <c r="C212" s="162">
        <f>'Global AT98'!C39</f>
        <v>38608500</v>
      </c>
      <c r="D212" s="165">
        <f>'Global AT98'!E39</f>
        <v>0.45</v>
      </c>
      <c r="E212" s="143">
        <f>'Global AT98'!I39</f>
        <v>45970932990</v>
      </c>
      <c r="F212" s="157">
        <f>'Global AT98'!G39</f>
        <v>1238</v>
      </c>
      <c r="G212" s="157">
        <f>'Global AT98'!K38</f>
        <v>9935729995</v>
      </c>
    </row>
    <row r="213" spans="1:7">
      <c r="A213" s="92">
        <v>1997</v>
      </c>
      <c r="B213" s="163">
        <f>'Global AT98'!A40</f>
        <v>130</v>
      </c>
      <c r="C213" s="162">
        <f>'Global AT98'!C40</f>
        <v>40152840</v>
      </c>
      <c r="D213" s="165">
        <f>'Global AT98'!E40</f>
        <v>0.45</v>
      </c>
      <c r="E213" s="143">
        <f>'Global AT98'!I40</f>
        <v>38628226998</v>
      </c>
      <c r="F213" s="157">
        <f>'Global AT98'!G40</f>
        <v>1000</v>
      </c>
      <c r="G213" s="157">
        <f>'Global AT98'!K39</f>
        <v>8756313358</v>
      </c>
    </row>
    <row r="214" spans="1:7">
      <c r="A214" s="92">
        <v>1997</v>
      </c>
      <c r="B214" s="163">
        <f>'Global AT98'!A41</f>
        <v>135</v>
      </c>
      <c r="C214" s="162">
        <f>'Global AT98'!C41</f>
        <v>41697180</v>
      </c>
      <c r="D214" s="165">
        <f>'Global AT98'!E41</f>
        <v>0.45</v>
      </c>
      <c r="E214" s="143">
        <f>'Global AT98'!I41</f>
        <v>35757171682</v>
      </c>
      <c r="F214" s="157">
        <f>'Global AT98'!G41</f>
        <v>894</v>
      </c>
      <c r="G214" s="157">
        <f>'Global AT98'!K40</f>
        <v>7739826919</v>
      </c>
    </row>
    <row r="215" spans="1:7">
      <c r="A215" s="92">
        <v>1997</v>
      </c>
      <c r="B215" s="163">
        <f>'Global AT98'!A42</f>
        <v>140</v>
      </c>
      <c r="C215" s="162">
        <f>'Global AT98'!C42</f>
        <v>43241520</v>
      </c>
      <c r="D215" s="165">
        <f>'Global AT98'!E42</f>
        <v>0.45</v>
      </c>
      <c r="E215" s="143">
        <f>'Global AT98'!I42</f>
        <v>32300176893</v>
      </c>
      <c r="F215" s="157">
        <f>'Global AT98'!G42</f>
        <v>777</v>
      </c>
      <c r="G215" s="157">
        <f>'Global AT98'!K41</f>
        <v>7533727944</v>
      </c>
    </row>
    <row r="216" spans="1:7">
      <c r="A216" s="92">
        <v>1997</v>
      </c>
      <c r="B216" s="163">
        <f>'Global AT98'!A43</f>
        <v>145</v>
      </c>
      <c r="C216" s="162">
        <f>'Global AT98'!C43</f>
        <v>44785860</v>
      </c>
      <c r="D216" s="165">
        <f>'Global AT98'!E43</f>
        <v>0.45</v>
      </c>
      <c r="E216" s="143">
        <f>'Global AT98'!I43</f>
        <v>30761080191</v>
      </c>
      <c r="F216" s="157">
        <f>'Global AT98'!G43</f>
        <v>715</v>
      </c>
      <c r="G216" s="157">
        <f>'Global AT98'!K42</f>
        <v>7016583892</v>
      </c>
    </row>
    <row r="217" spans="1:7">
      <c r="A217" s="92">
        <v>1997</v>
      </c>
      <c r="B217" s="163">
        <f>'Global AT98'!A44</f>
        <v>150</v>
      </c>
      <c r="C217" s="162">
        <f>'Global AT98'!C44</f>
        <v>46330200</v>
      </c>
      <c r="D217" s="165">
        <f>'Global AT98'!E44</f>
        <v>0.45</v>
      </c>
      <c r="E217" s="143">
        <f>'Global AT98'!I44</f>
        <v>25464720191</v>
      </c>
      <c r="F217" s="157">
        <f>'Global AT98'!G44</f>
        <v>572</v>
      </c>
      <c r="G217" s="157">
        <f>'Global AT98'!K43</f>
        <v>6935731933</v>
      </c>
    </row>
    <row r="218" spans="1:7">
      <c r="A218" s="92">
        <v>1997</v>
      </c>
      <c r="B218" s="163">
        <f>'Global AT98'!A45</f>
        <v>155</v>
      </c>
      <c r="C218" s="162">
        <f>'Global AT98'!C45</f>
        <v>47874540</v>
      </c>
      <c r="D218" s="165">
        <f>'Global AT98'!E45</f>
        <v>0.45</v>
      </c>
      <c r="E218" s="143">
        <f>'Global AT98'!I45</f>
        <v>25699493059</v>
      </c>
      <c r="F218" s="157">
        <f>'Global AT98'!G45</f>
        <v>559</v>
      </c>
      <c r="G218" s="157">
        <f>'Global AT98'!K44</f>
        <v>5892105132</v>
      </c>
    </row>
    <row r="219" spans="1:7">
      <c r="A219" s="92">
        <v>1997</v>
      </c>
      <c r="B219" s="163">
        <f>'Global AT98'!A46</f>
        <v>160</v>
      </c>
      <c r="C219" s="162">
        <f>'Global AT98'!C46</f>
        <v>49418880</v>
      </c>
      <c r="D219" s="165">
        <f>'Global AT98'!E46</f>
        <v>0.45</v>
      </c>
      <c r="E219" s="143">
        <f>'Global AT98'!I46</f>
        <v>23072288808</v>
      </c>
      <c r="F219" s="157">
        <f>'Global AT98'!G46</f>
        <v>490</v>
      </c>
      <c r="G219" s="157">
        <f>'Global AT98'!K45</f>
        <v>6254003829</v>
      </c>
    </row>
    <row r="220" spans="1:7">
      <c r="A220" s="92">
        <v>1997</v>
      </c>
      <c r="B220" s="163">
        <f>'Global AT98'!A47</f>
        <v>165</v>
      </c>
      <c r="C220" s="162">
        <f>'Global AT98'!C47</f>
        <v>50963220</v>
      </c>
      <c r="D220" s="165">
        <f>'Global AT98'!E47</f>
        <v>0.45</v>
      </c>
      <c r="E220" s="143">
        <f>'Global AT98'!I47</f>
        <v>20988332017</v>
      </c>
      <c r="F220" s="157">
        <f>'Global AT98'!G47</f>
        <v>430</v>
      </c>
      <c r="G220" s="157">
        <f>'Global AT98'!K46</f>
        <v>5637696980</v>
      </c>
    </row>
    <row r="221" spans="1:7">
      <c r="A221" s="92">
        <v>1997</v>
      </c>
      <c r="B221" s="163">
        <f>'Global AT98'!A48</f>
        <v>170</v>
      </c>
      <c r="C221" s="162">
        <f>'Global AT98'!C48</f>
        <v>52507560</v>
      </c>
      <c r="D221" s="165">
        <f>'Global AT98'!E48</f>
        <v>0.45</v>
      </c>
      <c r="E221" s="143">
        <f>'Global AT98'!I48</f>
        <v>20748959442</v>
      </c>
      <c r="F221" s="157">
        <f>'Global AT98'!G48</f>
        <v>414</v>
      </c>
      <c r="G221" s="157">
        <f>'Global AT98'!K47</f>
        <v>5275247386</v>
      </c>
    </row>
    <row r="222" spans="1:7">
      <c r="A222" s="92">
        <v>1997</v>
      </c>
      <c r="B222" s="163">
        <f>'Global AT98'!A49</f>
        <v>175</v>
      </c>
      <c r="C222" s="162">
        <f>'Global AT98'!C49</f>
        <v>54051900</v>
      </c>
      <c r="D222" s="165">
        <f>'Global AT98'!E49</f>
        <v>0.45</v>
      </c>
      <c r="E222" s="143">
        <f>'Global AT98'!I49</f>
        <v>18595518314</v>
      </c>
      <c r="F222" s="157">
        <f>'Global AT98'!G49</f>
        <v>360</v>
      </c>
      <c r="G222" s="157">
        <f>'Global AT98'!K48</f>
        <v>5320842520</v>
      </c>
    </row>
    <row r="223" spans="1:7">
      <c r="A223" s="92">
        <v>1997</v>
      </c>
      <c r="B223" s="163">
        <f>'Global AT98'!A50</f>
        <v>180</v>
      </c>
      <c r="C223" s="162">
        <f>'Global AT98'!C50</f>
        <v>55596240</v>
      </c>
      <c r="D223" s="165">
        <f>'Global AT98'!E50</f>
        <v>0.45</v>
      </c>
      <c r="E223" s="143">
        <f>'Global AT98'!I50</f>
        <v>15867865297</v>
      </c>
      <c r="F223" s="157">
        <f>'Global AT98'!G50</f>
        <v>299</v>
      </c>
      <c r="G223" s="157">
        <f>'Global AT98'!K49</f>
        <v>4877232937</v>
      </c>
    </row>
    <row r="224" spans="1:7">
      <c r="A224" s="92">
        <v>1997</v>
      </c>
      <c r="B224" s="163">
        <f>'Global AT98'!A51</f>
        <v>185</v>
      </c>
      <c r="C224" s="162">
        <f>'Global AT98'!C51</f>
        <v>57140580</v>
      </c>
      <c r="D224" s="165">
        <f>'Global AT98'!E51</f>
        <v>0.45</v>
      </c>
      <c r="E224" s="143">
        <f>'Global AT98'!I51</f>
        <v>15360700566</v>
      </c>
      <c r="F224" s="157">
        <f>'Global AT98'!G51</f>
        <v>281</v>
      </c>
      <c r="G224" s="157">
        <f>'Global AT98'!K50</f>
        <v>4221523938</v>
      </c>
    </row>
    <row r="225" spans="1:7">
      <c r="A225" s="92">
        <v>1997</v>
      </c>
      <c r="B225" s="163">
        <f>'Global AT98'!A52</f>
        <v>190</v>
      </c>
      <c r="C225" s="162">
        <f>'Global AT98'!C52</f>
        <v>58684920</v>
      </c>
      <c r="D225" s="165">
        <f>'Global AT98'!E52</f>
        <v>0.45</v>
      </c>
      <c r="E225" s="143">
        <f>'Global AT98'!I52</f>
        <v>14928596754</v>
      </c>
      <c r="F225" s="157">
        <f>'Global AT98'!G52</f>
        <v>267</v>
      </c>
      <c r="G225" s="157">
        <f>'Global AT98'!K51</f>
        <v>4152408444</v>
      </c>
    </row>
    <row r="226" spans="1:7">
      <c r="A226" s="92">
        <v>1997</v>
      </c>
      <c r="B226" s="163">
        <f>'Global AT98'!A53</f>
        <v>195</v>
      </c>
      <c r="C226" s="162">
        <f>'Global AT98'!C53</f>
        <v>60229260</v>
      </c>
      <c r="D226" s="165">
        <f>'Global AT98'!E53</f>
        <v>0.45</v>
      </c>
      <c r="E226" s="143">
        <f>'Global AT98'!I53</f>
        <v>13431571154</v>
      </c>
      <c r="F226" s="157">
        <f>'Global AT98'!G53</f>
        <v>235</v>
      </c>
      <c r="G226" s="157">
        <f>'Global AT98'!K52</f>
        <v>4116107149</v>
      </c>
    </row>
    <row r="227" spans="1:7">
      <c r="A227" s="92">
        <v>1997</v>
      </c>
      <c r="B227" s="163">
        <f>'Global AT98'!A54</f>
        <v>200</v>
      </c>
      <c r="C227" s="162">
        <f>'Global AT98'!C54</f>
        <v>61773600</v>
      </c>
      <c r="D227" s="165">
        <f>'Global AT98'!E54</f>
        <v>0.45</v>
      </c>
      <c r="E227" s="143">
        <f>'Global AT98'!I54</f>
        <v>12400785903</v>
      </c>
      <c r="F227" s="157">
        <f>'Global AT98'!G54</f>
        <v>211</v>
      </c>
      <c r="G227" s="157">
        <f>'Global AT98'!K53</f>
        <v>3740307149</v>
      </c>
    </row>
    <row r="228" spans="1:7">
      <c r="A228" s="92">
        <v>1997</v>
      </c>
      <c r="B228" s="163">
        <f>'Global AT98'!A55</f>
        <v>205</v>
      </c>
      <c r="C228" s="162">
        <f>'Global AT98'!C55</f>
        <v>63317940</v>
      </c>
      <c r="D228" s="165">
        <f>'Global AT98'!E55</f>
        <v>0.45</v>
      </c>
      <c r="E228" s="143">
        <f>'Global AT98'!I55</f>
        <v>11234863773</v>
      </c>
      <c r="F228" s="157">
        <f>'Global AT98'!G55</f>
        <v>187</v>
      </c>
      <c r="G228" s="157">
        <f>'Global AT98'!K54</f>
        <v>3678131899</v>
      </c>
    </row>
    <row r="229" spans="1:7">
      <c r="A229" s="92">
        <v>1997</v>
      </c>
      <c r="B229" s="163">
        <f>'Global AT98'!A56</f>
        <v>210</v>
      </c>
      <c r="C229" s="162">
        <f>'Global AT98'!C56</f>
        <v>64862280</v>
      </c>
      <c r="D229" s="165">
        <f>'Global AT98'!E56</f>
        <v>0.45</v>
      </c>
      <c r="E229" s="143">
        <f>'Global AT98'!I56</f>
        <v>11385059911</v>
      </c>
      <c r="F229" s="157">
        <f>'Global AT98'!G56</f>
        <v>184</v>
      </c>
      <c r="G229" s="157">
        <f>'Global AT98'!K55</f>
        <v>3235139579</v>
      </c>
    </row>
    <row r="230" spans="1:7">
      <c r="A230" s="92">
        <v>1997</v>
      </c>
      <c r="B230" s="163">
        <f>'Global AT98'!A57</f>
        <v>215</v>
      </c>
      <c r="C230" s="162">
        <f>'Global AT98'!C57</f>
        <v>66406620</v>
      </c>
      <c r="D230" s="165">
        <f>'Global AT98'!E57</f>
        <v>0.45</v>
      </c>
      <c r="E230" s="143">
        <f>'Global AT98'!I57</f>
        <v>10471523569</v>
      </c>
      <c r="F230" s="157">
        <f>'Global AT98'!G57</f>
        <v>166</v>
      </c>
      <c r="G230" s="157">
        <f>'Global AT98'!K56</f>
        <v>3344775335</v>
      </c>
    </row>
    <row r="231" spans="1:7">
      <c r="A231" s="92">
        <v>1997</v>
      </c>
      <c r="B231" s="163">
        <f>'Global AT98'!A58</f>
        <v>220</v>
      </c>
      <c r="C231" s="162">
        <f>'Global AT98'!C58</f>
        <v>67950960</v>
      </c>
      <c r="D231" s="165">
        <f>'Global AT98'!E58</f>
        <v>0.45</v>
      </c>
      <c r="E231" s="143">
        <f>'Global AT98'!I58</f>
        <v>10027269066</v>
      </c>
      <c r="F231" s="157">
        <f>'Global AT98'!G58</f>
        <v>155</v>
      </c>
      <c r="G231" s="157">
        <f>'Global AT98'!K57</f>
        <v>3088239626</v>
      </c>
    </row>
    <row r="232" spans="1:7">
      <c r="A232" s="92">
        <v>1997</v>
      </c>
      <c r="B232" s="163">
        <f>'Global AT98'!A59</f>
        <v>225</v>
      </c>
      <c r="C232" s="162">
        <f>'Global AT98'!C59</f>
        <v>69495300</v>
      </c>
      <c r="D232" s="165">
        <f>'Global AT98'!E59</f>
        <v>0.45</v>
      </c>
      <c r="E232" s="143">
        <f>'Global AT98'!I59</f>
        <v>9884346124</v>
      </c>
      <c r="F232" s="157">
        <f>'Global AT98'!G59</f>
        <v>149</v>
      </c>
      <c r="G232" s="157">
        <f>'Global AT98'!K58</f>
        <v>2994338051</v>
      </c>
    </row>
    <row r="233" spans="1:7">
      <c r="A233" s="92">
        <v>1997</v>
      </c>
      <c r="B233" s="163">
        <f>'Global AT98'!A60</f>
        <v>230</v>
      </c>
      <c r="C233" s="162">
        <f>'Global AT98'!C60</f>
        <v>71039640</v>
      </c>
      <c r="D233" s="165">
        <f>'Global AT98'!E60</f>
        <v>0.45</v>
      </c>
      <c r="E233" s="143">
        <f>'Global AT98'!I60</f>
        <v>8815636523</v>
      </c>
      <c r="F233" s="157">
        <f>'Global AT98'!G60</f>
        <v>131</v>
      </c>
      <c r="G233" s="157">
        <f>'Global AT98'!K59</f>
        <v>3008011498</v>
      </c>
    </row>
    <row r="234" spans="1:7">
      <c r="A234" s="92">
        <v>1997</v>
      </c>
      <c r="B234" s="163">
        <f>'Global AT98'!A61</f>
        <v>235</v>
      </c>
      <c r="C234" s="162">
        <f>'Global AT98'!C61</f>
        <v>72583980</v>
      </c>
      <c r="D234" s="165">
        <f>'Global AT98'!E61</f>
        <v>0.45</v>
      </c>
      <c r="E234" s="143">
        <f>'Global AT98'!I61</f>
        <v>8391759276</v>
      </c>
      <c r="F234" s="157">
        <f>'Global AT98'!G61</f>
        <v>122</v>
      </c>
      <c r="G234" s="157">
        <f>'Global AT98'!K60</f>
        <v>2869647021</v>
      </c>
    </row>
    <row r="235" spans="1:7">
      <c r="A235" s="92">
        <v>1997</v>
      </c>
      <c r="B235" s="163">
        <f>'Global AT98'!A62</f>
        <v>240</v>
      </c>
      <c r="C235" s="162">
        <f>'Global AT98'!C62</f>
        <v>74128320</v>
      </c>
      <c r="D235" s="165">
        <f>'Global AT98'!E62</f>
        <v>0.45</v>
      </c>
      <c r="E235" s="143">
        <f>'Global AT98'!I62</f>
        <v>9048166306</v>
      </c>
      <c r="F235" s="157">
        <f>'Global AT98'!G62</f>
        <v>128</v>
      </c>
      <c r="G235" s="157">
        <f>'Global AT98'!K61</f>
        <v>2597067789</v>
      </c>
    </row>
    <row r="236" spans="1:7">
      <c r="A236" s="92">
        <v>1997</v>
      </c>
      <c r="B236" s="163">
        <f>'Global AT98'!A63</f>
        <v>245</v>
      </c>
      <c r="C236" s="162">
        <f>'Global AT98'!C63</f>
        <v>75672660</v>
      </c>
      <c r="D236" s="165">
        <f>'Global AT98'!E63</f>
        <v>0.45</v>
      </c>
      <c r="E236" s="143">
        <f>'Global AT98'!I63</f>
        <v>7816305661</v>
      </c>
      <c r="F236" s="157">
        <f>'Global AT98'!G63</f>
        <v>108</v>
      </c>
      <c r="G236" s="157">
        <f>'Global AT98'!K62</f>
        <v>2833161769</v>
      </c>
    </row>
    <row r="237" spans="1:7">
      <c r="A237" s="92">
        <v>1997</v>
      </c>
      <c r="B237" s="163">
        <f>'Global AT98'!A64</f>
        <v>250</v>
      </c>
      <c r="C237" s="162">
        <f>'Global AT98'!C64</f>
        <v>77217000</v>
      </c>
      <c r="D237" s="165">
        <f>'Global AT98'!E64</f>
        <v>0.45</v>
      </c>
      <c r="E237" s="143">
        <f>'Global AT98'!I64</f>
        <v>6940111273</v>
      </c>
      <c r="F237" s="157">
        <f>'Global AT98'!G64</f>
        <v>95</v>
      </c>
      <c r="G237" s="157">
        <f>'Global AT98'!K63</f>
        <v>2426723780</v>
      </c>
    </row>
    <row r="238" spans="1:7">
      <c r="A238" s="92">
        <v>1997</v>
      </c>
      <c r="B238" s="163">
        <f>'Global AT98'!A65</f>
        <v>255</v>
      </c>
      <c r="C238" s="162">
        <f>'Global AT98'!C65</f>
        <v>78761340</v>
      </c>
      <c r="D238" s="165">
        <f>'Global AT98'!E65</f>
        <v>0.45</v>
      </c>
      <c r="E238" s="143">
        <f>'Global AT98'!I65</f>
        <v>7052136490</v>
      </c>
      <c r="F238" s="157">
        <f>'Global AT98'!G65</f>
        <v>93</v>
      </c>
      <c r="G238" s="157">
        <f>'Global AT98'!K64</f>
        <v>2180710989</v>
      </c>
    </row>
    <row r="239" spans="1:7">
      <c r="A239" s="92">
        <v>1997</v>
      </c>
      <c r="B239" s="163">
        <f>'Global AT98'!A66</f>
        <v>260</v>
      </c>
      <c r="C239" s="162">
        <f>'Global AT98'!C66</f>
        <v>80305680</v>
      </c>
      <c r="D239" s="165">
        <f>'Global AT98'!E66</f>
        <v>0.45</v>
      </c>
      <c r="E239" s="143">
        <f>'Global AT98'!I66</f>
        <v>7866300972</v>
      </c>
      <c r="F239" s="157">
        <f>'Global AT98'!G66</f>
        <v>103</v>
      </c>
      <c r="G239" s="157">
        <f>'Global AT98'!K65</f>
        <v>2275123829</v>
      </c>
    </row>
    <row r="240" spans="1:7">
      <c r="A240" s="92">
        <v>1997</v>
      </c>
      <c r="B240" s="163">
        <f>'Global AT98'!A67</f>
        <v>265</v>
      </c>
      <c r="C240" s="162">
        <f>'Global AT98'!C67</f>
        <v>81850020</v>
      </c>
      <c r="D240" s="165">
        <f>'Global AT98'!E67</f>
        <v>0.45</v>
      </c>
      <c r="E240" s="143">
        <f>'Global AT98'!I67</f>
        <v>5937751522</v>
      </c>
      <c r="F240" s="157">
        <f>'Global AT98'!G67</f>
        <v>77</v>
      </c>
      <c r="G240" s="157">
        <f>'Global AT98'!K66</f>
        <v>2544261170</v>
      </c>
    </row>
    <row r="241" spans="1:11">
      <c r="A241" s="92">
        <v>1997</v>
      </c>
      <c r="B241" s="163">
        <f>'Global AT98'!A68</f>
        <v>270</v>
      </c>
      <c r="C241" s="162">
        <f>'Global AT98'!C68</f>
        <v>83394360</v>
      </c>
      <c r="D241" s="165">
        <f>'Global AT98'!E68</f>
        <v>0.45</v>
      </c>
      <c r="E241" s="143">
        <f>'Global AT98'!I68</f>
        <v>4541055871</v>
      </c>
      <c r="F241" s="157">
        <f>'Global AT98'!G68</f>
        <v>57</v>
      </c>
      <c r="G241" s="157">
        <f>'Global AT98'!K67</f>
        <v>1902253453</v>
      </c>
    </row>
    <row r="242" spans="1:11">
      <c r="A242" s="92">
        <v>1997</v>
      </c>
      <c r="B242" s="163">
        <f>'Global AT98'!A69</f>
        <v>275</v>
      </c>
      <c r="C242" s="162">
        <f>'Global AT98'!C69</f>
        <v>84938700</v>
      </c>
      <c r="D242" s="165">
        <f>'Global AT98'!E69</f>
        <v>0.45</v>
      </c>
      <c r="E242" s="143">
        <f>'Global AT98'!I69</f>
        <v>5241041494</v>
      </c>
      <c r="F242" s="157">
        <f>'Global AT98'!G69</f>
        <v>65</v>
      </c>
      <c r="G242" s="157">
        <f>'Global AT98'!K68</f>
        <v>1492526277</v>
      </c>
    </row>
    <row r="243" spans="1:11">
      <c r="A243" s="92">
        <v>1997</v>
      </c>
      <c r="B243" s="163">
        <f>'Global AT98'!A70</f>
        <v>280</v>
      </c>
      <c r="C243" s="162">
        <f>'Global AT98'!C70</f>
        <v>86483040</v>
      </c>
      <c r="D243" s="165">
        <f>'Global AT98'!E70</f>
        <v>0.45</v>
      </c>
      <c r="E243" s="143">
        <f>'Global AT98'!I70</f>
        <v>5043759833</v>
      </c>
      <c r="F243" s="157">
        <f>'Global AT98'!G70</f>
        <v>62</v>
      </c>
      <c r="G243" s="157">
        <f>'Global AT98'!K69</f>
        <v>1977870647</v>
      </c>
    </row>
    <row r="244" spans="1:11">
      <c r="A244" s="92">
        <v>1997</v>
      </c>
      <c r="B244" s="163">
        <f>'Global AT98'!A71</f>
        <v>285</v>
      </c>
      <c r="C244" s="162">
        <f>'Global AT98'!C71</f>
        <v>88027380</v>
      </c>
      <c r="D244" s="165">
        <f>'Global AT98'!E71</f>
        <v>0.45</v>
      </c>
      <c r="E244" s="143">
        <f>'Global AT98'!I71</f>
        <v>4828157545</v>
      </c>
      <c r="F244" s="157">
        <f>'Global AT98'!G71</f>
        <v>58</v>
      </c>
      <c r="G244" s="157">
        <f>'Global AT98'!K70</f>
        <v>1670414208</v>
      </c>
    </row>
    <row r="245" spans="1:11">
      <c r="A245" s="92">
        <v>1997</v>
      </c>
      <c r="B245" s="163">
        <f>'Global AT98'!A72</f>
        <v>290</v>
      </c>
      <c r="C245" s="162">
        <f>'Global AT98'!C72</f>
        <v>89571720</v>
      </c>
      <c r="D245" s="165">
        <f>'Global AT98'!E72</f>
        <v>0.45</v>
      </c>
      <c r="E245" s="143">
        <f>'Global AT98'!I72</f>
        <v>4910427079</v>
      </c>
      <c r="F245" s="157">
        <f>'Global AT98'!G72</f>
        <v>58</v>
      </c>
      <c r="G245" s="157">
        <f>'Global AT98'!K71</f>
        <v>1612056257</v>
      </c>
    </row>
    <row r="246" spans="1:11">
      <c r="A246" s="92">
        <v>1997</v>
      </c>
      <c r="B246" s="163">
        <f>'Global AT98'!A73</f>
        <v>295</v>
      </c>
      <c r="C246" s="162">
        <f>'Global AT98'!C73</f>
        <v>91116060</v>
      </c>
      <c r="D246" s="165">
        <f>'Global AT98'!E73</f>
        <v>0.45</v>
      </c>
      <c r="E246" s="143">
        <f>'Global AT98'!I73</f>
        <v>3981610524</v>
      </c>
      <c r="F246" s="157">
        <f>'Global AT98'!G73</f>
        <v>46</v>
      </c>
      <c r="G246" s="157">
        <f>'Global AT98'!K72</f>
        <v>1649077548</v>
      </c>
    </row>
    <row r="247" spans="1:11">
      <c r="A247" s="92">
        <v>1997</v>
      </c>
      <c r="B247" s="163">
        <f>'Global AT98'!A74</f>
        <v>300</v>
      </c>
      <c r="C247" s="162">
        <f>'Global AT98'!C74</f>
        <v>92660400</v>
      </c>
      <c r="D247" s="165">
        <f>'Global AT98'!E74</f>
        <v>0.45</v>
      </c>
      <c r="E247" s="143">
        <f>'Global AT98'!I74</f>
        <v>199900452957</v>
      </c>
      <c r="F247" s="157">
        <f>'Global AT98'!G74</f>
        <v>1327</v>
      </c>
      <c r="G247" s="157">
        <f>'Global AT98'!K73</f>
        <v>1347099314</v>
      </c>
    </row>
    <row r="248" spans="1:11">
      <c r="A248" s="92">
        <v>1999</v>
      </c>
      <c r="B248" s="163">
        <v>0</v>
      </c>
      <c r="C248" s="92">
        <f>'Global AT2000'!C5</f>
        <v>0</v>
      </c>
      <c r="E248" s="143">
        <f>'Global AT2000'!Y5</f>
        <v>326483880653</v>
      </c>
      <c r="F248" s="156">
        <f>'Global AT2000'!E5</f>
        <v>692584</v>
      </c>
      <c r="G248" s="156"/>
      <c r="H248" s="156">
        <f>'Global AT2000'!U5</f>
        <v>331163143448</v>
      </c>
      <c r="I248" s="143">
        <f>'Global AT2000'!S5</f>
        <v>2721805197</v>
      </c>
      <c r="J248" s="156">
        <f>'Global AT2000'!Q5</f>
        <v>13062143552</v>
      </c>
      <c r="K248" s="166"/>
    </row>
    <row r="249" spans="1:11">
      <c r="A249" s="92">
        <v>1999</v>
      </c>
      <c r="B249" s="92">
        <v>5</v>
      </c>
      <c r="C249" s="92">
        <f>'Global AT2000'!C6</f>
        <v>1656000</v>
      </c>
      <c r="E249" s="143">
        <f>'Global AT2000'!Y6</f>
        <v>401519063334</v>
      </c>
      <c r="F249" s="156">
        <f>'Global AT2000'!E6</f>
        <v>173798</v>
      </c>
      <c r="G249" s="156"/>
      <c r="H249" s="156">
        <f>'Global AT2000'!U6</f>
        <v>408811770742</v>
      </c>
      <c r="I249" s="143">
        <f>'Global AT2000'!S6</f>
        <v>2299503236</v>
      </c>
      <c r="J249" s="156">
        <f>'Global AT2000'!Q6</f>
        <v>9561010402</v>
      </c>
      <c r="K249" s="166"/>
    </row>
    <row r="250" spans="1:11">
      <c r="A250" s="92">
        <v>1999</v>
      </c>
      <c r="B250" s="92">
        <v>10</v>
      </c>
      <c r="C250" s="92">
        <f>'Global AT2000'!C7</f>
        <v>3312000</v>
      </c>
      <c r="E250" s="143">
        <f>'Global AT2000'!Y7</f>
        <v>86227499332</v>
      </c>
      <c r="F250" s="156">
        <f>'Global AT2000'!E7</f>
        <v>25950</v>
      </c>
      <c r="G250" s="156"/>
      <c r="H250" s="156">
        <f>'Global AT2000'!U7</f>
        <v>87990065503</v>
      </c>
      <c r="I250" s="143">
        <f>'Global AT2000'!S7</f>
        <v>439978181</v>
      </c>
      <c r="J250" s="156">
        <f>'Global AT2000'!Q7</f>
        <v>1752619490</v>
      </c>
      <c r="K250" s="166"/>
    </row>
    <row r="251" spans="1:11">
      <c r="A251" s="92">
        <v>1999</v>
      </c>
      <c r="B251" s="92">
        <v>11</v>
      </c>
      <c r="C251" s="92">
        <f>'Global AT2000'!C8</f>
        <v>3643200</v>
      </c>
      <c r="E251" s="143">
        <f>'Global AT2000'!Y8</f>
        <v>98381532418</v>
      </c>
      <c r="F251" s="156">
        <f>'Global AT2000'!E8</f>
        <v>27022</v>
      </c>
      <c r="G251" s="156"/>
      <c r="H251" s="156">
        <f>'Global AT2000'!U8</f>
        <v>100056769810</v>
      </c>
      <c r="I251" s="143">
        <f>'Global AT2000'!S8</f>
        <v>470529892</v>
      </c>
      <c r="J251" s="156">
        <f>'Global AT2000'!Q8</f>
        <v>2115321027</v>
      </c>
      <c r="K251" s="166"/>
    </row>
    <row r="252" spans="1:11">
      <c r="A252" s="92">
        <v>1999</v>
      </c>
      <c r="B252" s="92">
        <v>12</v>
      </c>
      <c r="C252" s="92">
        <f>'Global AT2000'!C9</f>
        <v>3974400</v>
      </c>
      <c r="E252" s="143">
        <f>'Global AT2000'!Y9</f>
        <v>93134246480</v>
      </c>
      <c r="F252" s="156">
        <f>'Global AT2000'!E9</f>
        <v>23549</v>
      </c>
      <c r="G252" s="156"/>
      <c r="H252" s="156">
        <f>'Global AT2000'!U9</f>
        <v>94832879023</v>
      </c>
      <c r="I252" s="143">
        <f>'Global AT2000'!S9</f>
        <v>547232730</v>
      </c>
      <c r="J252" s="156">
        <f>'Global AT2000'!Q9</f>
        <v>1772865358</v>
      </c>
      <c r="K252" s="166"/>
    </row>
    <row r="253" spans="1:11">
      <c r="A253" s="92">
        <v>1999</v>
      </c>
      <c r="B253" s="92">
        <v>13</v>
      </c>
      <c r="C253" s="92">
        <f>'Global AT2000'!C10</f>
        <v>4305600</v>
      </c>
      <c r="E253" s="143">
        <f>'Global AT2000'!Y10</f>
        <v>94142113998</v>
      </c>
      <c r="F253" s="156">
        <f>'Global AT2000'!E10</f>
        <v>22040</v>
      </c>
      <c r="G253" s="156"/>
      <c r="H253" s="156">
        <f>'Global AT2000'!U10</f>
        <v>95709177935</v>
      </c>
      <c r="I253" s="143">
        <f>'Global AT2000'!S10</f>
        <v>502323832</v>
      </c>
      <c r="J253" s="156">
        <f>'Global AT2000'!Q10</f>
        <v>2084279526</v>
      </c>
      <c r="K253" s="166"/>
    </row>
    <row r="254" spans="1:11">
      <c r="A254" s="92">
        <v>1999</v>
      </c>
      <c r="B254" s="92">
        <v>14</v>
      </c>
      <c r="C254" s="92">
        <f>'Global AT2000'!C11</f>
        <v>4636800</v>
      </c>
      <c r="E254" s="143">
        <f>'Global AT2000'!Y11</f>
        <v>88745832313</v>
      </c>
      <c r="F254" s="156">
        <f>'Global AT2000'!E11</f>
        <v>19334</v>
      </c>
      <c r="G254" s="156"/>
      <c r="H254" s="156">
        <f>'Global AT2000'!U11</f>
        <v>90350969069</v>
      </c>
      <c r="I254" s="143">
        <f>'Global AT2000'!S11</f>
        <v>493499006</v>
      </c>
      <c r="J254" s="156">
        <f>'Global AT2000'!Q11</f>
        <v>1678925703</v>
      </c>
      <c r="K254" s="166"/>
    </row>
    <row r="255" spans="1:11">
      <c r="A255" s="92">
        <v>1999</v>
      </c>
      <c r="B255" s="92">
        <v>15</v>
      </c>
      <c r="C255" s="92">
        <f>'Global AT2000'!C12</f>
        <v>4968000</v>
      </c>
      <c r="E255" s="143">
        <f>'Global AT2000'!Y12</f>
        <v>426834640095</v>
      </c>
      <c r="F255" s="156">
        <f>'Global AT2000'!E12</f>
        <v>77726</v>
      </c>
      <c r="G255" s="156"/>
      <c r="H255" s="156">
        <f>'Global AT2000'!U12</f>
        <v>434922941963</v>
      </c>
      <c r="I255" s="143">
        <f>'Global AT2000'!S12</f>
        <v>2389159765</v>
      </c>
      <c r="J255" s="156">
        <f>'Global AT2000'!Q12</f>
        <v>8787715312</v>
      </c>
      <c r="K255" s="166"/>
    </row>
    <row r="256" spans="1:11">
      <c r="A256" s="92">
        <v>1999</v>
      </c>
      <c r="B256" s="92">
        <v>20</v>
      </c>
      <c r="C256" s="92">
        <f>'Global AT2000'!C13</f>
        <v>6624000</v>
      </c>
      <c r="E256" s="143">
        <f>'Global AT2000'!Y13</f>
        <v>386212607996</v>
      </c>
      <c r="F256" s="156">
        <f>'Global AT2000'!E13</f>
        <v>54508</v>
      </c>
      <c r="G256" s="156"/>
      <c r="H256" s="156">
        <f>'Global AT2000'!U13</f>
        <v>394527774441</v>
      </c>
      <c r="I256" s="143">
        <f>'Global AT2000'!S13</f>
        <v>2357541564</v>
      </c>
      <c r="J256" s="156">
        <f>'Global AT2000'!Q13</f>
        <v>8698765952</v>
      </c>
      <c r="K256" s="166"/>
    </row>
    <row r="257" spans="1:11">
      <c r="A257" s="92">
        <v>1999</v>
      </c>
      <c r="B257" s="92">
        <v>25</v>
      </c>
      <c r="C257" s="92">
        <f>'Global AT2000'!C14</f>
        <v>8280000</v>
      </c>
      <c r="E257" s="143">
        <f>'Global AT2000'!Y14</f>
        <v>362515403475</v>
      </c>
      <c r="F257" s="156">
        <f>'Global AT2000'!E14</f>
        <v>41780</v>
      </c>
      <c r="G257" s="156"/>
      <c r="H257" s="156">
        <f>'Global AT2000'!U14</f>
        <v>370482378299</v>
      </c>
      <c r="I257" s="143">
        <f>'Global AT2000'!S14</f>
        <v>2190040272</v>
      </c>
      <c r="J257" s="156">
        <f>'Global AT2000'!Q14</f>
        <v>8477882041</v>
      </c>
      <c r="K257" s="166"/>
    </row>
    <row r="258" spans="1:11">
      <c r="A258" s="92">
        <v>1999</v>
      </c>
      <c r="B258" s="92">
        <v>30</v>
      </c>
      <c r="C258" s="92">
        <f>'Global AT2000'!C15</f>
        <v>9936000</v>
      </c>
      <c r="E258" s="143">
        <f>'Global AT2000'!Y15</f>
        <v>315173810531</v>
      </c>
      <c r="F258" s="156">
        <f>'Global AT2000'!E15</f>
        <v>30751</v>
      </c>
      <c r="G258" s="156"/>
      <c r="H258" s="156">
        <f>'Global AT2000'!U15</f>
        <v>322360922497</v>
      </c>
      <c r="I258" s="143">
        <f>'Global AT2000'!S15</f>
        <v>1957139508</v>
      </c>
      <c r="J258" s="156">
        <f>'Global AT2000'!Q15</f>
        <v>7899019022</v>
      </c>
      <c r="K258" s="166"/>
    </row>
    <row r="259" spans="1:11">
      <c r="A259" s="92">
        <v>1999</v>
      </c>
      <c r="B259" s="92">
        <v>35</v>
      </c>
      <c r="C259" s="92">
        <f>'Global AT2000'!C16</f>
        <v>11592000</v>
      </c>
      <c r="E259" s="143">
        <f>'Global AT2000'!Y16</f>
        <v>273011163295</v>
      </c>
      <c r="F259" s="156">
        <f>'Global AT2000'!E16</f>
        <v>23059</v>
      </c>
      <c r="G259" s="156"/>
      <c r="H259" s="156">
        <f>'Global AT2000'!U16</f>
        <v>279484870820</v>
      </c>
      <c r="I259" s="143">
        <f>'Global AT2000'!S16</f>
        <v>1831402418</v>
      </c>
      <c r="J259" s="156">
        <f>'Global AT2000'!Q16</f>
        <v>7603592579</v>
      </c>
      <c r="K259" s="166"/>
    </row>
    <row r="260" spans="1:11">
      <c r="A260" s="92">
        <v>1999</v>
      </c>
      <c r="B260" s="92">
        <v>40</v>
      </c>
      <c r="C260" s="92">
        <f>'Global AT2000'!C17</f>
        <v>13248000</v>
      </c>
      <c r="E260" s="143">
        <f>'Global AT2000'!Y17</f>
        <v>246663883306</v>
      </c>
      <c r="F260" s="156">
        <f>'Global AT2000'!E17</f>
        <v>18357</v>
      </c>
      <c r="G260" s="156"/>
      <c r="H260" s="156">
        <f>'Global AT2000'!U17</f>
        <v>253039701594</v>
      </c>
      <c r="I260" s="143">
        <f>'Global AT2000'!S17</f>
        <v>1789813875</v>
      </c>
      <c r="J260" s="156">
        <f>'Global AT2000'!Q17</f>
        <v>7269926568</v>
      </c>
      <c r="K260" s="166"/>
    </row>
    <row r="261" spans="1:11">
      <c r="A261" s="92">
        <v>1999</v>
      </c>
      <c r="B261" s="92">
        <v>45</v>
      </c>
      <c r="C261" s="92">
        <f>'Global AT2000'!C18</f>
        <v>14904000</v>
      </c>
      <c r="E261" s="143">
        <f>'Global AT2000'!Y18</f>
        <v>245489850122</v>
      </c>
      <c r="F261" s="156">
        <f>'Global AT2000'!E18</f>
        <v>16361</v>
      </c>
      <c r="G261" s="156"/>
      <c r="H261" s="156">
        <f>'Global AT2000'!U18</f>
        <v>251282689729</v>
      </c>
      <c r="I261" s="143">
        <f>'Global AT2000'!S18</f>
        <v>1687258204</v>
      </c>
      <c r="J261" s="156">
        <f>'Global AT2000'!Q18</f>
        <v>9210068694</v>
      </c>
      <c r="K261" s="166"/>
    </row>
    <row r="262" spans="1:11">
      <c r="A262" s="92">
        <v>1999</v>
      </c>
      <c r="B262" s="92">
        <v>50</v>
      </c>
      <c r="C262" s="92">
        <f>'Global AT2000'!C19</f>
        <v>16560000</v>
      </c>
      <c r="E262" s="143">
        <f>'Global AT2000'!Y19</f>
        <v>217026188311</v>
      </c>
      <c r="F262" s="156">
        <f>'Global AT2000'!E19</f>
        <v>13068</v>
      </c>
      <c r="G262" s="156"/>
      <c r="H262" s="156">
        <f>'Global AT2000'!U19</f>
        <v>223010019019</v>
      </c>
      <c r="I262" s="143">
        <f>'Global AT2000'!S19</f>
        <v>1464814356</v>
      </c>
      <c r="J262" s="156">
        <f>'Global AT2000'!Q19</f>
        <v>8039364724</v>
      </c>
      <c r="K262" s="166"/>
    </row>
    <row r="263" spans="1:11">
      <c r="A263" s="92">
        <v>1999</v>
      </c>
      <c r="B263" s="92">
        <v>55</v>
      </c>
      <c r="C263" s="92">
        <f>'Global AT2000'!C20</f>
        <v>18216000</v>
      </c>
      <c r="E263" s="143">
        <f>'Global AT2000'!Y20</f>
        <v>200198586430</v>
      </c>
      <c r="F263" s="156">
        <f>'Global AT2000'!E20</f>
        <v>11004</v>
      </c>
      <c r="G263" s="156"/>
      <c r="H263" s="156">
        <f>'Global AT2000'!U20</f>
        <v>205816121575</v>
      </c>
      <c r="I263" s="143">
        <f>'Global AT2000'!S20</f>
        <v>1407197377</v>
      </c>
      <c r="J263" s="156">
        <f>'Global AT2000'!Q20</f>
        <v>7335696648</v>
      </c>
      <c r="K263" s="166"/>
    </row>
    <row r="264" spans="1:11">
      <c r="A264" s="92">
        <v>1999</v>
      </c>
      <c r="B264" s="92">
        <v>60</v>
      </c>
      <c r="C264" s="92">
        <f>'Global AT2000'!C21</f>
        <v>19872000</v>
      </c>
      <c r="E264" s="143">
        <f>'Global AT2000'!Y21</f>
        <v>187907049791</v>
      </c>
      <c r="F264" s="156">
        <f>'Global AT2000'!E21</f>
        <v>9503</v>
      </c>
      <c r="G264" s="156"/>
      <c r="H264" s="156">
        <f>'Global AT2000'!U21</f>
        <v>193217475429</v>
      </c>
      <c r="I264" s="143">
        <f>'Global AT2000'!S21</f>
        <v>1463318600</v>
      </c>
      <c r="J264" s="156">
        <f>'Global AT2000'!Q21</f>
        <v>8029955236</v>
      </c>
      <c r="K264" s="166"/>
    </row>
    <row r="265" spans="1:11">
      <c r="A265" s="92">
        <v>1999</v>
      </c>
      <c r="B265" s="92">
        <v>65</v>
      </c>
      <c r="C265" s="92">
        <f>'Global AT2000'!C22</f>
        <v>21528000</v>
      </c>
      <c r="E265" s="143">
        <f>'Global AT2000'!Y22</f>
        <v>192434625183</v>
      </c>
      <c r="F265" s="156">
        <f>'Global AT2000'!E22</f>
        <v>9003</v>
      </c>
      <c r="G265" s="156"/>
      <c r="H265" s="156">
        <f>'Global AT2000'!U22</f>
        <v>197792433630</v>
      </c>
      <c r="I265" s="143">
        <f>'Global AT2000'!S22</f>
        <v>1465580378</v>
      </c>
      <c r="J265" s="156">
        <f>'Global AT2000'!Q22</f>
        <v>9448619949</v>
      </c>
      <c r="K265" s="166"/>
    </row>
    <row r="266" spans="1:11">
      <c r="A266" s="92">
        <v>1999</v>
      </c>
      <c r="B266" s="92">
        <v>70</v>
      </c>
      <c r="C266" s="92">
        <f>'Global AT2000'!C23</f>
        <v>23184000</v>
      </c>
      <c r="E266" s="143">
        <f>'Global AT2000'!Y23</f>
        <v>169930845546</v>
      </c>
      <c r="F266" s="156">
        <f>'Global AT2000'!E23</f>
        <v>7410</v>
      </c>
      <c r="G266" s="156"/>
      <c r="H266" s="156">
        <f>'Global AT2000'!U23</f>
        <v>175003183122</v>
      </c>
      <c r="I266" s="143">
        <f>'Global AT2000'!S23</f>
        <v>1331465232</v>
      </c>
      <c r="J266" s="156">
        <f>'Global AT2000'!Q23</f>
        <v>7927944259</v>
      </c>
      <c r="K266" s="166"/>
    </row>
    <row r="267" spans="1:11">
      <c r="A267" s="92">
        <v>1999</v>
      </c>
      <c r="B267" s="92">
        <v>75</v>
      </c>
      <c r="C267" s="92">
        <f>'Global AT2000'!C24</f>
        <v>24840000</v>
      </c>
      <c r="E267" s="143">
        <f>'Global AT2000'!Y24</f>
        <v>150676704572</v>
      </c>
      <c r="F267" s="156">
        <f>'Global AT2000'!E24</f>
        <v>6145</v>
      </c>
      <c r="G267" s="156"/>
      <c r="H267" s="156">
        <f>'Global AT2000'!U24</f>
        <v>155190890970</v>
      </c>
      <c r="I267" s="143">
        <f>'Global AT2000'!S24</f>
        <v>1106044814</v>
      </c>
      <c r="J267" s="156">
        <f>'Global AT2000'!Q24</f>
        <v>6764242204</v>
      </c>
      <c r="K267" s="166"/>
    </row>
    <row r="268" spans="1:11">
      <c r="A268" s="92">
        <v>1999</v>
      </c>
      <c r="B268" s="92">
        <v>80</v>
      </c>
      <c r="C268" s="92">
        <f>'Global AT2000'!C25</f>
        <v>26496000</v>
      </c>
      <c r="E268" s="143">
        <f>'Global AT2000'!Y25</f>
        <v>137846722592</v>
      </c>
      <c r="F268" s="156">
        <f>'Global AT2000'!E25</f>
        <v>5279</v>
      </c>
      <c r="G268" s="156"/>
      <c r="H268" s="156">
        <f>'Global AT2000'!U25</f>
        <v>142028989116</v>
      </c>
      <c r="I268" s="143">
        <f>'Global AT2000'!S25</f>
        <v>1097330747</v>
      </c>
      <c r="J268" s="156">
        <f>'Global AT2000'!Q25</f>
        <v>7309016932</v>
      </c>
      <c r="K268" s="166"/>
    </row>
    <row r="269" spans="1:11">
      <c r="A269" s="92">
        <v>1999</v>
      </c>
      <c r="B269" s="92">
        <v>85</v>
      </c>
      <c r="C269" s="92">
        <f>'Global AT2000'!C26</f>
        <v>28152000</v>
      </c>
      <c r="E269" s="143">
        <f>'Global AT2000'!Y26</f>
        <v>131410634341</v>
      </c>
      <c r="F269" s="156">
        <f>'Global AT2000'!E26</f>
        <v>4744</v>
      </c>
      <c r="G269" s="156"/>
      <c r="H269" s="156">
        <f>'Global AT2000'!U26</f>
        <v>135418530182</v>
      </c>
      <c r="I269" s="143">
        <f>'Global AT2000'!S26</f>
        <v>894089405</v>
      </c>
      <c r="J269" s="156">
        <f>'Global AT2000'!Q26</f>
        <v>6923788464</v>
      </c>
      <c r="K269" s="166"/>
    </row>
    <row r="270" spans="1:11">
      <c r="A270" s="92">
        <v>1999</v>
      </c>
      <c r="B270" s="92">
        <v>90</v>
      </c>
      <c r="C270" s="92">
        <f>'Global AT2000'!C27</f>
        <v>29808000</v>
      </c>
      <c r="E270" s="143">
        <f>'Global AT2000'!Y27</f>
        <v>119899334677</v>
      </c>
      <c r="F270" s="156">
        <f>'Global AT2000'!E27</f>
        <v>4098</v>
      </c>
      <c r="G270" s="156"/>
      <c r="H270" s="156">
        <f>'Global AT2000'!U27</f>
        <v>123652539779</v>
      </c>
      <c r="I270" s="143">
        <f>'Global AT2000'!S27</f>
        <v>969444231</v>
      </c>
      <c r="J270" s="156">
        <f>'Global AT2000'!Q27</f>
        <v>7995698831</v>
      </c>
      <c r="K270" s="166"/>
    </row>
    <row r="271" spans="1:11">
      <c r="A271" s="92">
        <v>1999</v>
      </c>
      <c r="B271" s="92">
        <v>95</v>
      </c>
      <c r="C271" s="92">
        <f>'Global AT2000'!C28</f>
        <v>31464000</v>
      </c>
      <c r="E271" s="143">
        <f>'Global AT2000'!Y28</f>
        <v>102822323289</v>
      </c>
      <c r="F271" s="156">
        <f>'Global AT2000'!E28</f>
        <v>3332</v>
      </c>
      <c r="G271" s="156"/>
      <c r="H271" s="156">
        <f>'Global AT2000'!U28</f>
        <v>106155833076</v>
      </c>
      <c r="I271" s="143">
        <f>'Global AT2000'!S28</f>
        <v>830291929</v>
      </c>
      <c r="J271" s="156">
        <f>'Global AT2000'!Q28</f>
        <v>6241428471</v>
      </c>
      <c r="K271" s="166"/>
    </row>
    <row r="272" spans="1:11">
      <c r="A272" s="92">
        <v>1999</v>
      </c>
      <c r="B272" s="92">
        <v>100</v>
      </c>
      <c r="C272" s="92">
        <f>'Global AT2000'!C29</f>
        <v>33120000</v>
      </c>
      <c r="E272" s="143">
        <f>'Global AT2000'!Y29</f>
        <v>88982072027</v>
      </c>
      <c r="F272" s="156">
        <f>'Global AT2000'!E29</f>
        <v>2744</v>
      </c>
      <c r="G272" s="156"/>
      <c r="H272" s="156">
        <f>'Global AT2000'!U29</f>
        <v>91874747548</v>
      </c>
      <c r="I272" s="143">
        <f>'Global AT2000'!S29</f>
        <v>682772955</v>
      </c>
      <c r="J272" s="156">
        <f>'Global AT2000'!Q29</f>
        <v>5258034418</v>
      </c>
      <c r="K272" s="166"/>
    </row>
    <row r="273" spans="1:11">
      <c r="A273" s="92">
        <v>1999</v>
      </c>
      <c r="B273" s="92">
        <v>105</v>
      </c>
      <c r="C273" s="92">
        <f>'Global AT2000'!C30</f>
        <v>34776000</v>
      </c>
      <c r="E273" s="143">
        <f>'Global AT2000'!Y30</f>
        <v>77062282898</v>
      </c>
      <c r="F273" s="156">
        <f>'Global AT2000'!E30</f>
        <v>2265</v>
      </c>
      <c r="G273" s="156"/>
      <c r="H273" s="156">
        <f>'Global AT2000'!U30</f>
        <v>79971228471</v>
      </c>
      <c r="I273" s="143">
        <f>'Global AT2000'!S30</f>
        <v>687198556</v>
      </c>
      <c r="J273" s="156">
        <f>'Global AT2000'!Q30</f>
        <v>6062651182</v>
      </c>
      <c r="K273" s="166"/>
    </row>
    <row r="274" spans="1:11">
      <c r="A274" s="92">
        <v>1999</v>
      </c>
      <c r="B274" s="92">
        <v>110</v>
      </c>
      <c r="C274" s="92">
        <f>'Global AT2000'!C31</f>
        <v>36432000</v>
      </c>
      <c r="E274" s="143">
        <f>'Global AT2000'!Y31</f>
        <v>67005955513</v>
      </c>
      <c r="F274" s="156">
        <f>'Global AT2000'!E31</f>
        <v>1881</v>
      </c>
      <c r="G274" s="156"/>
      <c r="H274" s="156">
        <f>'Global AT2000'!U31</f>
        <v>69381466820</v>
      </c>
      <c r="I274" s="143">
        <f>'Global AT2000'!S31</f>
        <v>550106305</v>
      </c>
      <c r="J274" s="156">
        <f>'Global AT2000'!Q31</f>
        <v>4877855841</v>
      </c>
      <c r="K274" s="166"/>
    </row>
    <row r="275" spans="1:11">
      <c r="A275" s="92">
        <v>1999</v>
      </c>
      <c r="B275" s="92">
        <v>115</v>
      </c>
      <c r="C275" s="92">
        <f>'Global AT2000'!C32</f>
        <v>38088000</v>
      </c>
      <c r="E275" s="143">
        <f>'Global AT2000'!Y32</f>
        <v>61698314254</v>
      </c>
      <c r="F275" s="156">
        <f>'Global AT2000'!E32</f>
        <v>1659</v>
      </c>
      <c r="G275" s="156"/>
      <c r="H275" s="156">
        <f>'Global AT2000'!U32</f>
        <v>63887647910</v>
      </c>
      <c r="I275" s="143">
        <f>'Global AT2000'!S32</f>
        <v>528818979</v>
      </c>
      <c r="J275" s="156">
        <f>'Global AT2000'!Q32</f>
        <v>4191511411</v>
      </c>
      <c r="K275" s="166"/>
    </row>
    <row r="276" spans="1:11">
      <c r="A276" s="92">
        <v>1999</v>
      </c>
      <c r="B276" s="92">
        <v>120</v>
      </c>
      <c r="C276" s="92">
        <f>'Global AT2000'!C33</f>
        <v>39744000</v>
      </c>
      <c r="E276" s="143">
        <f>'Global AT2000'!Y33</f>
        <v>54025204333</v>
      </c>
      <c r="F276" s="156">
        <f>'Global AT2000'!E33</f>
        <v>1394</v>
      </c>
      <c r="G276" s="156"/>
      <c r="H276" s="156">
        <f>'Global AT2000'!U33</f>
        <v>56351321604</v>
      </c>
      <c r="I276" s="143">
        <f>'Global AT2000'!S33</f>
        <v>467003877</v>
      </c>
      <c r="J276" s="156">
        <f>'Global AT2000'!Q33</f>
        <v>5660258036</v>
      </c>
      <c r="K276" s="166"/>
    </row>
    <row r="277" spans="1:11">
      <c r="A277" s="92">
        <v>1999</v>
      </c>
      <c r="B277" s="92">
        <v>125</v>
      </c>
      <c r="C277" s="92">
        <f>'Global AT2000'!C34</f>
        <v>41400000</v>
      </c>
      <c r="E277" s="143">
        <f>'Global AT2000'!Y34</f>
        <v>46507467803</v>
      </c>
      <c r="F277" s="156">
        <f>'Global AT2000'!E34</f>
        <v>1152</v>
      </c>
      <c r="G277" s="156"/>
      <c r="H277" s="156">
        <f>'Global AT2000'!U34</f>
        <v>48274472190</v>
      </c>
      <c r="I277" s="143">
        <f>'Global AT2000'!S34</f>
        <v>471254830</v>
      </c>
      <c r="J277" s="156">
        <f>'Global AT2000'!Q34</f>
        <v>3018297021</v>
      </c>
      <c r="K277" s="166"/>
    </row>
    <row r="278" spans="1:11">
      <c r="A278" s="92">
        <v>1999</v>
      </c>
      <c r="B278" s="92">
        <v>130</v>
      </c>
      <c r="C278" s="92">
        <f>'Global AT2000'!C35</f>
        <v>43056000</v>
      </c>
      <c r="E278" s="143">
        <f>'Global AT2000'!Y35</f>
        <v>41721974389</v>
      </c>
      <c r="F278" s="156">
        <f>'Global AT2000'!E35</f>
        <v>995</v>
      </c>
      <c r="G278" s="156"/>
      <c r="H278" s="156">
        <f>'Global AT2000'!U35</f>
        <v>43336877477</v>
      </c>
      <c r="I278" s="143">
        <f>'Global AT2000'!S35</f>
        <v>355770971</v>
      </c>
      <c r="J278" s="156">
        <f>'Global AT2000'!Q35</f>
        <v>2561489778</v>
      </c>
      <c r="K278" s="166"/>
    </row>
    <row r="279" spans="1:11">
      <c r="A279" s="92">
        <v>1999</v>
      </c>
      <c r="B279" s="92">
        <v>135</v>
      </c>
      <c r="C279" s="92">
        <f>'Global AT2000'!C36</f>
        <v>44712000</v>
      </c>
      <c r="E279" s="143">
        <f>'Global AT2000'!Y36</f>
        <v>37043066624</v>
      </c>
      <c r="F279" s="156">
        <f>'Global AT2000'!E36</f>
        <v>851</v>
      </c>
      <c r="G279" s="156"/>
      <c r="H279" s="156">
        <f>'Global AT2000'!U36</f>
        <v>38519282744</v>
      </c>
      <c r="I279" s="143">
        <f>'Global AT2000'!S36</f>
        <v>396478058</v>
      </c>
      <c r="J279" s="156">
        <f>'Global AT2000'!Q36</f>
        <v>2487768071</v>
      </c>
      <c r="K279" s="166"/>
    </row>
    <row r="280" spans="1:11">
      <c r="A280" s="92">
        <v>1999</v>
      </c>
      <c r="B280" s="92">
        <v>140</v>
      </c>
      <c r="C280" s="92">
        <f>'Global AT2000'!C37</f>
        <v>46368000</v>
      </c>
      <c r="E280" s="143">
        <f>'Global AT2000'!Y37</f>
        <v>34232835333</v>
      </c>
      <c r="F280" s="156">
        <f>'Global AT2000'!E37</f>
        <v>759</v>
      </c>
      <c r="G280" s="156"/>
      <c r="H280" s="156">
        <f>'Global AT2000'!U37</f>
        <v>35676554795</v>
      </c>
      <c r="I280" s="143">
        <f>'Global AT2000'!S37</f>
        <v>376867371</v>
      </c>
      <c r="J280" s="156">
        <f>'Global AT2000'!Q37</f>
        <v>2509245638</v>
      </c>
      <c r="K280" s="166"/>
    </row>
    <row r="281" spans="1:11">
      <c r="A281" s="92">
        <v>1999</v>
      </c>
      <c r="B281" s="92">
        <v>145</v>
      </c>
      <c r="C281" s="92">
        <f>'Global AT2000'!C38</f>
        <v>48024000</v>
      </c>
      <c r="E281" s="143">
        <f>'Global AT2000'!Y38</f>
        <v>29561328111</v>
      </c>
      <c r="F281" s="156">
        <f>'Global AT2000'!E38</f>
        <v>633</v>
      </c>
      <c r="G281" s="156"/>
      <c r="H281" s="156">
        <f>'Global AT2000'!U38</f>
        <v>30921016991</v>
      </c>
      <c r="I281" s="143">
        <f>'Global AT2000'!S38</f>
        <v>237436876</v>
      </c>
      <c r="J281" s="156">
        <f>'Global AT2000'!Q38</f>
        <v>1571570690</v>
      </c>
      <c r="K281" s="166"/>
    </row>
    <row r="282" spans="1:11">
      <c r="A282" s="92">
        <v>1999</v>
      </c>
      <c r="B282" s="92">
        <v>150</v>
      </c>
      <c r="C282" s="92">
        <f>'Global AT2000'!C39</f>
        <v>49680000</v>
      </c>
      <c r="E282" s="143">
        <f>'Global AT2000'!Y39</f>
        <v>24329748491</v>
      </c>
      <c r="F282" s="156">
        <f>'Global AT2000'!E39</f>
        <v>504</v>
      </c>
      <c r="G282" s="156"/>
      <c r="H282" s="156">
        <f>'Global AT2000'!U39</f>
        <v>25316985473</v>
      </c>
      <c r="I282" s="143">
        <f>'Global AT2000'!S39</f>
        <v>331827277</v>
      </c>
      <c r="J282" s="156">
        <f>'Global AT2000'!Q39</f>
        <v>1401855401</v>
      </c>
      <c r="K282" s="166"/>
    </row>
    <row r="283" spans="1:11">
      <c r="A283" s="92">
        <v>1999</v>
      </c>
      <c r="B283" s="92">
        <v>155</v>
      </c>
      <c r="C283" s="92">
        <f>'Global AT2000'!C40</f>
        <v>51336000</v>
      </c>
      <c r="E283" s="143">
        <f>'Global AT2000'!Y40</f>
        <v>25307249626</v>
      </c>
      <c r="F283" s="156">
        <f>'Global AT2000'!E40</f>
        <v>508</v>
      </c>
      <c r="G283" s="156"/>
      <c r="H283" s="156">
        <f>'Global AT2000'!U40</f>
        <v>26279402596</v>
      </c>
      <c r="I283" s="143">
        <f>'Global AT2000'!S40</f>
        <v>280344177</v>
      </c>
      <c r="J283" s="156">
        <f>'Global AT2000'!Q40</f>
        <v>2231645817</v>
      </c>
      <c r="K283" s="166"/>
    </row>
    <row r="284" spans="1:11">
      <c r="A284" s="92">
        <v>1999</v>
      </c>
      <c r="B284" s="92">
        <v>160</v>
      </c>
      <c r="C284" s="92">
        <f>'Global AT2000'!C41</f>
        <v>52992000</v>
      </c>
      <c r="E284" s="143">
        <f>'Global AT2000'!Y41</f>
        <v>23495633171</v>
      </c>
      <c r="F284" s="156">
        <f>'Global AT2000'!E41</f>
        <v>457</v>
      </c>
      <c r="G284" s="156"/>
      <c r="H284" s="156">
        <f>'Global AT2000'!U41</f>
        <v>24558573892</v>
      </c>
      <c r="I284" s="143">
        <f>'Global AT2000'!S41</f>
        <v>197944255</v>
      </c>
      <c r="J284" s="156">
        <f>'Global AT2000'!Q41</f>
        <v>1351355730</v>
      </c>
      <c r="K284" s="166"/>
    </row>
    <row r="285" spans="1:11">
      <c r="A285" s="92">
        <v>1999</v>
      </c>
      <c r="B285" s="92">
        <v>165</v>
      </c>
      <c r="C285" s="92">
        <f>'Global AT2000'!C42</f>
        <v>54648000</v>
      </c>
      <c r="E285" s="143">
        <f>'Global AT2000'!Y42</f>
        <v>19968581608</v>
      </c>
      <c r="F285" s="156">
        <f>'Global AT2000'!E42</f>
        <v>377</v>
      </c>
      <c r="G285" s="156"/>
      <c r="H285" s="156">
        <f>'Global AT2000'!U42</f>
        <v>20889082592</v>
      </c>
      <c r="I285" s="143">
        <f>'Global AT2000'!S42</f>
        <v>185900061</v>
      </c>
      <c r="J285" s="156">
        <f>'Global AT2000'!Q42</f>
        <v>1131076927</v>
      </c>
      <c r="K285" s="166"/>
    </row>
    <row r="286" spans="1:11">
      <c r="A286" s="92">
        <v>1999</v>
      </c>
      <c r="B286" s="92">
        <v>170</v>
      </c>
      <c r="C286" s="92">
        <f>'Global AT2000'!C43</f>
        <v>56304000</v>
      </c>
      <c r="E286" s="143">
        <f>'Global AT2000'!Y43</f>
        <v>20747085230</v>
      </c>
      <c r="F286" s="156">
        <f>'Global AT2000'!E43</f>
        <v>380</v>
      </c>
      <c r="G286" s="156"/>
      <c r="H286" s="156">
        <f>'Global AT2000'!U43</f>
        <v>21678751031</v>
      </c>
      <c r="I286" s="143">
        <f>'Global AT2000'!S43</f>
        <v>186692222</v>
      </c>
      <c r="J286" s="156">
        <f>'Global AT2000'!Q43</f>
        <v>1633509248</v>
      </c>
      <c r="K286" s="166"/>
    </row>
    <row r="287" spans="1:11">
      <c r="A287" s="92">
        <v>1999</v>
      </c>
      <c r="B287" s="92">
        <v>175</v>
      </c>
      <c r="C287" s="92">
        <f>'Global AT2000'!C44</f>
        <v>57960000</v>
      </c>
      <c r="E287" s="143">
        <f>'Global AT2000'!Y44</f>
        <v>18270352057</v>
      </c>
      <c r="F287" s="156">
        <f>'Global AT2000'!E44</f>
        <v>325</v>
      </c>
      <c r="G287" s="156"/>
      <c r="H287" s="156">
        <f>'Global AT2000'!U44</f>
        <v>18969984145</v>
      </c>
      <c r="I287" s="143">
        <f>'Global AT2000'!S44</f>
        <v>171964690</v>
      </c>
      <c r="J287" s="156">
        <f>'Global AT2000'!Q44</f>
        <v>1051787503</v>
      </c>
      <c r="K287" s="166"/>
    </row>
    <row r="288" spans="1:11">
      <c r="A288" s="92">
        <v>1999</v>
      </c>
      <c r="B288" s="92">
        <v>180</v>
      </c>
      <c r="C288" s="92">
        <f>'Global AT2000'!C45</f>
        <v>59616000</v>
      </c>
      <c r="E288" s="143">
        <f>'Global AT2000'!Y45</f>
        <v>14267724629</v>
      </c>
      <c r="F288" s="156">
        <f>'Global AT2000'!E45</f>
        <v>247</v>
      </c>
      <c r="G288" s="156"/>
      <c r="H288" s="156">
        <f>'Global AT2000'!U45</f>
        <v>14904046149</v>
      </c>
      <c r="I288" s="143">
        <f>'Global AT2000'!S45</f>
        <v>94805232</v>
      </c>
      <c r="J288" s="156">
        <f>'Global AT2000'!Q45</f>
        <v>775077514</v>
      </c>
      <c r="K288" s="166"/>
    </row>
    <row r="289" spans="1:11">
      <c r="A289" s="92">
        <v>1999</v>
      </c>
      <c r="B289" s="92">
        <v>185</v>
      </c>
      <c r="C289" s="92">
        <f>'Global AT2000'!C46</f>
        <v>61272000</v>
      </c>
      <c r="E289" s="143">
        <f>'Global AT2000'!Y46</f>
        <v>17408481251</v>
      </c>
      <c r="F289" s="156">
        <f>'Global AT2000'!E46</f>
        <v>293</v>
      </c>
      <c r="G289" s="156"/>
      <c r="H289" s="156">
        <f>'Global AT2000'!U46</f>
        <v>18231404685</v>
      </c>
      <c r="I289" s="143">
        <f>'Global AT2000'!S46</f>
        <v>114283549</v>
      </c>
      <c r="J289" s="156">
        <f>'Global AT2000'!Q46</f>
        <v>663467533</v>
      </c>
      <c r="K289" s="166"/>
    </row>
    <row r="290" spans="1:11">
      <c r="A290" s="92">
        <v>1999</v>
      </c>
      <c r="B290" s="92">
        <v>190</v>
      </c>
      <c r="C290" s="92">
        <f>'Global AT2000'!C47</f>
        <v>62928000</v>
      </c>
      <c r="E290" s="143">
        <f>'Global AT2000'!Y47</f>
        <v>15359941583</v>
      </c>
      <c r="F290" s="156">
        <f>'Global AT2000'!E47</f>
        <v>252</v>
      </c>
      <c r="G290" s="156"/>
      <c r="H290" s="156">
        <f>'Global AT2000'!U47</f>
        <v>16055707171</v>
      </c>
      <c r="I290" s="143">
        <f>'Global AT2000'!S47</f>
        <v>79347649</v>
      </c>
      <c r="J290" s="156">
        <f>'Global AT2000'!Q47</f>
        <v>941228997</v>
      </c>
      <c r="K290" s="166"/>
    </row>
    <row r="291" spans="1:11">
      <c r="A291" s="92">
        <v>1999</v>
      </c>
      <c r="B291" s="92">
        <v>195</v>
      </c>
      <c r="C291" s="92">
        <f>'Global AT2000'!C48</f>
        <v>64584000</v>
      </c>
      <c r="E291" s="143">
        <f>'Global AT2000'!Y48</f>
        <v>14895391200</v>
      </c>
      <c r="F291" s="156">
        <f>'Global AT2000'!E48</f>
        <v>238</v>
      </c>
      <c r="G291" s="156"/>
      <c r="H291" s="156">
        <f>'Global AT2000'!U48</f>
        <v>15589258816</v>
      </c>
      <c r="I291" s="143">
        <f>'Global AT2000'!S48</f>
        <v>182394397</v>
      </c>
      <c r="J291" s="156">
        <f>'Global AT2000'!Q48</f>
        <v>1741844015</v>
      </c>
      <c r="K291" s="166"/>
    </row>
    <row r="292" spans="1:11">
      <c r="A292" s="92">
        <v>1999</v>
      </c>
      <c r="B292" s="92">
        <v>200</v>
      </c>
      <c r="C292" s="92">
        <f>'Global AT2000'!C49</f>
        <v>66240000</v>
      </c>
      <c r="E292" s="143">
        <f>'Global AT2000'!Y49</f>
        <v>12496251631</v>
      </c>
      <c r="F292" s="156">
        <f>'Global AT2000'!E49</f>
        <v>195</v>
      </c>
      <c r="G292" s="156"/>
      <c r="H292" s="156">
        <f>'Global AT2000'!U49</f>
        <v>13093325431</v>
      </c>
      <c r="I292" s="143">
        <f>'Global AT2000'!S49</f>
        <v>86348221</v>
      </c>
      <c r="J292" s="156">
        <f>'Global AT2000'!Q49</f>
        <v>373276490</v>
      </c>
      <c r="K292" s="166"/>
    </row>
    <row r="293" spans="1:11">
      <c r="A293" s="92">
        <v>1999</v>
      </c>
      <c r="B293" s="92">
        <v>205</v>
      </c>
      <c r="C293" s="92">
        <f>'Global AT2000'!C50</f>
        <v>67896000</v>
      </c>
      <c r="E293" s="143">
        <f>'Global AT2000'!Y50</f>
        <v>13804297338</v>
      </c>
      <c r="F293" s="156">
        <f>'Global AT2000'!E50</f>
        <v>210</v>
      </c>
      <c r="G293" s="156"/>
      <c r="H293" s="156">
        <f>'Global AT2000'!U50</f>
        <v>14498815777</v>
      </c>
      <c r="I293" s="143">
        <f>'Global AT2000'!S50</f>
        <v>107817828</v>
      </c>
      <c r="J293" s="156">
        <f>'Global AT2000'!Q50</f>
        <v>854876507</v>
      </c>
      <c r="K293" s="166"/>
    </row>
    <row r="294" spans="1:11">
      <c r="A294" s="92">
        <v>1999</v>
      </c>
      <c r="B294" s="92">
        <v>210</v>
      </c>
      <c r="C294" s="92">
        <f>'Global AT2000'!C51</f>
        <v>69552000</v>
      </c>
      <c r="E294" s="143">
        <f>'Global AT2000'!Y51</f>
        <v>12644802306</v>
      </c>
      <c r="F294" s="156">
        <f>'Global AT2000'!E51</f>
        <v>188</v>
      </c>
      <c r="G294" s="156"/>
      <c r="H294" s="156">
        <f>'Global AT2000'!U51</f>
        <v>13379919437</v>
      </c>
      <c r="I294" s="143">
        <f>'Global AT2000'!S51</f>
        <v>113985069</v>
      </c>
      <c r="J294" s="156">
        <f>'Global AT2000'!Q51</f>
        <v>749402454</v>
      </c>
      <c r="K294" s="166"/>
    </row>
    <row r="295" spans="1:11">
      <c r="A295" s="92">
        <v>1999</v>
      </c>
      <c r="B295" s="92">
        <v>215</v>
      </c>
      <c r="C295" s="92">
        <f>'Global AT2000'!C52</f>
        <v>71208000</v>
      </c>
      <c r="E295" s="143">
        <f>'Global AT2000'!Y52</f>
        <v>11091249471</v>
      </c>
      <c r="F295" s="156">
        <f>'Global AT2000'!E52</f>
        <v>161</v>
      </c>
      <c r="G295" s="156"/>
      <c r="H295" s="156">
        <f>'Global AT2000'!U52</f>
        <v>11630277320</v>
      </c>
      <c r="I295" s="143">
        <f>'Global AT2000'!S52</f>
        <v>53674225</v>
      </c>
      <c r="J295" s="156">
        <f>'Global AT2000'!Q52</f>
        <v>554780406</v>
      </c>
      <c r="K295" s="166"/>
    </row>
    <row r="296" spans="1:11">
      <c r="A296" s="92">
        <v>1999</v>
      </c>
      <c r="B296" s="92">
        <v>220</v>
      </c>
      <c r="C296" s="92">
        <f>'Global AT2000'!C53</f>
        <v>72864000</v>
      </c>
      <c r="E296" s="143">
        <f>'Global AT2000'!Y53</f>
        <v>9504962301</v>
      </c>
      <c r="F296" s="156">
        <f>'Global AT2000'!E53</f>
        <v>135</v>
      </c>
      <c r="G296" s="156"/>
      <c r="H296" s="156">
        <f>'Global AT2000'!U53</f>
        <v>9944848093</v>
      </c>
      <c r="I296" s="143">
        <f>'Global AT2000'!S53</f>
        <v>42942574</v>
      </c>
      <c r="J296" s="156">
        <f>'Global AT2000'!Q53</f>
        <v>524203075</v>
      </c>
      <c r="K296" s="166"/>
    </row>
    <row r="297" spans="1:11">
      <c r="A297" s="92">
        <v>1999</v>
      </c>
      <c r="B297" s="92">
        <v>225</v>
      </c>
      <c r="C297" s="92">
        <f>'Global AT2000'!C54</f>
        <v>74520000</v>
      </c>
      <c r="E297" s="143">
        <f>'Global AT2000'!Y54</f>
        <v>9937287546</v>
      </c>
      <c r="F297" s="156">
        <f>'Global AT2000'!E54</f>
        <v>138</v>
      </c>
      <c r="G297" s="156"/>
      <c r="H297" s="156">
        <f>'Global AT2000'!U54</f>
        <v>10382681540</v>
      </c>
      <c r="I297" s="143">
        <f>'Global AT2000'!S54</f>
        <v>45403069</v>
      </c>
      <c r="J297" s="156">
        <f>'Global AT2000'!Q54</f>
        <v>592390951</v>
      </c>
      <c r="K297" s="166"/>
    </row>
    <row r="298" spans="1:11">
      <c r="A298" s="92">
        <v>1999</v>
      </c>
      <c r="B298" s="92">
        <v>230</v>
      </c>
      <c r="C298" s="92">
        <f>'Global AT2000'!C55</f>
        <v>76176000</v>
      </c>
      <c r="E298" s="143">
        <f>'Global AT2000'!Y55</f>
        <v>10233036407</v>
      </c>
      <c r="F298" s="156">
        <f>'Global AT2000'!E55</f>
        <v>139</v>
      </c>
      <c r="G298" s="156"/>
      <c r="H298" s="156">
        <f>'Global AT2000'!U55</f>
        <v>10645205167</v>
      </c>
      <c r="I298" s="143">
        <f>'Global AT2000'!S55</f>
        <v>40630056</v>
      </c>
      <c r="J298" s="156">
        <f>'Global AT2000'!Q55</f>
        <v>446257385</v>
      </c>
      <c r="K298" s="166"/>
    </row>
    <row r="299" spans="1:11">
      <c r="A299" s="92">
        <v>1999</v>
      </c>
      <c r="B299" s="92">
        <v>235</v>
      </c>
      <c r="C299" s="92">
        <f>'Global AT2000'!C56</f>
        <v>77832000</v>
      </c>
      <c r="E299" s="143">
        <f>'Global AT2000'!Y56</f>
        <v>9773818180</v>
      </c>
      <c r="F299" s="156">
        <f>'Global AT2000'!E56</f>
        <v>130</v>
      </c>
      <c r="G299" s="156"/>
      <c r="H299" s="156">
        <f>'Global AT2000'!U56</f>
        <v>10368162254</v>
      </c>
      <c r="I299" s="143">
        <f>'Global AT2000'!S56</f>
        <v>42924809</v>
      </c>
      <c r="J299" s="156">
        <f>'Global AT2000'!Q56</f>
        <v>395063339</v>
      </c>
      <c r="K299" s="166"/>
    </row>
    <row r="300" spans="1:11">
      <c r="A300" s="92">
        <v>1999</v>
      </c>
      <c r="B300" s="92">
        <v>240</v>
      </c>
      <c r="C300" s="92">
        <f>'Global AT2000'!C57</f>
        <v>79488000</v>
      </c>
      <c r="E300" s="143">
        <f>'Global AT2000'!Y57</f>
        <v>8594758479</v>
      </c>
      <c r="F300" s="156">
        <f>'Global AT2000'!E57</f>
        <v>112</v>
      </c>
      <c r="G300" s="156"/>
      <c r="H300" s="156">
        <f>'Global AT2000'!U57</f>
        <v>8963695239</v>
      </c>
      <c r="I300" s="143">
        <f>'Global AT2000'!S57</f>
        <v>56935814</v>
      </c>
      <c r="J300" s="156">
        <f>'Global AT2000'!Q57</f>
        <v>829995839</v>
      </c>
      <c r="K300" s="166"/>
    </row>
    <row r="301" spans="1:11">
      <c r="A301" s="92">
        <v>1999</v>
      </c>
      <c r="B301" s="92">
        <v>245</v>
      </c>
      <c r="C301" s="92">
        <f>'Global AT2000'!C58</f>
        <v>81144000</v>
      </c>
      <c r="E301" s="143">
        <f>'Global AT2000'!Y58</f>
        <v>7600342336</v>
      </c>
      <c r="F301" s="156">
        <f>'Global AT2000'!E58</f>
        <v>97</v>
      </c>
      <c r="G301" s="156"/>
      <c r="H301" s="156">
        <f>'Global AT2000'!U58</f>
        <v>7975350990</v>
      </c>
      <c r="I301" s="143">
        <f>'Global AT2000'!S58</f>
        <v>41649216</v>
      </c>
      <c r="J301" s="156">
        <f>'Global AT2000'!Q58</f>
        <v>381033919</v>
      </c>
      <c r="K301" s="166"/>
    </row>
    <row r="302" spans="1:11">
      <c r="A302" s="92">
        <v>1999</v>
      </c>
      <c r="B302" s="92">
        <v>250</v>
      </c>
      <c r="C302" s="92">
        <f>'Global AT2000'!C59</f>
        <v>82800000</v>
      </c>
      <c r="E302" s="143">
        <f>'Global AT2000'!Y59</f>
        <v>6480827252</v>
      </c>
      <c r="F302" s="156">
        <f>'Global AT2000'!E59</f>
        <v>81</v>
      </c>
      <c r="G302" s="156"/>
      <c r="H302" s="156">
        <f>'Global AT2000'!U59</f>
        <v>6694440275</v>
      </c>
      <c r="I302" s="143">
        <f>'Global AT2000'!S59</f>
        <v>70724179</v>
      </c>
      <c r="J302" s="156">
        <f>'Global AT2000'!Q59</f>
        <v>232857132</v>
      </c>
      <c r="K302" s="166"/>
    </row>
    <row r="303" spans="1:11">
      <c r="A303" s="92">
        <v>1999</v>
      </c>
      <c r="B303" s="92">
        <v>255</v>
      </c>
      <c r="C303" s="92">
        <f>'Global AT2000'!C60</f>
        <v>84456000</v>
      </c>
      <c r="E303" s="143">
        <f>'Global AT2000'!Y60</f>
        <v>8228095862</v>
      </c>
      <c r="F303" s="156">
        <f>'Global AT2000'!E60</f>
        <v>101</v>
      </c>
      <c r="G303" s="156"/>
      <c r="H303" s="156">
        <f>'Global AT2000'!U60</f>
        <v>8580667088</v>
      </c>
      <c r="I303" s="143">
        <f>'Global AT2000'!S60</f>
        <v>83363665</v>
      </c>
      <c r="J303" s="156">
        <f>'Global AT2000'!Q60</f>
        <v>967963190</v>
      </c>
      <c r="K303" s="166"/>
    </row>
    <row r="304" spans="1:11">
      <c r="A304" s="92">
        <v>1999</v>
      </c>
      <c r="B304" s="92">
        <v>260</v>
      </c>
      <c r="C304" s="92">
        <f>'Global AT2000'!C61</f>
        <v>86112000</v>
      </c>
      <c r="E304" s="143">
        <f>'Global AT2000'!Y61</f>
        <v>6727894249</v>
      </c>
      <c r="F304" s="156">
        <f>'Global AT2000'!E61</f>
        <v>81</v>
      </c>
      <c r="G304" s="156"/>
      <c r="H304" s="156">
        <f>'Global AT2000'!U61</f>
        <v>6984906319</v>
      </c>
      <c r="I304" s="143">
        <f>'Global AT2000'!S61</f>
        <v>11596943</v>
      </c>
      <c r="J304" s="156">
        <f>'Global AT2000'!Q61</f>
        <v>250009085</v>
      </c>
      <c r="K304" s="166"/>
    </row>
    <row r="305" spans="1:11">
      <c r="A305" s="92">
        <v>1999</v>
      </c>
      <c r="B305" s="92">
        <v>265</v>
      </c>
      <c r="C305" s="92">
        <f>'Global AT2000'!C62</f>
        <v>87768000</v>
      </c>
      <c r="E305" s="143">
        <f>'Global AT2000'!Y62</f>
        <v>6351527470</v>
      </c>
      <c r="F305" s="156">
        <f>'Global AT2000'!E62</f>
        <v>75</v>
      </c>
      <c r="G305" s="156"/>
      <c r="H305" s="156">
        <f>'Global AT2000'!U62</f>
        <v>6629802043</v>
      </c>
      <c r="I305" s="143">
        <f>'Global AT2000'!S62</f>
        <v>69475768</v>
      </c>
      <c r="J305" s="156">
        <f>'Global AT2000'!Q62</f>
        <v>348360018</v>
      </c>
      <c r="K305" s="166"/>
    </row>
    <row r="306" spans="1:11">
      <c r="A306" s="92">
        <v>1999</v>
      </c>
      <c r="B306" s="92">
        <v>270</v>
      </c>
      <c r="C306" s="92">
        <f>'Global AT2000'!C63</f>
        <v>89424000</v>
      </c>
      <c r="E306" s="143">
        <f>'Global AT2000'!Y63</f>
        <v>5782114698</v>
      </c>
      <c r="F306" s="156">
        <f>'Global AT2000'!E63</f>
        <v>67</v>
      </c>
      <c r="G306" s="156"/>
      <c r="H306" s="156">
        <f>'Global AT2000'!U63</f>
        <v>5984025763</v>
      </c>
      <c r="I306" s="143">
        <f>'Global AT2000'!S63</f>
        <v>17850022</v>
      </c>
      <c r="J306" s="156">
        <f>'Global AT2000'!Q63</f>
        <v>243321108</v>
      </c>
      <c r="K306" s="166"/>
    </row>
    <row r="307" spans="1:11">
      <c r="A307" s="92">
        <v>1999</v>
      </c>
      <c r="B307" s="92">
        <v>275</v>
      </c>
      <c r="C307" s="92">
        <f>'Global AT2000'!C64</f>
        <v>91080000</v>
      </c>
      <c r="E307" s="143">
        <f>'Global AT2000'!Y64</f>
        <v>7032185189</v>
      </c>
      <c r="F307" s="156">
        <f>'Global AT2000'!E64</f>
        <v>80</v>
      </c>
      <c r="G307" s="156"/>
      <c r="H307" s="156">
        <f>'Global AT2000'!U64</f>
        <v>7407345170</v>
      </c>
      <c r="I307" s="143">
        <f>'Global AT2000'!S64</f>
        <v>43014149</v>
      </c>
      <c r="J307" s="156">
        <f>'Global AT2000'!Q64</f>
        <v>250796612</v>
      </c>
      <c r="K307" s="166"/>
    </row>
    <row r="308" spans="1:11">
      <c r="A308" s="92">
        <v>1999</v>
      </c>
      <c r="B308" s="92">
        <v>280</v>
      </c>
      <c r="C308" s="92">
        <f>'Global AT2000'!C65</f>
        <v>92736000</v>
      </c>
      <c r="E308" s="143">
        <f>'Global AT2000'!Y65</f>
        <v>5458393229</v>
      </c>
      <c r="F308" s="156">
        <f>'Global AT2000'!E65</f>
        <v>61</v>
      </c>
      <c r="G308" s="156"/>
      <c r="H308" s="156">
        <f>'Global AT2000'!U65</f>
        <v>5733465982</v>
      </c>
      <c r="I308" s="143">
        <f>'Global AT2000'!S65</f>
        <v>35950155</v>
      </c>
      <c r="J308" s="156">
        <f>'Global AT2000'!Q65</f>
        <v>433629419</v>
      </c>
      <c r="K308" s="166"/>
    </row>
    <row r="309" spans="1:11">
      <c r="A309" s="92">
        <v>1999</v>
      </c>
      <c r="B309" s="92">
        <v>285</v>
      </c>
      <c r="C309" s="92">
        <f>'Global AT2000'!C66</f>
        <v>94392000</v>
      </c>
      <c r="E309" s="143">
        <f>'Global AT2000'!Y66</f>
        <v>5558578131</v>
      </c>
      <c r="F309" s="156">
        <f>'Global AT2000'!E66</f>
        <v>61</v>
      </c>
      <c r="G309" s="156"/>
      <c r="H309" s="156">
        <f>'Global AT2000'!U66</f>
        <v>5874531733</v>
      </c>
      <c r="I309" s="143">
        <f>'Global AT2000'!S66</f>
        <v>9924605</v>
      </c>
      <c r="J309" s="156">
        <f>'Global AT2000'!Q66</f>
        <v>311219835</v>
      </c>
      <c r="K309" s="166"/>
    </row>
    <row r="310" spans="1:11">
      <c r="A310" s="92">
        <v>1999</v>
      </c>
      <c r="B310" s="92">
        <v>290</v>
      </c>
      <c r="C310" s="92">
        <f>'Global AT2000'!C67</f>
        <v>96048000</v>
      </c>
      <c r="E310" s="143">
        <f>'Global AT2000'!Y67</f>
        <v>7133859922</v>
      </c>
      <c r="F310" s="156">
        <f>'Global AT2000'!E67</f>
        <v>77</v>
      </c>
      <c r="G310" s="156"/>
      <c r="H310" s="156">
        <f>'Global AT2000'!U67</f>
        <v>7429855397</v>
      </c>
      <c r="I310" s="143">
        <f>'Global AT2000'!S67</f>
        <v>56068448</v>
      </c>
      <c r="J310" s="156">
        <f>'Global AT2000'!Q67</f>
        <v>334066954</v>
      </c>
      <c r="K310" s="166"/>
    </row>
    <row r="311" spans="1:11">
      <c r="A311" s="92">
        <v>1999</v>
      </c>
      <c r="B311" s="92">
        <v>295</v>
      </c>
      <c r="C311" s="92">
        <f>'Global AT2000'!C68</f>
        <v>97704000</v>
      </c>
      <c r="E311" s="143">
        <f>'Global AT2000'!Y68</f>
        <v>6588282744</v>
      </c>
      <c r="F311" s="156">
        <f>'Global AT2000'!E68</f>
        <v>70</v>
      </c>
      <c r="G311" s="156"/>
      <c r="H311" s="156">
        <f>'Global AT2000'!U68</f>
        <v>6950048151</v>
      </c>
      <c r="I311" s="143">
        <f>'Global AT2000'!S68</f>
        <v>24314369</v>
      </c>
      <c r="J311" s="156">
        <f>'Global AT2000'!Q68</f>
        <v>318934230</v>
      </c>
      <c r="K311" s="166"/>
    </row>
    <row r="312" spans="1:11">
      <c r="A312" s="92">
        <v>1999</v>
      </c>
      <c r="B312" s="92">
        <v>300</v>
      </c>
      <c r="C312" s="92">
        <f>'Global AT2000'!C69</f>
        <v>99360000</v>
      </c>
      <c r="E312" s="143">
        <f>'Global AT2000'!Y69</f>
        <v>4119090559</v>
      </c>
      <c r="F312" s="156">
        <f>'Global AT2000'!E69</f>
        <v>43</v>
      </c>
      <c r="G312" s="156"/>
      <c r="H312" s="156">
        <f>'Global AT2000'!U69</f>
        <v>4310603328</v>
      </c>
      <c r="I312" s="143">
        <f>'Global AT2000'!S69</f>
        <v>35281881</v>
      </c>
      <c r="J312" s="156">
        <f>'Global AT2000'!Q69</f>
        <v>567549705</v>
      </c>
      <c r="K312" s="166"/>
    </row>
    <row r="313" spans="1:11">
      <c r="A313" s="92">
        <v>1999</v>
      </c>
      <c r="B313" s="92">
        <v>305</v>
      </c>
      <c r="C313" s="92">
        <f>'Global AT2000'!C70</f>
        <v>101016000</v>
      </c>
      <c r="E313" s="143">
        <f>'Global AT2000'!Y70</f>
        <v>6516645032</v>
      </c>
      <c r="F313" s="156">
        <f>'Global AT2000'!E70</f>
        <v>67</v>
      </c>
      <c r="G313" s="156"/>
      <c r="H313" s="156">
        <f>'Global AT2000'!U70</f>
        <v>6787483932</v>
      </c>
      <c r="I313" s="143">
        <f>'Global AT2000'!S70</f>
        <v>36471151</v>
      </c>
      <c r="J313" s="156">
        <f>'Global AT2000'!Q70</f>
        <v>499697898</v>
      </c>
      <c r="K313" s="166"/>
    </row>
    <row r="314" spans="1:11">
      <c r="A314" s="92">
        <v>1999</v>
      </c>
      <c r="B314" s="92">
        <v>310</v>
      </c>
      <c r="C314" s="92">
        <f>'Global AT2000'!C71</f>
        <v>102672000</v>
      </c>
      <c r="E314" s="143">
        <f>'Global AT2000'!Y71</f>
        <v>5145995760</v>
      </c>
      <c r="F314" s="156">
        <f>'Global AT2000'!E71</f>
        <v>52</v>
      </c>
      <c r="G314" s="156"/>
      <c r="H314" s="156">
        <f>'Global AT2000'!U71</f>
        <v>5110302700</v>
      </c>
      <c r="I314" s="143">
        <f>'Global AT2000'!S71</f>
        <v>209389340</v>
      </c>
      <c r="J314" s="156">
        <f>'Global AT2000'!Q71</f>
        <v>175297880</v>
      </c>
      <c r="K314" s="166"/>
    </row>
    <row r="315" spans="1:11">
      <c r="A315" s="92">
        <v>1999</v>
      </c>
      <c r="B315" s="92">
        <v>315</v>
      </c>
      <c r="C315" s="92">
        <f>'Global AT2000'!C72</f>
        <v>104328000</v>
      </c>
      <c r="E315" s="143">
        <f>'Global AT2000'!Y72</f>
        <v>4427541402</v>
      </c>
      <c r="F315" s="156">
        <f>'Global AT2000'!E72</f>
        <v>44</v>
      </c>
      <c r="G315" s="156"/>
      <c r="H315" s="156">
        <f>'Global AT2000'!U72</f>
        <v>4647922751</v>
      </c>
      <c r="I315" s="143">
        <f>'Global AT2000'!S72</f>
        <v>27601851</v>
      </c>
      <c r="J315" s="156">
        <f>'Global AT2000'!Q72</f>
        <v>253324564</v>
      </c>
      <c r="K315" s="166"/>
    </row>
    <row r="316" spans="1:11">
      <c r="A316" s="92">
        <v>1999</v>
      </c>
      <c r="B316" s="92">
        <v>320</v>
      </c>
      <c r="C316" s="92">
        <f>'Global AT2000'!C73</f>
        <v>105984000</v>
      </c>
      <c r="E316" s="143">
        <f>'Global AT2000'!Y73</f>
        <v>199106722506</v>
      </c>
      <c r="F316" s="156">
        <f>'Global AT2000'!E73</f>
        <v>1108</v>
      </c>
      <c r="G316" s="156"/>
      <c r="H316" s="156">
        <f>'Global AT2000'!U73</f>
        <v>205784291537</v>
      </c>
      <c r="I316" s="143">
        <f>'Global AT2000'!S73</f>
        <v>739097375</v>
      </c>
      <c r="J316" s="156">
        <f>'Global AT2000'!Q73</f>
        <v>8870763193</v>
      </c>
      <c r="K316" s="16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19"/>
  <sheetViews>
    <sheetView topLeftCell="A147" workbookViewId="0">
      <selection activeCell="A7" sqref="A7:A22"/>
    </sheetView>
  </sheetViews>
  <sheetFormatPr baseColWidth="10" defaultColWidth="12.33203125" defaultRowHeight="15" x14ac:dyDescent="0"/>
  <cols>
    <col min="1" max="1" width="16.1640625" style="1" customWidth="1"/>
    <col min="2" max="3" width="22.33203125" style="1" customWidth="1"/>
    <col min="4" max="5" width="12.33203125" style="1"/>
    <col min="6" max="6" width="14.83203125" style="1" customWidth="1"/>
    <col min="7" max="7" width="18.6640625" style="1" customWidth="1"/>
    <col min="8" max="8" width="0" style="1" hidden="1" customWidth="1"/>
    <col min="9" max="10" width="16.1640625" style="1" customWidth="1"/>
    <col min="11" max="11" width="14.6640625" style="1" customWidth="1"/>
    <col min="12" max="12" width="20.6640625" style="1" customWidth="1"/>
    <col min="13" max="13" width="0" style="1" hidden="1" customWidth="1"/>
    <col min="14" max="14" width="15.1640625" style="1" customWidth="1"/>
    <col min="15" max="15" width="15.5" style="1" customWidth="1"/>
    <col min="16" max="17" width="16.83203125" style="1" customWidth="1"/>
    <col min="18" max="18" width="15.83203125" style="1" bestFit="1" customWidth="1"/>
    <col min="19" max="19" width="14.83203125" style="1" bestFit="1" customWidth="1"/>
    <col min="20" max="16384" width="12.33203125" style="1"/>
  </cols>
  <sheetData>
    <row r="2" spans="1:17">
      <c r="A2" s="2" t="s">
        <v>0</v>
      </c>
      <c r="B2" s="2"/>
      <c r="C2" s="2"/>
    </row>
    <row r="4" spans="1:17" ht="30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6</v>
      </c>
      <c r="H4" s="4" t="s">
        <v>7</v>
      </c>
      <c r="I4" s="4" t="s">
        <v>8</v>
      </c>
      <c r="J4" s="5" t="s">
        <v>9</v>
      </c>
      <c r="K4" s="6"/>
      <c r="L4" s="6"/>
      <c r="M4" s="4" t="s">
        <v>10</v>
      </c>
      <c r="N4" s="7"/>
      <c r="O4" s="141" t="s">
        <v>200</v>
      </c>
      <c r="P4" s="1" t="s">
        <v>201</v>
      </c>
      <c r="Q4" s="150" t="s">
        <v>203</v>
      </c>
    </row>
    <row r="5" spans="1:17">
      <c r="A5" s="9"/>
      <c r="B5" s="9" t="s">
        <v>11</v>
      </c>
      <c r="C5" s="9" t="s">
        <v>11</v>
      </c>
      <c r="D5" s="10" t="s">
        <v>12</v>
      </c>
      <c r="E5" s="10" t="s">
        <v>13</v>
      </c>
      <c r="F5" s="10" t="s">
        <v>14</v>
      </c>
      <c r="G5" s="10" t="s">
        <v>14</v>
      </c>
      <c r="H5" s="11" t="s">
        <v>15</v>
      </c>
      <c r="I5" s="11" t="s">
        <v>16</v>
      </c>
      <c r="J5" s="4" t="s">
        <v>17</v>
      </c>
      <c r="K5" s="4" t="s">
        <v>18</v>
      </c>
      <c r="L5" s="4" t="s">
        <v>19</v>
      </c>
      <c r="M5" s="11" t="s">
        <v>20</v>
      </c>
      <c r="N5" s="12"/>
      <c r="O5" s="8" t="s">
        <v>21</v>
      </c>
      <c r="P5" s="1" t="s">
        <v>202</v>
      </c>
      <c r="Q5" s="150" t="s">
        <v>204</v>
      </c>
    </row>
    <row r="6" spans="1:17">
      <c r="A6" s="10" t="s">
        <v>22</v>
      </c>
      <c r="B6" s="13" t="s">
        <v>23</v>
      </c>
      <c r="C6" s="13" t="s">
        <v>23</v>
      </c>
      <c r="D6" s="9"/>
      <c r="E6" s="10" t="s">
        <v>24</v>
      </c>
      <c r="F6" s="10" t="s">
        <v>25</v>
      </c>
      <c r="G6" s="10" t="s">
        <v>26</v>
      </c>
      <c r="H6" s="11" t="s">
        <v>24</v>
      </c>
      <c r="I6" s="11" t="s">
        <v>24</v>
      </c>
      <c r="J6" s="11" t="s">
        <v>24</v>
      </c>
      <c r="K6" s="11" t="s">
        <v>24</v>
      </c>
      <c r="L6" s="11" t="s">
        <v>24</v>
      </c>
      <c r="M6" s="11" t="s">
        <v>24</v>
      </c>
      <c r="N6" s="14" t="s">
        <v>27</v>
      </c>
      <c r="O6" s="8" t="s">
        <v>28</v>
      </c>
    </row>
    <row r="7" spans="1:17">
      <c r="A7" s="15" t="s">
        <v>29</v>
      </c>
      <c r="B7" s="15">
        <v>0</v>
      </c>
      <c r="C7" s="16">
        <f t="shared" ref="C7:C21" si="0">B8</f>
        <v>1473000</v>
      </c>
      <c r="D7" s="17">
        <v>0</v>
      </c>
      <c r="E7" s="18" t="s">
        <v>30</v>
      </c>
      <c r="F7" s="19">
        <v>478903</v>
      </c>
      <c r="G7" s="19">
        <f>F7</f>
        <v>478903</v>
      </c>
      <c r="H7" s="19">
        <v>15215102</v>
      </c>
      <c r="I7" s="20">
        <v>0</v>
      </c>
      <c r="J7" s="19">
        <v>1998</v>
      </c>
      <c r="K7" s="19">
        <v>446703</v>
      </c>
      <c r="L7" s="19">
        <v>27538</v>
      </c>
      <c r="M7" s="19">
        <v>0</v>
      </c>
      <c r="N7" s="20">
        <v>0</v>
      </c>
      <c r="O7" s="142">
        <v>147300</v>
      </c>
      <c r="P7" s="140">
        <f>O7/12</f>
        <v>12275</v>
      </c>
      <c r="Q7" s="1">
        <v>0</v>
      </c>
    </row>
    <row r="8" spans="1:17">
      <c r="A8" s="22" t="s">
        <v>31</v>
      </c>
      <c r="B8" s="21">
        <f>10*O7</f>
        <v>1473000</v>
      </c>
      <c r="C8" s="23">
        <f t="shared" si="0"/>
        <v>2946000</v>
      </c>
      <c r="D8" s="24">
        <v>0.05</v>
      </c>
      <c r="E8" s="25">
        <v>7.2</v>
      </c>
      <c r="F8" s="26">
        <v>103224</v>
      </c>
      <c r="G8" s="26">
        <f t="shared" ref="G8:G22" si="1">G7+F8</f>
        <v>582127</v>
      </c>
      <c r="H8" s="26">
        <v>17747683</v>
      </c>
      <c r="I8" s="26">
        <f t="shared" ref="I8:I22" si="2">H8*D8-E8*F8</f>
        <v>144171.34999999998</v>
      </c>
      <c r="J8" s="26">
        <v>59</v>
      </c>
      <c r="K8" s="26">
        <v>416415</v>
      </c>
      <c r="L8" s="26">
        <v>107999</v>
      </c>
      <c r="M8" s="26">
        <v>92350</v>
      </c>
      <c r="N8" s="26">
        <v>3639.0520622041922</v>
      </c>
      <c r="O8" s="142">
        <v>147300</v>
      </c>
      <c r="P8" s="140">
        <f>O8/12</f>
        <v>12275</v>
      </c>
      <c r="Q8" s="143">
        <f>(I8*P8+E8*P8*F8)/D8</f>
        <v>217852808825</v>
      </c>
    </row>
    <row r="9" spans="1:17">
      <c r="A9" s="27" t="s">
        <v>32</v>
      </c>
      <c r="B9" s="21">
        <f>20*O8</f>
        <v>2946000</v>
      </c>
      <c r="C9" s="23">
        <f t="shared" si="0"/>
        <v>4419000</v>
      </c>
      <c r="D9" s="24">
        <v>0.05</v>
      </c>
      <c r="E9" s="25">
        <v>7.2</v>
      </c>
      <c r="F9" s="26">
        <v>48167</v>
      </c>
      <c r="G9" s="26">
        <f t="shared" si="1"/>
        <v>630294</v>
      </c>
      <c r="H9" s="26">
        <v>14187441</v>
      </c>
      <c r="I9" s="26">
        <f t="shared" si="2"/>
        <v>362569.65</v>
      </c>
      <c r="J9" s="26">
        <v>-201</v>
      </c>
      <c r="K9" s="26">
        <v>353508</v>
      </c>
      <c r="L9" s="26">
        <v>173136</v>
      </c>
      <c r="M9" s="26">
        <v>129551</v>
      </c>
      <c r="N9" s="26">
        <v>5104.9575929682214</v>
      </c>
      <c r="O9" s="142">
        <v>147300</v>
      </c>
      <c r="P9" s="140">
        <f t="shared" ref="P9:P22" si="3">O9/12</f>
        <v>12275</v>
      </c>
      <c r="Q9" s="143">
        <f t="shared" ref="Q9:Q72" si="4">(I9*P9+E9*P9*F9)/D9</f>
        <v>174150838275</v>
      </c>
    </row>
    <row r="10" spans="1:17">
      <c r="A10" s="22" t="s">
        <v>33</v>
      </c>
      <c r="B10" s="21">
        <f>30*O9</f>
        <v>4419000</v>
      </c>
      <c r="C10" s="23">
        <f t="shared" si="0"/>
        <v>5892000</v>
      </c>
      <c r="D10" s="24">
        <v>0.15</v>
      </c>
      <c r="E10" s="25">
        <v>43.2</v>
      </c>
      <c r="F10" s="26">
        <v>26029</v>
      </c>
      <c r="G10" s="26">
        <f t="shared" si="1"/>
        <v>656323</v>
      </c>
      <c r="H10" s="26">
        <v>10790417</v>
      </c>
      <c r="I10" s="26">
        <f t="shared" si="2"/>
        <v>494109.75</v>
      </c>
      <c r="J10" s="26">
        <v>72</v>
      </c>
      <c r="K10" s="26">
        <v>290881</v>
      </c>
      <c r="L10" s="26">
        <v>211557</v>
      </c>
      <c r="M10" s="26">
        <v>160071</v>
      </c>
      <c r="N10" s="26">
        <v>6307.598296146045</v>
      </c>
      <c r="O10" s="142">
        <v>147300</v>
      </c>
      <c r="P10" s="140">
        <f t="shared" si="3"/>
        <v>12275</v>
      </c>
      <c r="Q10" s="143">
        <f t="shared" si="4"/>
        <v>132452368675</v>
      </c>
    </row>
    <row r="11" spans="1:17">
      <c r="A11" s="27" t="s">
        <v>34</v>
      </c>
      <c r="B11" s="21">
        <f>40*O10</f>
        <v>5892000</v>
      </c>
      <c r="C11" s="23">
        <f t="shared" si="0"/>
        <v>7365000</v>
      </c>
      <c r="D11" s="24">
        <v>0.15</v>
      </c>
      <c r="E11" s="25">
        <v>43.2</v>
      </c>
      <c r="F11" s="26">
        <v>15891</v>
      </c>
      <c r="G11" s="26">
        <f t="shared" si="1"/>
        <v>672214</v>
      </c>
      <c r="H11" s="26">
        <v>8524370</v>
      </c>
      <c r="I11" s="26">
        <f t="shared" si="2"/>
        <v>592164.29999999993</v>
      </c>
      <c r="J11" s="26">
        <v>682</v>
      </c>
      <c r="K11" s="26">
        <v>245101</v>
      </c>
      <c r="L11" s="26">
        <v>234826</v>
      </c>
      <c r="M11" s="26">
        <v>195770</v>
      </c>
      <c r="N11" s="26">
        <v>7714.3175118323188</v>
      </c>
      <c r="O11" s="142">
        <v>147300</v>
      </c>
      <c r="P11" s="140">
        <f t="shared" si="3"/>
        <v>12275</v>
      </c>
      <c r="Q11" s="143">
        <f t="shared" si="4"/>
        <v>104636641750</v>
      </c>
    </row>
    <row r="12" spans="1:17">
      <c r="A12" s="22" t="s">
        <v>35</v>
      </c>
      <c r="B12" s="21">
        <f>50*O11</f>
        <v>7365000</v>
      </c>
      <c r="C12" s="23">
        <f t="shared" si="0"/>
        <v>8838000</v>
      </c>
      <c r="D12" s="24">
        <v>0.25</v>
      </c>
      <c r="E12" s="25">
        <v>103.2</v>
      </c>
      <c r="F12" s="26">
        <v>10226</v>
      </c>
      <c r="G12" s="26">
        <f t="shared" si="1"/>
        <v>682440</v>
      </c>
      <c r="H12" s="26">
        <v>6722626</v>
      </c>
      <c r="I12" s="26">
        <f t="shared" si="2"/>
        <v>625333.30000000005</v>
      </c>
      <c r="J12" s="26">
        <v>454</v>
      </c>
      <c r="K12" s="26">
        <v>217265</v>
      </c>
      <c r="L12" s="26">
        <v>234643</v>
      </c>
      <c r="M12" s="26">
        <v>208626</v>
      </c>
      <c r="N12" s="26">
        <v>8220.9082352941168</v>
      </c>
      <c r="O12" s="142">
        <v>147300</v>
      </c>
      <c r="P12" s="140">
        <f t="shared" si="3"/>
        <v>12275</v>
      </c>
      <c r="Q12" s="143">
        <f t="shared" si="4"/>
        <v>82520234150</v>
      </c>
    </row>
    <row r="13" spans="1:17">
      <c r="A13" s="27" t="s">
        <v>36</v>
      </c>
      <c r="B13" s="21">
        <f>60*O12</f>
        <v>8838000</v>
      </c>
      <c r="C13" s="23">
        <f t="shared" si="0"/>
        <v>10311000</v>
      </c>
      <c r="D13" s="24">
        <v>0.25</v>
      </c>
      <c r="E13" s="25">
        <v>103.2</v>
      </c>
      <c r="F13" s="26">
        <v>7512</v>
      </c>
      <c r="G13" s="26">
        <f t="shared" si="1"/>
        <v>689952</v>
      </c>
      <c r="H13" s="26">
        <v>5844348</v>
      </c>
      <c r="I13" s="26">
        <f t="shared" si="2"/>
        <v>685848.6</v>
      </c>
      <c r="J13" s="26">
        <v>199</v>
      </c>
      <c r="K13" s="26">
        <v>190050</v>
      </c>
      <c r="L13" s="26">
        <v>249432</v>
      </c>
      <c r="M13" s="26">
        <v>263221</v>
      </c>
      <c r="N13" s="26">
        <v>10372.224394861392</v>
      </c>
      <c r="O13" s="142">
        <v>147300</v>
      </c>
      <c r="P13" s="140">
        <f t="shared" si="3"/>
        <v>12275</v>
      </c>
      <c r="Q13" s="143">
        <f t="shared" si="4"/>
        <v>71739371700</v>
      </c>
    </row>
    <row r="14" spans="1:17">
      <c r="A14" s="22" t="s">
        <v>37</v>
      </c>
      <c r="B14" s="21">
        <f>70*O13</f>
        <v>10311000</v>
      </c>
      <c r="C14" s="23">
        <f t="shared" si="0"/>
        <v>11784000</v>
      </c>
      <c r="D14" s="24">
        <v>0.35</v>
      </c>
      <c r="E14" s="25">
        <v>187.2</v>
      </c>
      <c r="F14" s="26">
        <v>5086</v>
      </c>
      <c r="G14" s="26">
        <f t="shared" si="1"/>
        <v>695038</v>
      </c>
      <c r="H14" s="26">
        <v>4563626</v>
      </c>
      <c r="I14" s="26">
        <f t="shared" si="2"/>
        <v>645169.89999999991</v>
      </c>
      <c r="J14" s="26">
        <v>10</v>
      </c>
      <c r="K14" s="26">
        <v>134899</v>
      </c>
      <c r="L14" s="26">
        <v>248053</v>
      </c>
      <c r="M14" s="26">
        <v>274030</v>
      </c>
      <c r="N14" s="26">
        <v>10798.153076402976</v>
      </c>
      <c r="O14" s="142">
        <v>147300</v>
      </c>
      <c r="P14" s="140">
        <f t="shared" si="3"/>
        <v>12275</v>
      </c>
      <c r="Q14" s="143">
        <f t="shared" si="4"/>
        <v>56018509150</v>
      </c>
    </row>
    <row r="15" spans="1:17">
      <c r="A15" s="27" t="s">
        <v>38</v>
      </c>
      <c r="B15" s="21">
        <f>80*O14</f>
        <v>11784000</v>
      </c>
      <c r="C15" s="23">
        <f t="shared" si="0"/>
        <v>13257000</v>
      </c>
      <c r="D15" s="24">
        <v>0.35</v>
      </c>
      <c r="E15" s="25">
        <v>187.2</v>
      </c>
      <c r="F15" s="26">
        <v>3737</v>
      </c>
      <c r="G15" s="26">
        <f t="shared" si="1"/>
        <v>698775</v>
      </c>
      <c r="H15" s="26">
        <v>3800843</v>
      </c>
      <c r="I15" s="26">
        <f t="shared" si="2"/>
        <v>630728.64999999991</v>
      </c>
      <c r="J15" s="26">
        <v>234</v>
      </c>
      <c r="K15" s="26">
        <v>124605</v>
      </c>
      <c r="L15" s="26">
        <v>233605</v>
      </c>
      <c r="M15" s="26">
        <v>283472</v>
      </c>
      <c r="N15" s="26">
        <v>11170.215118323191</v>
      </c>
      <c r="O15" s="142">
        <v>147300</v>
      </c>
      <c r="P15" s="140">
        <f t="shared" si="3"/>
        <v>12275</v>
      </c>
      <c r="Q15" s="143">
        <f t="shared" si="4"/>
        <v>46655347825</v>
      </c>
    </row>
    <row r="16" spans="1:17">
      <c r="A16" s="27" t="s">
        <v>39</v>
      </c>
      <c r="B16" s="21">
        <f>90*O15</f>
        <v>13257000</v>
      </c>
      <c r="C16" s="23">
        <f t="shared" si="0"/>
        <v>14730000</v>
      </c>
      <c r="D16" s="24">
        <v>0.35</v>
      </c>
      <c r="E16" s="25">
        <v>187.2</v>
      </c>
      <c r="F16" s="26">
        <v>2679</v>
      </c>
      <c r="G16" s="26">
        <f t="shared" si="1"/>
        <v>701454</v>
      </c>
      <c r="H16" s="26">
        <v>3047944</v>
      </c>
      <c r="I16" s="26">
        <f t="shared" si="2"/>
        <v>565271.59999999986</v>
      </c>
      <c r="J16" s="26">
        <v>188</v>
      </c>
      <c r="K16" s="26">
        <v>102792</v>
      </c>
      <c r="L16" s="26">
        <v>209590</v>
      </c>
      <c r="M16" s="26">
        <v>259651</v>
      </c>
      <c r="N16" s="26">
        <v>10231.548532792427</v>
      </c>
      <c r="O16" s="142">
        <v>147300</v>
      </c>
      <c r="P16" s="140">
        <f t="shared" si="3"/>
        <v>12275</v>
      </c>
      <c r="Q16" s="143">
        <f t="shared" si="4"/>
        <v>37413512600</v>
      </c>
    </row>
    <row r="17" spans="1:17">
      <c r="A17" s="27" t="s">
        <v>40</v>
      </c>
      <c r="B17" s="21">
        <f>100*O16</f>
        <v>14730000</v>
      </c>
      <c r="C17" s="23">
        <f t="shared" si="0"/>
        <v>16203000</v>
      </c>
      <c r="D17" s="24">
        <v>0.5</v>
      </c>
      <c r="E17" s="25">
        <v>367.2</v>
      </c>
      <c r="F17" s="26">
        <v>1758</v>
      </c>
      <c r="G17" s="26">
        <f t="shared" si="1"/>
        <v>703212</v>
      </c>
      <c r="H17" s="26">
        <v>2213305</v>
      </c>
      <c r="I17" s="26">
        <f t="shared" si="2"/>
        <v>461114.9</v>
      </c>
      <c r="J17" s="26">
        <v>60</v>
      </c>
      <c r="K17" s="26">
        <v>73324</v>
      </c>
      <c r="L17" s="26">
        <v>177930</v>
      </c>
      <c r="M17" s="26">
        <v>216060</v>
      </c>
      <c r="N17" s="26">
        <v>8513.8450304259641</v>
      </c>
      <c r="O17" s="142">
        <v>147300</v>
      </c>
      <c r="P17" s="140">
        <f t="shared" si="3"/>
        <v>12275</v>
      </c>
      <c r="Q17" s="143">
        <f t="shared" si="4"/>
        <v>27168318875</v>
      </c>
    </row>
    <row r="18" spans="1:17">
      <c r="A18" s="27" t="s">
        <v>41</v>
      </c>
      <c r="B18" s="21">
        <f>110*O17</f>
        <v>16203000</v>
      </c>
      <c r="C18" s="23">
        <f t="shared" si="0"/>
        <v>17676000</v>
      </c>
      <c r="D18" s="24">
        <v>0.5</v>
      </c>
      <c r="E18" s="25">
        <v>367.2</v>
      </c>
      <c r="F18" s="26">
        <v>1274</v>
      </c>
      <c r="G18" s="26">
        <f t="shared" si="1"/>
        <v>704486</v>
      </c>
      <c r="H18" s="26">
        <v>1753876</v>
      </c>
      <c r="I18" s="26">
        <f t="shared" si="2"/>
        <v>409125.2</v>
      </c>
      <c r="J18" s="26">
        <v>116</v>
      </c>
      <c r="K18" s="26">
        <v>59415</v>
      </c>
      <c r="L18" s="26">
        <v>154770</v>
      </c>
      <c r="M18" s="26">
        <v>198880</v>
      </c>
      <c r="N18" s="26">
        <v>7836.8670723461801</v>
      </c>
      <c r="O18" s="142">
        <v>147300</v>
      </c>
      <c r="P18" s="140">
        <f t="shared" si="3"/>
        <v>12275</v>
      </c>
      <c r="Q18" s="143">
        <f t="shared" si="4"/>
        <v>21528827900</v>
      </c>
    </row>
    <row r="19" spans="1:17">
      <c r="A19" s="27" t="s">
        <v>42</v>
      </c>
      <c r="B19" s="21">
        <f>120*O18</f>
        <v>17676000</v>
      </c>
      <c r="C19" s="23">
        <f t="shared" si="0"/>
        <v>19149000</v>
      </c>
      <c r="D19" s="24">
        <v>0.5</v>
      </c>
      <c r="E19" s="25">
        <v>367.2</v>
      </c>
      <c r="F19" s="26">
        <v>949</v>
      </c>
      <c r="G19" s="26">
        <f t="shared" si="1"/>
        <v>705435</v>
      </c>
      <c r="H19" s="26">
        <v>1420781</v>
      </c>
      <c r="I19" s="26">
        <f t="shared" si="2"/>
        <v>361917.7</v>
      </c>
      <c r="J19" s="26">
        <v>260</v>
      </c>
      <c r="K19" s="26">
        <v>49924</v>
      </c>
      <c r="L19" s="26">
        <v>145691</v>
      </c>
      <c r="M19" s="26">
        <v>169778</v>
      </c>
      <c r="N19" s="26">
        <v>6690.1026639621368</v>
      </c>
      <c r="O19" s="142">
        <v>147300</v>
      </c>
      <c r="P19" s="140">
        <f t="shared" si="3"/>
        <v>12275</v>
      </c>
      <c r="Q19" s="143">
        <f t="shared" si="4"/>
        <v>17440086775</v>
      </c>
    </row>
    <row r="20" spans="1:17">
      <c r="A20" s="27" t="s">
        <v>43</v>
      </c>
      <c r="B20" s="21">
        <f>130*O19</f>
        <v>19149000</v>
      </c>
      <c r="C20" s="23">
        <f t="shared" si="0"/>
        <v>20622000</v>
      </c>
      <c r="D20" s="24">
        <v>0.5</v>
      </c>
      <c r="E20" s="25">
        <v>367.2</v>
      </c>
      <c r="F20" s="26">
        <v>720</v>
      </c>
      <c r="G20" s="26">
        <f t="shared" si="1"/>
        <v>706155</v>
      </c>
      <c r="H20" s="26">
        <v>1165989</v>
      </c>
      <c r="I20" s="26">
        <f t="shared" si="2"/>
        <v>318610.5</v>
      </c>
      <c r="J20" s="26">
        <v>168</v>
      </c>
      <c r="K20" s="26">
        <v>38889</v>
      </c>
      <c r="L20" s="26">
        <v>136309</v>
      </c>
      <c r="M20" s="26">
        <v>146091</v>
      </c>
      <c r="N20" s="26">
        <v>5756.7163488843817</v>
      </c>
      <c r="O20" s="142">
        <v>147300</v>
      </c>
      <c r="P20" s="140">
        <f t="shared" si="3"/>
        <v>12275</v>
      </c>
      <c r="Q20" s="143">
        <f t="shared" si="4"/>
        <v>14312514975</v>
      </c>
    </row>
    <row r="21" spans="1:17">
      <c r="A21" s="27" t="s">
        <v>44</v>
      </c>
      <c r="B21" s="21">
        <f>140*O20</f>
        <v>20622000</v>
      </c>
      <c r="C21" s="23">
        <f t="shared" si="0"/>
        <v>22095000</v>
      </c>
      <c r="D21" s="24">
        <v>0.5</v>
      </c>
      <c r="E21" s="25">
        <v>367.2</v>
      </c>
      <c r="F21" s="26">
        <v>579</v>
      </c>
      <c r="G21" s="26">
        <f t="shared" si="1"/>
        <v>706734</v>
      </c>
      <c r="H21" s="26">
        <v>1005981</v>
      </c>
      <c r="I21" s="26">
        <f t="shared" si="2"/>
        <v>290381.7</v>
      </c>
      <c r="J21" s="26">
        <v>207</v>
      </c>
      <c r="K21" s="26">
        <v>33884</v>
      </c>
      <c r="L21" s="26">
        <v>122159</v>
      </c>
      <c r="M21" s="26">
        <v>137330</v>
      </c>
      <c r="N21" s="26">
        <v>5411.4891142663964</v>
      </c>
      <c r="O21" s="142">
        <v>147300</v>
      </c>
      <c r="P21" s="140">
        <f t="shared" si="3"/>
        <v>12275</v>
      </c>
      <c r="Q21" s="143">
        <f t="shared" si="4"/>
        <v>12348416775</v>
      </c>
    </row>
    <row r="22" spans="1:17">
      <c r="A22" s="22" t="s">
        <v>45</v>
      </c>
      <c r="B22" s="28">
        <f>150*O21</f>
        <v>22095000</v>
      </c>
      <c r="C22" s="29"/>
      <c r="D22" s="24">
        <v>0.5</v>
      </c>
      <c r="E22" s="25">
        <v>367.2</v>
      </c>
      <c r="F22" s="26">
        <v>3173</v>
      </c>
      <c r="G22" s="26">
        <f t="shared" si="1"/>
        <v>709907</v>
      </c>
      <c r="H22" s="26">
        <v>10430666</v>
      </c>
      <c r="I22" s="26">
        <f t="shared" si="2"/>
        <v>4050207.4000000004</v>
      </c>
      <c r="J22" s="26">
        <v>3269</v>
      </c>
      <c r="K22" s="26">
        <v>378090</v>
      </c>
      <c r="L22" s="26">
        <v>1466702</v>
      </c>
      <c r="M22" s="26">
        <v>2221966</v>
      </c>
      <c r="N22" s="26">
        <v>87556.577741717381</v>
      </c>
      <c r="O22" s="142">
        <v>147300</v>
      </c>
      <c r="P22" s="140">
        <f t="shared" si="3"/>
        <v>12275</v>
      </c>
      <c r="Q22" s="143">
        <f t="shared" si="4"/>
        <v>128036425150.00002</v>
      </c>
    </row>
    <row r="23" spans="1:17">
      <c r="A23" s="30" t="s">
        <v>46</v>
      </c>
      <c r="B23" s="31"/>
      <c r="C23" s="31"/>
      <c r="D23" s="32"/>
      <c r="E23" s="32"/>
      <c r="F23" s="33">
        <v>709907</v>
      </c>
      <c r="G23" s="33"/>
      <c r="H23" s="33">
        <v>108434998</v>
      </c>
      <c r="I23" s="33">
        <f>SUM(I7:I22)</f>
        <v>10636724.5</v>
      </c>
      <c r="J23" s="33">
        <v>7775</v>
      </c>
      <c r="K23" s="33">
        <v>3155745</v>
      </c>
      <c r="L23" s="33">
        <v>4133940</v>
      </c>
      <c r="M23" s="33">
        <v>4956847</v>
      </c>
      <c r="N23" s="19">
        <v>195324.57279242732</v>
      </c>
      <c r="O23" s="8"/>
      <c r="Q23" s="143"/>
    </row>
    <row r="24" spans="1:17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Q24" s="143"/>
    </row>
    <row r="25" spans="1:17">
      <c r="Q25" s="143"/>
    </row>
    <row r="26" spans="1:17">
      <c r="A26" s="2" t="s">
        <v>47</v>
      </c>
      <c r="B26" s="2"/>
      <c r="C26" s="2"/>
      <c r="Q26" s="143"/>
    </row>
    <row r="27" spans="1:17">
      <c r="Q27" s="143"/>
    </row>
    <row r="28" spans="1:17">
      <c r="A28" s="3" t="s">
        <v>1</v>
      </c>
      <c r="B28" s="3" t="s">
        <v>2</v>
      </c>
      <c r="C28" s="3" t="s">
        <v>3</v>
      </c>
      <c r="D28" s="3" t="s">
        <v>4</v>
      </c>
      <c r="E28" s="3" t="s">
        <v>5</v>
      </c>
      <c r="F28" s="3" t="s">
        <v>6</v>
      </c>
      <c r="G28" s="3" t="s">
        <v>6</v>
      </c>
      <c r="H28" s="3" t="s">
        <v>7</v>
      </c>
      <c r="I28" s="3" t="s">
        <v>8</v>
      </c>
      <c r="J28" s="3" t="s">
        <v>48</v>
      </c>
      <c r="K28" s="7"/>
      <c r="L28" s="7"/>
      <c r="M28" s="3" t="s">
        <v>10</v>
      </c>
      <c r="N28" s="7"/>
      <c r="O28" s="8" t="s">
        <v>216</v>
      </c>
      <c r="P28" s="1" t="s">
        <v>217</v>
      </c>
      <c r="Q28" s="150" t="s">
        <v>203</v>
      </c>
    </row>
    <row r="29" spans="1:17">
      <c r="A29" s="9"/>
      <c r="B29" s="9" t="s">
        <v>11</v>
      </c>
      <c r="C29" s="9" t="s">
        <v>11</v>
      </c>
      <c r="D29" s="10" t="s">
        <v>12</v>
      </c>
      <c r="E29" s="10" t="s">
        <v>13</v>
      </c>
      <c r="F29" s="10" t="s">
        <v>14</v>
      </c>
      <c r="G29" s="10" t="s">
        <v>14</v>
      </c>
      <c r="H29" s="10" t="s">
        <v>15</v>
      </c>
      <c r="I29" s="10" t="s">
        <v>16</v>
      </c>
      <c r="J29" s="3" t="s">
        <v>49</v>
      </c>
      <c r="K29" s="3" t="s">
        <v>18</v>
      </c>
      <c r="L29" s="3" t="s">
        <v>19</v>
      </c>
      <c r="M29" s="10" t="s">
        <v>50</v>
      </c>
      <c r="N29" s="12"/>
      <c r="O29" s="8" t="s">
        <v>21</v>
      </c>
      <c r="P29" s="1" t="s">
        <v>212</v>
      </c>
      <c r="Q29" s="150" t="s">
        <v>204</v>
      </c>
    </row>
    <row r="30" spans="1:17">
      <c r="A30" s="10" t="s">
        <v>22</v>
      </c>
      <c r="B30" s="13" t="s">
        <v>23</v>
      </c>
      <c r="C30" s="13" t="s">
        <v>23</v>
      </c>
      <c r="D30" s="9"/>
      <c r="E30" s="10" t="s">
        <v>24</v>
      </c>
      <c r="F30" s="10" t="s">
        <v>25</v>
      </c>
      <c r="G30" s="10" t="s">
        <v>26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4" t="s">
        <v>27</v>
      </c>
      <c r="O30" s="8" t="s">
        <v>28</v>
      </c>
      <c r="Q30" s="143"/>
    </row>
    <row r="31" spans="1:17">
      <c r="A31" s="15" t="s">
        <v>29</v>
      </c>
      <c r="B31" s="16">
        <v>0</v>
      </c>
      <c r="C31" s="23">
        <f t="shared" ref="C31:C45" si="5">B32</f>
        <v>1732800</v>
      </c>
      <c r="D31" s="35">
        <v>0</v>
      </c>
      <c r="E31" s="18" t="s">
        <v>30</v>
      </c>
      <c r="F31" s="19">
        <v>499211</v>
      </c>
      <c r="G31" s="19">
        <f>F31</f>
        <v>499211</v>
      </c>
      <c r="H31" s="19">
        <v>15768960</v>
      </c>
      <c r="I31" s="20">
        <v>0</v>
      </c>
      <c r="J31" s="19">
        <v>43215</v>
      </c>
      <c r="K31" s="19">
        <v>788567</v>
      </c>
      <c r="L31" s="19">
        <v>39183</v>
      </c>
      <c r="M31" s="19">
        <v>0</v>
      </c>
      <c r="N31" s="20">
        <v>0</v>
      </c>
      <c r="O31" s="142">
        <v>173280</v>
      </c>
      <c r="P31" s="143">
        <f>O31/12</f>
        <v>14440</v>
      </c>
      <c r="Q31" s="143"/>
    </row>
    <row r="32" spans="1:17">
      <c r="A32" s="22" t="s">
        <v>31</v>
      </c>
      <c r="B32" s="36">
        <f>10*O31</f>
        <v>1732800</v>
      </c>
      <c r="C32" s="23">
        <f t="shared" si="5"/>
        <v>3465600</v>
      </c>
      <c r="D32" s="37">
        <v>0.05</v>
      </c>
      <c r="E32" s="25">
        <v>7.2</v>
      </c>
      <c r="F32" s="26">
        <v>109034</v>
      </c>
      <c r="G32" s="26">
        <f t="shared" ref="G32:G46" si="6">G31+F32</f>
        <v>608245</v>
      </c>
      <c r="H32" s="26">
        <v>18804354</v>
      </c>
      <c r="I32" s="26">
        <f t="shared" ref="I32:I46" si="7">H32*D32-F32*E32</f>
        <v>155172.90000000002</v>
      </c>
      <c r="J32" s="26">
        <v>54827</v>
      </c>
      <c r="K32" s="26">
        <v>662866</v>
      </c>
      <c r="L32" s="26">
        <v>3947</v>
      </c>
      <c r="M32" s="26">
        <v>136805</v>
      </c>
      <c r="N32" s="26">
        <v>5390.801487491548</v>
      </c>
      <c r="O32" s="142">
        <v>173280</v>
      </c>
      <c r="P32" s="143">
        <f t="shared" ref="P32:P95" si="8">O32/12</f>
        <v>14440</v>
      </c>
      <c r="Q32" s="143">
        <f t="shared" si="4"/>
        <v>271534871760</v>
      </c>
    </row>
    <row r="33" spans="1:17">
      <c r="A33" s="27" t="s">
        <v>32</v>
      </c>
      <c r="B33" s="36">
        <f>20*O32</f>
        <v>3465600</v>
      </c>
      <c r="C33" s="23">
        <f t="shared" si="5"/>
        <v>5198400</v>
      </c>
      <c r="D33" s="37">
        <v>0.05</v>
      </c>
      <c r="E33" s="25">
        <v>7.2</v>
      </c>
      <c r="F33" s="26">
        <v>52694</v>
      </c>
      <c r="G33" s="26">
        <f t="shared" si="6"/>
        <v>660939</v>
      </c>
      <c r="H33" s="26">
        <v>15547752</v>
      </c>
      <c r="I33" s="26">
        <f t="shared" si="7"/>
        <v>397990.8000000001</v>
      </c>
      <c r="J33" s="26">
        <v>128384</v>
      </c>
      <c r="K33" s="26">
        <v>573453</v>
      </c>
      <c r="L33" s="26">
        <v>6400</v>
      </c>
      <c r="M33" s="26">
        <v>173909</v>
      </c>
      <c r="N33" s="26">
        <v>6852.8847329276541</v>
      </c>
      <c r="O33" s="142">
        <v>173280</v>
      </c>
      <c r="P33" s="143">
        <f t="shared" si="8"/>
        <v>14440</v>
      </c>
      <c r="Q33" s="143">
        <f t="shared" si="4"/>
        <v>224509538880.00003</v>
      </c>
    </row>
    <row r="34" spans="1:17">
      <c r="A34" s="22" t="s">
        <v>33</v>
      </c>
      <c r="B34" s="36">
        <f>30*O33</f>
        <v>5198400</v>
      </c>
      <c r="C34" s="23">
        <f t="shared" si="5"/>
        <v>6931200</v>
      </c>
      <c r="D34" s="37">
        <v>0.15</v>
      </c>
      <c r="E34" s="25">
        <v>43.2</v>
      </c>
      <c r="F34" s="26">
        <v>29351</v>
      </c>
      <c r="G34" s="26">
        <f t="shared" si="6"/>
        <v>690290</v>
      </c>
      <c r="H34" s="26">
        <v>12163564</v>
      </c>
      <c r="I34" s="26">
        <f t="shared" si="7"/>
        <v>556571.39999999967</v>
      </c>
      <c r="J34" s="26">
        <v>162104</v>
      </c>
      <c r="K34" s="26">
        <v>476486</v>
      </c>
      <c r="L34" s="26">
        <v>7166</v>
      </c>
      <c r="M34" s="26">
        <v>219807</v>
      </c>
      <c r="N34" s="26">
        <v>8661.4955780933069</v>
      </c>
      <c r="O34" s="142">
        <v>173280</v>
      </c>
      <c r="P34" s="143">
        <f t="shared" si="8"/>
        <v>14440</v>
      </c>
      <c r="Q34" s="143">
        <f t="shared" si="4"/>
        <v>175641864159.99997</v>
      </c>
    </row>
    <row r="35" spans="1:17">
      <c r="A35" s="27" t="s">
        <v>34</v>
      </c>
      <c r="B35" s="36">
        <f>40*O34</f>
        <v>6931200</v>
      </c>
      <c r="C35" s="23">
        <f t="shared" si="5"/>
        <v>8664000</v>
      </c>
      <c r="D35" s="37">
        <v>0.15</v>
      </c>
      <c r="E35" s="25">
        <v>43.2</v>
      </c>
      <c r="F35" s="26">
        <v>17917</v>
      </c>
      <c r="G35" s="26">
        <f t="shared" si="6"/>
        <v>708207</v>
      </c>
      <c r="H35" s="26">
        <v>9611660</v>
      </c>
      <c r="I35" s="26">
        <f t="shared" si="7"/>
        <v>667734.6</v>
      </c>
      <c r="J35" s="26">
        <v>183842</v>
      </c>
      <c r="K35" s="26">
        <v>406678</v>
      </c>
      <c r="L35" s="26">
        <v>8303</v>
      </c>
      <c r="M35" s="26">
        <v>251649</v>
      </c>
      <c r="N35" s="26">
        <v>9916.2296957403651</v>
      </c>
      <c r="O35" s="142">
        <v>173280</v>
      </c>
      <c r="P35" s="143">
        <f t="shared" si="8"/>
        <v>14440</v>
      </c>
      <c r="Q35" s="143">
        <f t="shared" si="4"/>
        <v>138792370400</v>
      </c>
    </row>
    <row r="36" spans="1:17">
      <c r="A36" s="22" t="s">
        <v>35</v>
      </c>
      <c r="B36" s="36">
        <f>50*O35</f>
        <v>8664000</v>
      </c>
      <c r="C36" s="23">
        <f t="shared" si="5"/>
        <v>10396800</v>
      </c>
      <c r="D36" s="37">
        <v>0.25</v>
      </c>
      <c r="E36" s="25">
        <v>103.2</v>
      </c>
      <c r="F36" s="26">
        <v>11771</v>
      </c>
      <c r="G36" s="26">
        <f t="shared" si="6"/>
        <v>719978</v>
      </c>
      <c r="H36" s="26">
        <v>7721233</v>
      </c>
      <c r="I36" s="26">
        <f t="shared" si="7"/>
        <v>715541.05</v>
      </c>
      <c r="J36" s="26">
        <v>195931</v>
      </c>
      <c r="K36" s="26">
        <v>339446</v>
      </c>
      <c r="L36" s="26">
        <v>9056</v>
      </c>
      <c r="M36" s="26">
        <v>272925</v>
      </c>
      <c r="N36" s="26">
        <v>10754.610547667342</v>
      </c>
      <c r="O36" s="142">
        <v>173280</v>
      </c>
      <c r="P36" s="143">
        <f t="shared" si="8"/>
        <v>14440</v>
      </c>
      <c r="Q36" s="143">
        <f t="shared" si="4"/>
        <v>111494604520</v>
      </c>
    </row>
    <row r="37" spans="1:17">
      <c r="A37" s="27" t="s">
        <v>36</v>
      </c>
      <c r="B37" s="36">
        <f>60*O36</f>
        <v>10396800</v>
      </c>
      <c r="C37" s="23">
        <f t="shared" si="5"/>
        <v>12129600</v>
      </c>
      <c r="D37" s="37">
        <v>0.25</v>
      </c>
      <c r="E37" s="25">
        <v>103.2</v>
      </c>
      <c r="F37" s="26">
        <v>8453</v>
      </c>
      <c r="G37" s="26">
        <f t="shared" si="6"/>
        <v>728431</v>
      </c>
      <c r="H37" s="26">
        <v>6578711</v>
      </c>
      <c r="I37" s="26">
        <f t="shared" si="7"/>
        <v>772328.15</v>
      </c>
      <c r="J37" s="26">
        <v>199084</v>
      </c>
      <c r="K37" s="26">
        <v>288472</v>
      </c>
      <c r="L37" s="26">
        <v>10900</v>
      </c>
      <c r="M37" s="26">
        <v>325743</v>
      </c>
      <c r="N37" s="26">
        <v>12835.904016227181</v>
      </c>
      <c r="O37" s="142">
        <v>173280</v>
      </c>
      <c r="P37" s="143">
        <f t="shared" si="8"/>
        <v>14440</v>
      </c>
      <c r="Q37" s="143">
        <f t="shared" si="4"/>
        <v>94996586840</v>
      </c>
    </row>
    <row r="38" spans="1:17">
      <c r="A38" s="22" t="s">
        <v>37</v>
      </c>
      <c r="B38" s="36">
        <f>70*O37</f>
        <v>12129600</v>
      </c>
      <c r="C38" s="23">
        <f t="shared" si="5"/>
        <v>13862400</v>
      </c>
      <c r="D38" s="37">
        <v>0.35</v>
      </c>
      <c r="E38" s="25">
        <v>187.2</v>
      </c>
      <c r="F38" s="26">
        <v>5846</v>
      </c>
      <c r="G38" s="26">
        <f t="shared" si="6"/>
        <v>734277</v>
      </c>
      <c r="H38" s="26">
        <v>5247058</v>
      </c>
      <c r="I38" s="26">
        <f t="shared" si="7"/>
        <v>742099.09999999986</v>
      </c>
      <c r="J38" s="26">
        <v>207533</v>
      </c>
      <c r="K38" s="26">
        <v>226446</v>
      </c>
      <c r="L38" s="26">
        <v>10705</v>
      </c>
      <c r="M38" s="26">
        <v>326421</v>
      </c>
      <c r="N38" s="26">
        <v>12862.62060851927</v>
      </c>
      <c r="O38" s="142">
        <v>173280</v>
      </c>
      <c r="P38" s="143">
        <f t="shared" si="8"/>
        <v>14440</v>
      </c>
      <c r="Q38" s="143">
        <f t="shared" si="4"/>
        <v>75767517520</v>
      </c>
    </row>
    <row r="39" spans="1:17">
      <c r="A39" s="27" t="s">
        <v>38</v>
      </c>
      <c r="B39" s="36">
        <f>80*O38</f>
        <v>13862400</v>
      </c>
      <c r="C39" s="23">
        <f t="shared" si="5"/>
        <v>15595200</v>
      </c>
      <c r="D39" s="37">
        <v>0.35</v>
      </c>
      <c r="E39" s="25">
        <v>187.2</v>
      </c>
      <c r="F39" s="26">
        <v>4036</v>
      </c>
      <c r="G39" s="26">
        <f t="shared" si="6"/>
        <v>738313</v>
      </c>
      <c r="H39" s="26">
        <v>4107360</v>
      </c>
      <c r="I39" s="26">
        <f t="shared" si="7"/>
        <v>682036.8</v>
      </c>
      <c r="J39" s="26">
        <v>186705</v>
      </c>
      <c r="K39" s="26">
        <v>179118</v>
      </c>
      <c r="L39" s="26">
        <v>8676</v>
      </c>
      <c r="M39" s="26">
        <v>321308</v>
      </c>
      <c r="N39" s="26">
        <v>12661.142826233941</v>
      </c>
      <c r="O39" s="142">
        <v>173280</v>
      </c>
      <c r="P39" s="143">
        <f t="shared" si="8"/>
        <v>14440</v>
      </c>
      <c r="Q39" s="143">
        <f t="shared" si="4"/>
        <v>59310278400</v>
      </c>
    </row>
    <row r="40" spans="1:17">
      <c r="A40" s="27" t="s">
        <v>39</v>
      </c>
      <c r="B40" s="36">
        <f>90*O39</f>
        <v>15595200</v>
      </c>
      <c r="C40" s="23">
        <f t="shared" si="5"/>
        <v>17328000</v>
      </c>
      <c r="D40" s="37">
        <v>0.35</v>
      </c>
      <c r="E40" s="25">
        <v>187.2</v>
      </c>
      <c r="F40" s="26">
        <v>2948</v>
      </c>
      <c r="G40" s="26">
        <f t="shared" si="6"/>
        <v>741261</v>
      </c>
      <c r="H40" s="26">
        <v>3357789</v>
      </c>
      <c r="I40" s="26">
        <f t="shared" si="7"/>
        <v>623360.54999999993</v>
      </c>
      <c r="J40" s="26">
        <v>177333</v>
      </c>
      <c r="K40" s="26">
        <v>148617</v>
      </c>
      <c r="L40" s="26">
        <v>10138</v>
      </c>
      <c r="M40" s="26">
        <v>299032</v>
      </c>
      <c r="N40" s="26">
        <v>11783.356970926301</v>
      </c>
      <c r="O40" s="142">
        <v>173280</v>
      </c>
      <c r="P40" s="143">
        <f t="shared" si="8"/>
        <v>14440</v>
      </c>
      <c r="Q40" s="143">
        <f t="shared" si="4"/>
        <v>48486473160</v>
      </c>
    </row>
    <row r="41" spans="1:17">
      <c r="A41" s="27" t="s">
        <v>40</v>
      </c>
      <c r="B41" s="36">
        <f>100*O40</f>
        <v>17328000</v>
      </c>
      <c r="C41" s="23">
        <f t="shared" si="5"/>
        <v>19060800</v>
      </c>
      <c r="D41" s="37">
        <v>0.5</v>
      </c>
      <c r="E41" s="25">
        <v>367.2</v>
      </c>
      <c r="F41" s="26">
        <v>2066</v>
      </c>
      <c r="G41" s="26">
        <f t="shared" si="6"/>
        <v>743327</v>
      </c>
      <c r="H41" s="26">
        <v>2598734</v>
      </c>
      <c r="I41" s="26">
        <f t="shared" si="7"/>
        <v>540731.80000000005</v>
      </c>
      <c r="J41" s="26">
        <v>167639</v>
      </c>
      <c r="K41" s="26">
        <v>111625</v>
      </c>
      <c r="L41" s="26">
        <v>11419</v>
      </c>
      <c r="M41" s="26">
        <v>262045</v>
      </c>
      <c r="N41" s="26">
        <v>10325.884110885734</v>
      </c>
      <c r="O41" s="142">
        <v>173280</v>
      </c>
      <c r="P41" s="143">
        <f t="shared" si="8"/>
        <v>14440</v>
      </c>
      <c r="Q41" s="143">
        <f t="shared" si="4"/>
        <v>37525718960</v>
      </c>
    </row>
    <row r="42" spans="1:17">
      <c r="A42" s="27" t="s">
        <v>41</v>
      </c>
      <c r="B42" s="36">
        <f>110*O41</f>
        <v>19060800</v>
      </c>
      <c r="C42" s="23">
        <f t="shared" si="5"/>
        <v>20793600</v>
      </c>
      <c r="D42" s="37">
        <v>0.5</v>
      </c>
      <c r="E42" s="25">
        <v>367.2</v>
      </c>
      <c r="F42" s="26">
        <v>1413</v>
      </c>
      <c r="G42" s="26">
        <f t="shared" si="6"/>
        <v>744740</v>
      </c>
      <c r="H42" s="26">
        <v>1948524</v>
      </c>
      <c r="I42" s="26">
        <f t="shared" si="7"/>
        <v>455408.4</v>
      </c>
      <c r="J42" s="26">
        <v>148908</v>
      </c>
      <c r="K42" s="26">
        <v>86385</v>
      </c>
      <c r="L42" s="26">
        <v>9739</v>
      </c>
      <c r="M42" s="26">
        <v>217806</v>
      </c>
      <c r="N42" s="26">
        <v>8582.6461663286009</v>
      </c>
      <c r="O42" s="142">
        <v>173280</v>
      </c>
      <c r="P42" s="143">
        <f t="shared" si="8"/>
        <v>14440</v>
      </c>
      <c r="Q42" s="143">
        <f t="shared" si="4"/>
        <v>28136686560</v>
      </c>
    </row>
    <row r="43" spans="1:17">
      <c r="A43" s="27" t="s">
        <v>42</v>
      </c>
      <c r="B43" s="36">
        <f>120*O42</f>
        <v>20793600</v>
      </c>
      <c r="C43" s="23">
        <f t="shared" si="5"/>
        <v>22526400</v>
      </c>
      <c r="D43" s="37">
        <v>0.5</v>
      </c>
      <c r="E43" s="25">
        <v>367.2</v>
      </c>
      <c r="F43" s="26">
        <v>970</v>
      </c>
      <c r="G43" s="26">
        <f t="shared" si="6"/>
        <v>745710</v>
      </c>
      <c r="H43" s="26">
        <v>1452255</v>
      </c>
      <c r="I43" s="26">
        <f t="shared" si="7"/>
        <v>369943.5</v>
      </c>
      <c r="J43" s="26">
        <v>122561</v>
      </c>
      <c r="K43" s="26">
        <v>66736</v>
      </c>
      <c r="L43" s="26">
        <v>7866</v>
      </c>
      <c r="M43" s="26">
        <v>179320</v>
      </c>
      <c r="N43" s="26">
        <v>7066.1052062204189</v>
      </c>
      <c r="O43" s="142">
        <v>173280</v>
      </c>
      <c r="P43" s="143">
        <f t="shared" si="8"/>
        <v>14440</v>
      </c>
      <c r="Q43" s="143">
        <f t="shared" si="4"/>
        <v>20970562200</v>
      </c>
    </row>
    <row r="44" spans="1:17">
      <c r="A44" s="27" t="s">
        <v>43</v>
      </c>
      <c r="B44" s="36">
        <f>130*O43</f>
        <v>22526400</v>
      </c>
      <c r="C44" s="23">
        <f t="shared" si="5"/>
        <v>24259200</v>
      </c>
      <c r="D44" s="37">
        <v>0.5</v>
      </c>
      <c r="E44" s="25">
        <v>367.2</v>
      </c>
      <c r="F44" s="26">
        <v>815</v>
      </c>
      <c r="G44" s="26">
        <f t="shared" si="6"/>
        <v>746525</v>
      </c>
      <c r="H44" s="26">
        <v>1316996</v>
      </c>
      <c r="I44" s="26">
        <f t="shared" si="7"/>
        <v>359230</v>
      </c>
      <c r="J44" s="26">
        <v>113484</v>
      </c>
      <c r="K44" s="26">
        <v>59735</v>
      </c>
      <c r="L44" s="26">
        <v>7133</v>
      </c>
      <c r="M44" s="26">
        <v>183665</v>
      </c>
      <c r="N44" s="26">
        <v>7237.3199459093985</v>
      </c>
      <c r="O44" s="142">
        <v>173280</v>
      </c>
      <c r="P44" s="143">
        <f t="shared" si="8"/>
        <v>14440</v>
      </c>
      <c r="Q44" s="143">
        <f t="shared" si="4"/>
        <v>19017422240</v>
      </c>
    </row>
    <row r="45" spans="1:17">
      <c r="A45" s="27" t="s">
        <v>44</v>
      </c>
      <c r="B45" s="36">
        <f>140*O44</f>
        <v>24259200</v>
      </c>
      <c r="C45" s="23">
        <f t="shared" si="5"/>
        <v>25992000</v>
      </c>
      <c r="D45" s="37">
        <v>0.5</v>
      </c>
      <c r="E45" s="25">
        <v>367.2</v>
      </c>
      <c r="F45" s="26">
        <v>618</v>
      </c>
      <c r="G45" s="26">
        <f t="shared" si="6"/>
        <v>747143</v>
      </c>
      <c r="H45" s="26">
        <v>1073234</v>
      </c>
      <c r="I45" s="26">
        <f t="shared" si="7"/>
        <v>309687.40000000002</v>
      </c>
      <c r="J45" s="26">
        <v>112579</v>
      </c>
      <c r="K45" s="26">
        <v>46226</v>
      </c>
      <c r="L45" s="26">
        <v>5638</v>
      </c>
      <c r="M45" s="26">
        <v>150208</v>
      </c>
      <c r="N45" s="26">
        <v>5918.946747802569</v>
      </c>
      <c r="O45" s="142">
        <v>173280</v>
      </c>
      <c r="P45" s="143">
        <f t="shared" si="8"/>
        <v>14440</v>
      </c>
      <c r="Q45" s="143">
        <f t="shared" si="4"/>
        <v>15497498960</v>
      </c>
    </row>
    <row r="46" spans="1:17">
      <c r="A46" s="22" t="s">
        <v>45</v>
      </c>
      <c r="B46" s="36">
        <f>150*O45</f>
        <v>25992000</v>
      </c>
      <c r="C46" s="23"/>
      <c r="D46" s="37">
        <v>0.5</v>
      </c>
      <c r="E46" s="25">
        <v>367.2</v>
      </c>
      <c r="F46" s="26">
        <v>3346</v>
      </c>
      <c r="G46" s="26">
        <f t="shared" si="6"/>
        <v>750489</v>
      </c>
      <c r="H46" s="26">
        <v>10667469</v>
      </c>
      <c r="I46" s="26">
        <f t="shared" si="7"/>
        <v>4105083.3</v>
      </c>
      <c r="J46" s="26">
        <v>1316850</v>
      </c>
      <c r="K46" s="26">
        <v>465555</v>
      </c>
      <c r="L46" s="26">
        <v>165092</v>
      </c>
      <c r="M46" s="26">
        <v>2193431</v>
      </c>
      <c r="N46" s="26">
        <v>86432.155970250169</v>
      </c>
      <c r="O46" s="142">
        <v>173280</v>
      </c>
      <c r="P46" s="143">
        <f t="shared" si="8"/>
        <v>14440</v>
      </c>
      <c r="Q46" s="143">
        <f t="shared" si="4"/>
        <v>154038252360</v>
      </c>
    </row>
    <row r="47" spans="1:17">
      <c r="A47" s="15" t="s">
        <v>46</v>
      </c>
      <c r="B47" s="15"/>
      <c r="C47" s="15"/>
      <c r="D47" s="38"/>
      <c r="E47" s="38"/>
      <c r="F47" s="19">
        <v>750489</v>
      </c>
      <c r="G47" s="19"/>
      <c r="H47" s="19">
        <v>117965653</v>
      </c>
      <c r="I47" s="19">
        <f>SUM(I31:I46)</f>
        <v>11452919.75</v>
      </c>
      <c r="J47" s="19">
        <v>3520979</v>
      </c>
      <c r="K47" s="19">
        <v>4926411</v>
      </c>
      <c r="L47" s="19">
        <v>321361</v>
      </c>
      <c r="M47" s="19">
        <v>5514074</v>
      </c>
      <c r="N47" s="19">
        <v>217282.1046112238</v>
      </c>
      <c r="O47" s="8"/>
      <c r="P47" s="143"/>
      <c r="Q47" s="143"/>
    </row>
    <row r="48" spans="1:17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P48" s="143"/>
      <c r="Q48" s="143"/>
    </row>
    <row r="49" spans="1:17">
      <c r="P49" s="143"/>
      <c r="Q49" s="143"/>
    </row>
    <row r="50" spans="1:17">
      <c r="A50" s="2" t="s">
        <v>51</v>
      </c>
      <c r="B50" s="2"/>
      <c r="C50" s="2"/>
      <c r="P50" s="143"/>
      <c r="Q50" s="143"/>
    </row>
    <row r="51" spans="1:17">
      <c r="P51" s="143"/>
      <c r="Q51" s="143"/>
    </row>
    <row r="52" spans="1:17">
      <c r="A52" s="3" t="s">
        <v>1</v>
      </c>
      <c r="B52" s="3" t="s">
        <v>2</v>
      </c>
      <c r="C52" s="3" t="s">
        <v>3</v>
      </c>
      <c r="D52" s="3" t="s">
        <v>4</v>
      </c>
      <c r="E52" s="3" t="s">
        <v>5</v>
      </c>
      <c r="F52" s="3" t="s">
        <v>6</v>
      </c>
      <c r="G52" s="3" t="s">
        <v>6</v>
      </c>
      <c r="H52" s="3" t="s">
        <v>7</v>
      </c>
      <c r="I52" s="3" t="s">
        <v>8</v>
      </c>
      <c r="J52" s="3" t="s">
        <v>48</v>
      </c>
      <c r="K52" s="7"/>
      <c r="L52" s="7"/>
      <c r="M52" s="3" t="s">
        <v>10</v>
      </c>
      <c r="N52" s="7"/>
      <c r="O52" s="8" t="s">
        <v>218</v>
      </c>
      <c r="P52" s="154" t="s">
        <v>219</v>
      </c>
      <c r="Q52" s="150" t="s">
        <v>203</v>
      </c>
    </row>
    <row r="53" spans="1:17">
      <c r="A53" s="9"/>
      <c r="B53" s="9" t="s">
        <v>11</v>
      </c>
      <c r="C53" s="9" t="s">
        <v>11</v>
      </c>
      <c r="D53" s="10" t="s">
        <v>12</v>
      </c>
      <c r="E53" s="10" t="s">
        <v>52</v>
      </c>
      <c r="F53" s="10" t="s">
        <v>14</v>
      </c>
      <c r="G53" s="10" t="s">
        <v>14</v>
      </c>
      <c r="H53" s="10" t="s">
        <v>15</v>
      </c>
      <c r="I53" s="10" t="s">
        <v>53</v>
      </c>
      <c r="J53" s="3" t="s">
        <v>49</v>
      </c>
      <c r="K53" s="3" t="s">
        <v>18</v>
      </c>
      <c r="L53" s="3" t="s">
        <v>19</v>
      </c>
      <c r="M53" s="10" t="s">
        <v>50</v>
      </c>
      <c r="N53" s="12"/>
      <c r="O53" s="8" t="s">
        <v>21</v>
      </c>
      <c r="P53" s="154" t="s">
        <v>212</v>
      </c>
      <c r="Q53" s="150" t="s">
        <v>204</v>
      </c>
    </row>
    <row r="54" spans="1:17">
      <c r="A54" s="10" t="s">
        <v>22</v>
      </c>
      <c r="B54" s="13" t="s">
        <v>23</v>
      </c>
      <c r="C54" s="13" t="s">
        <v>23</v>
      </c>
      <c r="D54" s="9"/>
      <c r="E54" s="10" t="s">
        <v>24</v>
      </c>
      <c r="F54" s="10" t="s">
        <v>25</v>
      </c>
      <c r="G54" s="10" t="s">
        <v>26</v>
      </c>
      <c r="H54" s="10" t="s">
        <v>24</v>
      </c>
      <c r="I54" s="10" t="s">
        <v>24</v>
      </c>
      <c r="J54" s="10" t="s">
        <v>24</v>
      </c>
      <c r="K54" s="10" t="s">
        <v>24</v>
      </c>
      <c r="L54" s="10" t="s">
        <v>24</v>
      </c>
      <c r="M54" s="10" t="s">
        <v>24</v>
      </c>
      <c r="N54" s="14" t="s">
        <v>27</v>
      </c>
      <c r="O54" s="8" t="s">
        <v>28</v>
      </c>
      <c r="P54" s="143"/>
      <c r="Q54" s="143"/>
    </row>
    <row r="55" spans="1:17">
      <c r="A55" s="15" t="s">
        <v>29</v>
      </c>
      <c r="B55" s="16">
        <v>0</v>
      </c>
      <c r="C55" s="23">
        <f t="shared" ref="C55:C74" si="9">B56</f>
        <v>1963800</v>
      </c>
      <c r="D55" s="35">
        <v>0</v>
      </c>
      <c r="E55" s="18" t="s">
        <v>30</v>
      </c>
      <c r="F55" s="19">
        <v>568068</v>
      </c>
      <c r="G55" s="19">
        <f>F55</f>
        <v>568068</v>
      </c>
      <c r="H55" s="19">
        <v>17359786</v>
      </c>
      <c r="I55" s="20">
        <v>0</v>
      </c>
      <c r="J55" s="19">
        <v>33927</v>
      </c>
      <c r="K55" s="19">
        <v>798429</v>
      </c>
      <c r="L55" s="19">
        <v>15864</v>
      </c>
      <c r="M55" s="19">
        <v>0</v>
      </c>
      <c r="N55" s="20">
        <v>0</v>
      </c>
      <c r="O55" s="142">
        <v>196380</v>
      </c>
      <c r="P55" s="143">
        <f t="shared" si="8"/>
        <v>16365</v>
      </c>
      <c r="Q55" s="143"/>
    </row>
    <row r="56" spans="1:17">
      <c r="A56" s="22" t="s">
        <v>31</v>
      </c>
      <c r="B56" s="36">
        <f>10*O55</f>
        <v>1963800</v>
      </c>
      <c r="C56" s="23">
        <f t="shared" si="9"/>
        <v>3927600</v>
      </c>
      <c r="D56" s="37">
        <v>0.05</v>
      </c>
      <c r="E56" s="25">
        <v>7.2</v>
      </c>
      <c r="F56" s="26">
        <v>118305</v>
      </c>
      <c r="G56" s="26">
        <f t="shared" ref="G56:G75" si="10">G55+F56</f>
        <v>686373</v>
      </c>
      <c r="H56" s="26">
        <v>20411269</v>
      </c>
      <c r="I56" s="26">
        <v>150338.70000000001</v>
      </c>
      <c r="J56" s="26">
        <v>43433</v>
      </c>
      <c r="K56" s="26">
        <v>832322</v>
      </c>
      <c r="L56" s="26">
        <v>2616</v>
      </c>
      <c r="M56" s="26">
        <v>84673</v>
      </c>
      <c r="N56" s="26">
        <v>3659.6873440470918</v>
      </c>
      <c r="O56" s="142">
        <v>196380</v>
      </c>
      <c r="P56" s="143">
        <f t="shared" si="8"/>
        <v>16365</v>
      </c>
      <c r="Q56" s="143">
        <f t="shared" si="4"/>
        <v>327998687310</v>
      </c>
    </row>
    <row r="57" spans="1:17">
      <c r="A57" s="27" t="s">
        <v>32</v>
      </c>
      <c r="B57" s="36">
        <f>20*O56</f>
        <v>3927600</v>
      </c>
      <c r="C57" s="23">
        <f t="shared" si="9"/>
        <v>5891400</v>
      </c>
      <c r="D57" s="37">
        <v>0.05</v>
      </c>
      <c r="E57" s="25">
        <v>7.2</v>
      </c>
      <c r="F57" s="26">
        <v>59178</v>
      </c>
      <c r="G57" s="26">
        <f t="shared" si="10"/>
        <v>745551</v>
      </c>
      <c r="H57" s="26">
        <v>17476552</v>
      </c>
      <c r="I57" s="26">
        <f t="shared" ref="I57:I75" si="11">H57*D57-E57*F57</f>
        <v>447746.00000000006</v>
      </c>
      <c r="J57" s="26">
        <v>131326</v>
      </c>
      <c r="K57" s="26">
        <v>774147</v>
      </c>
      <c r="L57" s="26">
        <v>5839</v>
      </c>
      <c r="M57" s="26">
        <v>163636</v>
      </c>
      <c r="N57" s="26">
        <v>7072.5803766311565</v>
      </c>
      <c r="O57" s="142">
        <v>196380</v>
      </c>
      <c r="P57" s="143">
        <f t="shared" si="8"/>
        <v>16365</v>
      </c>
      <c r="Q57" s="143">
        <f t="shared" si="4"/>
        <v>286003773480</v>
      </c>
    </row>
    <row r="58" spans="1:17">
      <c r="A58" s="22" t="s">
        <v>33</v>
      </c>
      <c r="B58" s="36">
        <f>30*O57</f>
        <v>5891400</v>
      </c>
      <c r="C58" s="23">
        <f t="shared" si="9"/>
        <v>7855200</v>
      </c>
      <c r="D58" s="37">
        <v>0.15</v>
      </c>
      <c r="E58" s="25">
        <v>43.2</v>
      </c>
      <c r="F58" s="26">
        <v>33372</v>
      </c>
      <c r="G58" s="26">
        <f t="shared" si="10"/>
        <v>778923</v>
      </c>
      <c r="H58" s="26">
        <v>13835670</v>
      </c>
      <c r="I58" s="26">
        <f t="shared" si="11"/>
        <v>633680.09999999986</v>
      </c>
      <c r="J58" s="26">
        <v>171010</v>
      </c>
      <c r="K58" s="26">
        <v>654387</v>
      </c>
      <c r="L58" s="26">
        <v>3952</v>
      </c>
      <c r="M58" s="26">
        <v>223623</v>
      </c>
      <c r="N58" s="26">
        <v>9665.3037324512279</v>
      </c>
      <c r="O58" s="142">
        <v>196380</v>
      </c>
      <c r="P58" s="143">
        <f t="shared" si="8"/>
        <v>16365</v>
      </c>
      <c r="Q58" s="143">
        <f t="shared" si="4"/>
        <v>226420739550</v>
      </c>
    </row>
    <row r="59" spans="1:17">
      <c r="A59" s="27" t="s">
        <v>34</v>
      </c>
      <c r="B59" s="36">
        <f>40*O58</f>
        <v>7855200</v>
      </c>
      <c r="C59" s="23">
        <f t="shared" si="9"/>
        <v>9819000</v>
      </c>
      <c r="D59" s="37">
        <v>0.15</v>
      </c>
      <c r="E59" s="25">
        <v>43.2</v>
      </c>
      <c r="F59" s="26">
        <v>20584</v>
      </c>
      <c r="G59" s="26">
        <f t="shared" si="10"/>
        <v>799507</v>
      </c>
      <c r="H59" s="26">
        <v>11060679</v>
      </c>
      <c r="I59" s="26">
        <f t="shared" si="11"/>
        <v>769873.04999999981</v>
      </c>
      <c r="J59" s="26">
        <v>202709</v>
      </c>
      <c r="K59" s="26">
        <v>553830</v>
      </c>
      <c r="L59" s="26">
        <v>6415</v>
      </c>
      <c r="M59" s="26">
        <v>270324</v>
      </c>
      <c r="N59" s="26">
        <v>11683.787294558904</v>
      </c>
      <c r="O59" s="142">
        <v>196380</v>
      </c>
      <c r="P59" s="143">
        <f t="shared" si="8"/>
        <v>16365</v>
      </c>
      <c r="Q59" s="143">
        <f t="shared" si="4"/>
        <v>181008011834.99997</v>
      </c>
    </row>
    <row r="60" spans="1:17">
      <c r="A60" s="22" t="s">
        <v>35</v>
      </c>
      <c r="B60" s="36">
        <f>50*O59</f>
        <v>9819000</v>
      </c>
      <c r="C60" s="23">
        <f t="shared" si="9"/>
        <v>11782800</v>
      </c>
      <c r="D60" s="37">
        <v>0.25</v>
      </c>
      <c r="E60" s="25">
        <v>103.2</v>
      </c>
      <c r="F60" s="26">
        <v>13694</v>
      </c>
      <c r="G60" s="26">
        <f t="shared" si="10"/>
        <v>813201</v>
      </c>
      <c r="H60" s="26">
        <v>8994554</v>
      </c>
      <c r="I60" s="26">
        <f t="shared" si="11"/>
        <v>835417.7</v>
      </c>
      <c r="J60" s="26">
        <v>224073</v>
      </c>
      <c r="K60" s="26">
        <v>467373</v>
      </c>
      <c r="L60" s="26">
        <v>7723</v>
      </c>
      <c r="M60" s="26">
        <v>296802</v>
      </c>
      <c r="N60" s="26">
        <v>12828.204068449977</v>
      </c>
      <c r="O60" s="142">
        <v>196380</v>
      </c>
      <c r="P60" s="143">
        <f t="shared" si="8"/>
        <v>16365</v>
      </c>
      <c r="Q60" s="143">
        <f t="shared" si="4"/>
        <v>147195876210</v>
      </c>
    </row>
    <row r="61" spans="1:17">
      <c r="A61" s="27" t="s">
        <v>36</v>
      </c>
      <c r="B61" s="36">
        <f>60*O60</f>
        <v>11782800</v>
      </c>
      <c r="C61" s="23">
        <f t="shared" si="9"/>
        <v>13746600</v>
      </c>
      <c r="D61" s="37">
        <v>0.25</v>
      </c>
      <c r="E61" s="25">
        <v>103.2</v>
      </c>
      <c r="F61" s="26">
        <v>9811</v>
      </c>
      <c r="G61" s="26">
        <f t="shared" si="10"/>
        <v>823012</v>
      </c>
      <c r="H61" s="26">
        <v>7637548</v>
      </c>
      <c r="I61" s="26">
        <f t="shared" si="11"/>
        <v>896891.79999999993</v>
      </c>
      <c r="J61" s="26">
        <v>232044</v>
      </c>
      <c r="K61" s="26">
        <v>384779</v>
      </c>
      <c r="L61" s="26">
        <v>8441</v>
      </c>
      <c r="M61" s="26">
        <v>353516</v>
      </c>
      <c r="N61" s="26">
        <v>15279.463714739666</v>
      </c>
      <c r="O61" s="142">
        <v>196380</v>
      </c>
      <c r="P61" s="143">
        <f t="shared" si="8"/>
        <v>16365</v>
      </c>
      <c r="Q61" s="143">
        <f t="shared" si="4"/>
        <v>124988473020</v>
      </c>
    </row>
    <row r="62" spans="1:17">
      <c r="A62" s="22" t="s">
        <v>37</v>
      </c>
      <c r="B62" s="36">
        <f>70*O61</f>
        <v>13746600</v>
      </c>
      <c r="C62" s="23">
        <f t="shared" si="9"/>
        <v>15710400</v>
      </c>
      <c r="D62" s="37">
        <v>0.35</v>
      </c>
      <c r="E62" s="25">
        <v>187.2</v>
      </c>
      <c r="F62" s="26">
        <v>6900</v>
      </c>
      <c r="G62" s="26">
        <f t="shared" si="10"/>
        <v>829912</v>
      </c>
      <c r="H62" s="26">
        <v>6184961</v>
      </c>
      <c r="I62" s="26">
        <f t="shared" si="11"/>
        <v>873056.35000000009</v>
      </c>
      <c r="J62" s="26">
        <v>223211</v>
      </c>
      <c r="K62" s="26">
        <v>330835</v>
      </c>
      <c r="L62" s="26">
        <v>8296</v>
      </c>
      <c r="M62" s="26">
        <v>353818</v>
      </c>
      <c r="N62" s="26">
        <v>15292.516583752245</v>
      </c>
      <c r="O62" s="142">
        <v>196380</v>
      </c>
      <c r="P62" s="143">
        <f t="shared" si="8"/>
        <v>16365</v>
      </c>
      <c r="Q62" s="143">
        <f t="shared" si="4"/>
        <v>101216886765</v>
      </c>
    </row>
    <row r="63" spans="1:17">
      <c r="A63" s="27" t="s">
        <v>38</v>
      </c>
      <c r="B63" s="36">
        <f>80*O62</f>
        <v>15710400</v>
      </c>
      <c r="C63" s="23">
        <f t="shared" si="9"/>
        <v>17674200</v>
      </c>
      <c r="D63" s="37">
        <v>0.35</v>
      </c>
      <c r="E63" s="25">
        <v>187.2</v>
      </c>
      <c r="F63" s="26">
        <v>4711</v>
      </c>
      <c r="G63" s="26">
        <f t="shared" si="10"/>
        <v>834623</v>
      </c>
      <c r="H63" s="26">
        <v>4792296</v>
      </c>
      <c r="I63" s="26">
        <f t="shared" si="11"/>
        <v>795404.39999999991</v>
      </c>
      <c r="J63" s="26">
        <v>209131</v>
      </c>
      <c r="K63" s="26">
        <v>256647</v>
      </c>
      <c r="L63" s="26">
        <v>8013</v>
      </c>
      <c r="M63" s="26">
        <v>346698</v>
      </c>
      <c r="N63" s="26">
        <v>14984.780069283463</v>
      </c>
      <c r="O63" s="142">
        <v>196380</v>
      </c>
      <c r="P63" s="143">
        <f t="shared" si="8"/>
        <v>16365</v>
      </c>
      <c r="Q63" s="143">
        <f t="shared" si="4"/>
        <v>78425924040</v>
      </c>
    </row>
    <row r="64" spans="1:17">
      <c r="A64" s="27" t="s">
        <v>39</v>
      </c>
      <c r="B64" s="36">
        <f>90*O63</f>
        <v>17674200</v>
      </c>
      <c r="C64" s="23">
        <f t="shared" si="9"/>
        <v>19638000</v>
      </c>
      <c r="D64" s="37">
        <v>0.35</v>
      </c>
      <c r="E64" s="25">
        <v>187.2</v>
      </c>
      <c r="F64" s="26">
        <v>3505</v>
      </c>
      <c r="G64" s="26">
        <f t="shared" si="10"/>
        <v>838128</v>
      </c>
      <c r="H64" s="26">
        <v>3991149</v>
      </c>
      <c r="I64" s="26">
        <f t="shared" si="11"/>
        <v>740766.14999999991</v>
      </c>
      <c r="J64" s="26">
        <v>202672</v>
      </c>
      <c r="K64" s="26">
        <v>214816</v>
      </c>
      <c r="L64" s="26">
        <v>9564</v>
      </c>
      <c r="M64" s="26">
        <v>332760</v>
      </c>
      <c r="N64" s="26">
        <v>14382.359909358476</v>
      </c>
      <c r="O64" s="142">
        <v>196380</v>
      </c>
      <c r="P64" s="143">
        <f t="shared" si="8"/>
        <v>16365</v>
      </c>
      <c r="Q64" s="143">
        <f t="shared" si="4"/>
        <v>65315153385.000008</v>
      </c>
    </row>
    <row r="65" spans="1:17">
      <c r="A65" s="27" t="s">
        <v>40</v>
      </c>
      <c r="B65" s="36">
        <f>100*O64</f>
        <v>19638000</v>
      </c>
      <c r="C65" s="23">
        <f t="shared" si="9"/>
        <v>21601800</v>
      </c>
      <c r="D65" s="37">
        <v>0.5</v>
      </c>
      <c r="E65" s="25">
        <v>367.2</v>
      </c>
      <c r="F65" s="26">
        <v>2414</v>
      </c>
      <c r="G65" s="26">
        <f t="shared" si="10"/>
        <v>840542</v>
      </c>
      <c r="H65" s="26">
        <v>3031685</v>
      </c>
      <c r="I65" s="26">
        <f t="shared" si="11"/>
        <v>629421.70000000007</v>
      </c>
      <c r="J65" s="26">
        <v>195854</v>
      </c>
      <c r="K65" s="26">
        <v>162098</v>
      </c>
      <c r="L65" s="26">
        <v>11831</v>
      </c>
      <c r="M65" s="26">
        <v>275562</v>
      </c>
      <c r="N65" s="26">
        <v>11910.181095512202</v>
      </c>
      <c r="O65" s="142">
        <v>196380</v>
      </c>
      <c r="P65" s="143">
        <f t="shared" si="8"/>
        <v>16365</v>
      </c>
      <c r="Q65" s="143">
        <f t="shared" si="4"/>
        <v>49613525025</v>
      </c>
    </row>
    <row r="66" spans="1:17">
      <c r="A66" s="27" t="s">
        <v>41</v>
      </c>
      <c r="B66" s="36">
        <f>110*O65</f>
        <v>21601800</v>
      </c>
      <c r="C66" s="23">
        <f t="shared" si="9"/>
        <v>23565600</v>
      </c>
      <c r="D66" s="37">
        <v>0.5</v>
      </c>
      <c r="E66" s="25">
        <v>367.2</v>
      </c>
      <c r="F66" s="26">
        <v>1641</v>
      </c>
      <c r="G66" s="26">
        <f t="shared" si="10"/>
        <v>842183</v>
      </c>
      <c r="H66" s="26">
        <v>2259873</v>
      </c>
      <c r="I66" s="26">
        <f t="shared" si="11"/>
        <v>527361.30000000005</v>
      </c>
      <c r="J66" s="26">
        <v>166551</v>
      </c>
      <c r="K66" s="26">
        <v>120727</v>
      </c>
      <c r="L66" s="26">
        <v>8111</v>
      </c>
      <c r="M66" s="26">
        <v>243830</v>
      </c>
      <c r="N66" s="26">
        <v>10538.678977938687</v>
      </c>
      <c r="O66" s="142">
        <v>196380</v>
      </c>
      <c r="P66" s="143">
        <f t="shared" si="8"/>
        <v>16365</v>
      </c>
      <c r="Q66" s="143">
        <f t="shared" si="4"/>
        <v>36982821645</v>
      </c>
    </row>
    <row r="67" spans="1:17">
      <c r="A67" s="27" t="s">
        <v>42</v>
      </c>
      <c r="B67" s="36">
        <f>120*O66</f>
        <v>23565600</v>
      </c>
      <c r="C67" s="23">
        <f t="shared" si="9"/>
        <v>25529400</v>
      </c>
      <c r="D67" s="37">
        <v>0.5</v>
      </c>
      <c r="E67" s="25">
        <v>367.2</v>
      </c>
      <c r="F67" s="26">
        <v>1238</v>
      </c>
      <c r="G67" s="26">
        <f t="shared" si="10"/>
        <v>843421</v>
      </c>
      <c r="H67" s="26">
        <v>1856232</v>
      </c>
      <c r="I67" s="26">
        <f t="shared" si="11"/>
        <v>473522.4</v>
      </c>
      <c r="J67" s="26">
        <v>160759</v>
      </c>
      <c r="K67" s="26">
        <v>103328</v>
      </c>
      <c r="L67" s="26">
        <v>8997</v>
      </c>
      <c r="M67" s="26">
        <v>212141</v>
      </c>
      <c r="N67" s="26">
        <v>9169.035381449743</v>
      </c>
      <c r="O67" s="142">
        <v>196380</v>
      </c>
      <c r="P67" s="143">
        <f t="shared" si="8"/>
        <v>16365</v>
      </c>
      <c r="Q67" s="143">
        <f t="shared" si="4"/>
        <v>30377236680</v>
      </c>
    </row>
    <row r="68" spans="1:17">
      <c r="A68" s="27" t="s">
        <v>43</v>
      </c>
      <c r="B68" s="36">
        <f>130*O67</f>
        <v>25529400</v>
      </c>
      <c r="C68" s="23">
        <f t="shared" si="9"/>
        <v>27493200</v>
      </c>
      <c r="D68" s="37">
        <v>0.5</v>
      </c>
      <c r="E68" s="25">
        <v>367.2</v>
      </c>
      <c r="F68" s="26">
        <v>877</v>
      </c>
      <c r="G68" s="26">
        <f t="shared" si="10"/>
        <v>844298</v>
      </c>
      <c r="H68" s="26">
        <v>1417227</v>
      </c>
      <c r="I68" s="26">
        <f t="shared" si="11"/>
        <v>386579.10000000003</v>
      </c>
      <c r="J68" s="26">
        <v>134268</v>
      </c>
      <c r="K68" s="26">
        <v>82157</v>
      </c>
      <c r="L68" s="26">
        <v>7070</v>
      </c>
      <c r="M68" s="26">
        <v>172028</v>
      </c>
      <c r="N68" s="26">
        <v>7435.2945380668352</v>
      </c>
      <c r="O68" s="142">
        <v>196380</v>
      </c>
      <c r="P68" s="143">
        <f t="shared" si="8"/>
        <v>16365</v>
      </c>
      <c r="Q68" s="143">
        <f t="shared" si="4"/>
        <v>23192919855</v>
      </c>
    </row>
    <row r="69" spans="1:17">
      <c r="A69" s="27" t="s">
        <v>44</v>
      </c>
      <c r="B69" s="36">
        <f>140*O68</f>
        <v>27493200</v>
      </c>
      <c r="C69" s="23">
        <f t="shared" si="9"/>
        <v>29457000</v>
      </c>
      <c r="D69" s="37">
        <v>0.5</v>
      </c>
      <c r="E69" s="25">
        <v>367.2</v>
      </c>
      <c r="F69" s="26">
        <v>641</v>
      </c>
      <c r="G69" s="26">
        <f t="shared" si="10"/>
        <v>844939</v>
      </c>
      <c r="H69" s="26">
        <v>1112634</v>
      </c>
      <c r="I69" s="26">
        <f t="shared" si="11"/>
        <v>320941.80000000005</v>
      </c>
      <c r="J69" s="26">
        <v>110389</v>
      </c>
      <c r="K69" s="26">
        <v>61562</v>
      </c>
      <c r="L69" s="26">
        <v>7136</v>
      </c>
      <c r="M69" s="26">
        <v>147889</v>
      </c>
      <c r="N69" s="26">
        <v>6391.9726668924022</v>
      </c>
      <c r="O69" s="142">
        <v>196380</v>
      </c>
      <c r="P69" s="143">
        <f t="shared" si="8"/>
        <v>16365</v>
      </c>
      <c r="Q69" s="143">
        <f t="shared" si="4"/>
        <v>18208255410</v>
      </c>
    </row>
    <row r="70" spans="1:17">
      <c r="A70" s="27" t="s">
        <v>54</v>
      </c>
      <c r="B70" s="36">
        <f>150*O69</f>
        <v>29457000</v>
      </c>
      <c r="C70" s="23">
        <f t="shared" si="9"/>
        <v>31420800</v>
      </c>
      <c r="D70" s="37">
        <v>0.5</v>
      </c>
      <c r="E70" s="25">
        <v>367.2</v>
      </c>
      <c r="F70" s="26">
        <v>523</v>
      </c>
      <c r="G70" s="26">
        <f t="shared" si="10"/>
        <v>845462</v>
      </c>
      <c r="H70" s="26">
        <v>971730</v>
      </c>
      <c r="I70" s="26">
        <f t="shared" si="11"/>
        <v>293819.40000000002</v>
      </c>
      <c r="J70" s="26">
        <v>107168</v>
      </c>
      <c r="K70" s="26">
        <v>52768</v>
      </c>
      <c r="L70" s="26">
        <v>7441</v>
      </c>
      <c r="M70" s="26">
        <v>134070</v>
      </c>
      <c r="N70" s="26">
        <v>5794.6958560154189</v>
      </c>
      <c r="O70" s="142">
        <v>196380</v>
      </c>
      <c r="P70" s="143">
        <f t="shared" si="8"/>
        <v>16365</v>
      </c>
      <c r="Q70" s="143">
        <f t="shared" si="4"/>
        <v>15902361450</v>
      </c>
    </row>
    <row r="71" spans="1:17">
      <c r="A71" s="27" t="s">
        <v>55</v>
      </c>
      <c r="B71" s="36">
        <f>160*O70</f>
        <v>31420800</v>
      </c>
      <c r="C71" s="23">
        <f t="shared" si="9"/>
        <v>33384600</v>
      </c>
      <c r="D71" s="37">
        <v>0.5</v>
      </c>
      <c r="E71" s="25">
        <v>367.2</v>
      </c>
      <c r="F71" s="26">
        <v>425</v>
      </c>
      <c r="G71" s="26">
        <f t="shared" si="10"/>
        <v>845887</v>
      </c>
      <c r="H71" s="26">
        <v>840125</v>
      </c>
      <c r="I71" s="26">
        <f t="shared" si="11"/>
        <v>264002.5</v>
      </c>
      <c r="J71" s="26">
        <v>112195</v>
      </c>
      <c r="K71" s="26">
        <v>41992</v>
      </c>
      <c r="L71" s="26">
        <v>5963</v>
      </c>
      <c r="M71" s="26">
        <v>111666</v>
      </c>
      <c r="N71" s="26">
        <v>4826.3631495324671</v>
      </c>
      <c r="O71" s="142">
        <v>196380</v>
      </c>
      <c r="P71" s="143">
        <f t="shared" si="8"/>
        <v>16365</v>
      </c>
      <c r="Q71" s="143">
        <f t="shared" si="4"/>
        <v>13748645625</v>
      </c>
    </row>
    <row r="72" spans="1:17">
      <c r="A72" s="27" t="s">
        <v>56</v>
      </c>
      <c r="B72" s="36">
        <f>170*O71</f>
        <v>33384600</v>
      </c>
      <c r="C72" s="23">
        <f t="shared" si="9"/>
        <v>35348400</v>
      </c>
      <c r="D72" s="37">
        <v>0.5</v>
      </c>
      <c r="E72" s="25">
        <v>367.2</v>
      </c>
      <c r="F72" s="26">
        <v>329</v>
      </c>
      <c r="G72" s="26">
        <f t="shared" si="10"/>
        <v>846216</v>
      </c>
      <c r="H72" s="26">
        <v>690113</v>
      </c>
      <c r="I72" s="26">
        <f t="shared" si="11"/>
        <v>224247.7</v>
      </c>
      <c r="J72" s="26">
        <v>94228</v>
      </c>
      <c r="K72" s="26">
        <v>33843</v>
      </c>
      <c r="L72" s="26">
        <v>5523</v>
      </c>
      <c r="M72" s="26">
        <v>96837</v>
      </c>
      <c r="N72" s="26">
        <v>4185.4327038783113</v>
      </c>
      <c r="O72" s="142">
        <v>196380</v>
      </c>
      <c r="P72" s="143">
        <f t="shared" si="8"/>
        <v>16365</v>
      </c>
      <c r="Q72" s="143">
        <f t="shared" si="4"/>
        <v>11293699245</v>
      </c>
    </row>
    <row r="73" spans="1:17">
      <c r="A73" s="27" t="s">
        <v>57</v>
      </c>
      <c r="B73" s="36">
        <f>180*O72</f>
        <v>35348400</v>
      </c>
      <c r="C73" s="23">
        <f t="shared" si="9"/>
        <v>37312200</v>
      </c>
      <c r="D73" s="37">
        <v>0.5</v>
      </c>
      <c r="E73" s="25">
        <v>367.2</v>
      </c>
      <c r="F73" s="26">
        <v>290</v>
      </c>
      <c r="G73" s="26">
        <f t="shared" si="10"/>
        <v>846506</v>
      </c>
      <c r="H73" s="26">
        <v>642656</v>
      </c>
      <c r="I73" s="26">
        <f t="shared" si="11"/>
        <v>214840</v>
      </c>
      <c r="J73" s="26">
        <v>90377</v>
      </c>
      <c r="K73" s="26">
        <v>33578</v>
      </c>
      <c r="L73" s="26">
        <v>3851</v>
      </c>
      <c r="M73" s="26">
        <v>90930</v>
      </c>
      <c r="N73" s="26">
        <v>3930.1237725627066</v>
      </c>
      <c r="O73" s="142">
        <v>196380</v>
      </c>
      <c r="P73" s="143">
        <f t="shared" si="8"/>
        <v>16365</v>
      </c>
      <c r="Q73" s="143">
        <f t="shared" ref="Q73:Q104" si="12">(I73*P73+E73*P73*F73)/D73</f>
        <v>10517065440</v>
      </c>
    </row>
    <row r="74" spans="1:17">
      <c r="A74" s="27" t="s">
        <v>58</v>
      </c>
      <c r="B74" s="36">
        <f>190*O73</f>
        <v>37312200</v>
      </c>
      <c r="C74" s="23">
        <f t="shared" si="9"/>
        <v>39276000</v>
      </c>
      <c r="D74" s="37">
        <v>0.5</v>
      </c>
      <c r="E74" s="25">
        <v>367.2</v>
      </c>
      <c r="F74" s="26">
        <v>213</v>
      </c>
      <c r="G74" s="26">
        <f t="shared" si="10"/>
        <v>846719</v>
      </c>
      <c r="H74" s="26">
        <v>497681</v>
      </c>
      <c r="I74" s="26">
        <f t="shared" si="11"/>
        <v>170626.90000000002</v>
      </c>
      <c r="J74" s="26">
        <v>75762</v>
      </c>
      <c r="K74" s="26">
        <v>27445</v>
      </c>
      <c r="L74" s="26">
        <v>3812</v>
      </c>
      <c r="M74" s="26">
        <v>67453</v>
      </c>
      <c r="N74" s="26">
        <v>2915.4144818065793</v>
      </c>
      <c r="O74" s="142">
        <v>196380</v>
      </c>
      <c r="P74" s="143">
        <f t="shared" si="8"/>
        <v>16365</v>
      </c>
      <c r="Q74" s="143">
        <f t="shared" si="12"/>
        <v>8144549565.000001</v>
      </c>
    </row>
    <row r="75" spans="1:17">
      <c r="A75" s="22" t="s">
        <v>59</v>
      </c>
      <c r="B75" s="36">
        <f>200*O74</f>
        <v>39276000</v>
      </c>
      <c r="C75" s="23"/>
      <c r="D75" s="37">
        <v>0.5</v>
      </c>
      <c r="E75" s="25">
        <v>367.2</v>
      </c>
      <c r="F75" s="26">
        <v>1870</v>
      </c>
      <c r="G75" s="26">
        <f t="shared" si="10"/>
        <v>848589</v>
      </c>
      <c r="H75" s="26">
        <v>7990842</v>
      </c>
      <c r="I75" s="26">
        <f t="shared" si="11"/>
        <v>3308757</v>
      </c>
      <c r="J75" s="26">
        <v>1138232</v>
      </c>
      <c r="K75" s="26">
        <v>376582</v>
      </c>
      <c r="L75" s="26">
        <v>154682</v>
      </c>
      <c r="M75" s="26">
        <v>1671178</v>
      </c>
      <c r="N75" s="26">
        <v>72230.687187768606</v>
      </c>
      <c r="O75" s="142">
        <v>196380</v>
      </c>
      <c r="P75" s="143">
        <f t="shared" si="8"/>
        <v>16365</v>
      </c>
      <c r="Q75" s="143">
        <f t="shared" si="12"/>
        <v>130770129330</v>
      </c>
    </row>
    <row r="76" spans="1:17">
      <c r="A76" s="15" t="s">
        <v>46</v>
      </c>
      <c r="B76" s="15"/>
      <c r="C76" s="15"/>
      <c r="D76" s="38"/>
      <c r="E76" s="38"/>
      <c r="F76" s="19">
        <v>848589</v>
      </c>
      <c r="G76" s="19"/>
      <c r="H76" s="19">
        <v>133055262</v>
      </c>
      <c r="I76" s="19">
        <f>SUM(I55:I75)</f>
        <v>12957294.050000001</v>
      </c>
      <c r="J76" s="19">
        <v>4059319</v>
      </c>
      <c r="K76" s="19">
        <v>6363645</v>
      </c>
      <c r="L76" s="19">
        <v>301140</v>
      </c>
      <c r="M76" s="19">
        <v>5649434</v>
      </c>
      <c r="N76" s="19">
        <v>244176.56290469615</v>
      </c>
      <c r="O76" s="8"/>
      <c r="P76" s="143"/>
      <c r="Q76" s="143"/>
    </row>
    <row r="77" spans="1:17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P77" s="143"/>
      <c r="Q77" s="143"/>
    </row>
    <row r="78" spans="1:17">
      <c r="P78" s="143"/>
      <c r="Q78" s="143"/>
    </row>
    <row r="79" spans="1:17">
      <c r="A79" s="2" t="s">
        <v>60</v>
      </c>
      <c r="B79" s="2"/>
      <c r="C79" s="2"/>
      <c r="P79" s="143"/>
      <c r="Q79" s="143"/>
    </row>
    <row r="80" spans="1:17">
      <c r="P80" s="143"/>
      <c r="Q80" s="143"/>
    </row>
    <row r="81" spans="1:17">
      <c r="A81" s="3" t="s">
        <v>1</v>
      </c>
      <c r="B81" s="3" t="s">
        <v>2</v>
      </c>
      <c r="C81" s="3" t="s">
        <v>3</v>
      </c>
      <c r="D81" s="3" t="s">
        <v>4</v>
      </c>
      <c r="E81" s="3" t="s">
        <v>5</v>
      </c>
      <c r="F81" s="3" t="s">
        <v>6</v>
      </c>
      <c r="G81" s="3" t="s">
        <v>6</v>
      </c>
      <c r="H81" s="3" t="s">
        <v>7</v>
      </c>
      <c r="I81" s="3" t="s">
        <v>8</v>
      </c>
      <c r="J81" s="3" t="s">
        <v>48</v>
      </c>
      <c r="K81" s="7"/>
      <c r="L81" s="7"/>
      <c r="M81" s="3" t="s">
        <v>10</v>
      </c>
      <c r="N81" s="7"/>
      <c r="O81" s="8" t="s">
        <v>220</v>
      </c>
      <c r="P81" s="154" t="s">
        <v>221</v>
      </c>
      <c r="Q81" s="150" t="s">
        <v>203</v>
      </c>
    </row>
    <row r="82" spans="1:17">
      <c r="A82" s="9"/>
      <c r="B82" s="9" t="s">
        <v>11</v>
      </c>
      <c r="C82" s="9" t="s">
        <v>11</v>
      </c>
      <c r="D82" s="10" t="s">
        <v>12</v>
      </c>
      <c r="E82" s="10" t="s">
        <v>52</v>
      </c>
      <c r="F82" s="10" t="s">
        <v>14</v>
      </c>
      <c r="G82" s="10" t="s">
        <v>14</v>
      </c>
      <c r="H82" s="10" t="s">
        <v>15</v>
      </c>
      <c r="I82" s="10" t="s">
        <v>53</v>
      </c>
      <c r="J82" s="3" t="s">
        <v>49</v>
      </c>
      <c r="K82" s="3" t="s">
        <v>18</v>
      </c>
      <c r="L82" s="3" t="s">
        <v>19</v>
      </c>
      <c r="M82" s="10" t="s">
        <v>50</v>
      </c>
      <c r="N82" s="12"/>
      <c r="O82" s="8" t="s">
        <v>21</v>
      </c>
      <c r="P82" s="143"/>
      <c r="Q82" s="150" t="s">
        <v>204</v>
      </c>
    </row>
    <row r="83" spans="1:17">
      <c r="A83" s="10" t="s">
        <v>22</v>
      </c>
      <c r="B83" s="13" t="s">
        <v>23</v>
      </c>
      <c r="C83" s="13" t="s">
        <v>23</v>
      </c>
      <c r="D83" s="9"/>
      <c r="E83" s="10" t="s">
        <v>24</v>
      </c>
      <c r="F83" s="10" t="s">
        <v>25</v>
      </c>
      <c r="G83" s="10" t="s">
        <v>26</v>
      </c>
      <c r="H83" s="10" t="s">
        <v>24</v>
      </c>
      <c r="I83" s="10" t="s">
        <v>24</v>
      </c>
      <c r="J83" s="10" t="s">
        <v>24</v>
      </c>
      <c r="K83" s="10" t="s">
        <v>24</v>
      </c>
      <c r="L83" s="10" t="s">
        <v>24</v>
      </c>
      <c r="M83" s="10" t="s">
        <v>24</v>
      </c>
      <c r="N83" s="14" t="s">
        <v>27</v>
      </c>
      <c r="O83" s="8" t="s">
        <v>28</v>
      </c>
      <c r="P83" s="143"/>
      <c r="Q83" s="143"/>
    </row>
    <row r="84" spans="1:17">
      <c r="A84" s="15" t="s">
        <v>29</v>
      </c>
      <c r="B84" s="16">
        <v>0</v>
      </c>
      <c r="C84" s="23">
        <f t="shared" ref="C84:C103" si="13">B85</f>
        <v>2234280</v>
      </c>
      <c r="D84" s="35">
        <v>0</v>
      </c>
      <c r="E84" s="18" t="s">
        <v>30</v>
      </c>
      <c r="F84" s="19">
        <v>580152</v>
      </c>
      <c r="G84" s="19">
        <f>F84</f>
        <v>580152</v>
      </c>
      <c r="H84" s="19">
        <v>18890432.170000002</v>
      </c>
      <c r="I84" s="20" t="e">
        <f t="shared" ref="I84:I104" si="14">H84*D84-E84*F84</f>
        <v>#VALUE!</v>
      </c>
      <c r="J84" s="38"/>
      <c r="K84" s="38"/>
      <c r="L84" s="38"/>
      <c r="M84" s="38"/>
      <c r="N84" s="38"/>
      <c r="O84" s="142">
        <v>223428</v>
      </c>
      <c r="P84" s="143">
        <f t="shared" si="8"/>
        <v>18619</v>
      </c>
      <c r="Q84" s="143"/>
    </row>
    <row r="85" spans="1:17">
      <c r="A85" s="22" t="s">
        <v>31</v>
      </c>
      <c r="B85" s="36">
        <f>10*O84</f>
        <v>2234280</v>
      </c>
      <c r="C85" s="23">
        <f t="shared" si="13"/>
        <v>4468560</v>
      </c>
      <c r="D85" s="37">
        <v>0.05</v>
      </c>
      <c r="E85" s="25">
        <v>7.2</v>
      </c>
      <c r="F85" s="26">
        <v>131160</v>
      </c>
      <c r="G85" s="26">
        <f t="shared" ref="G85:G104" si="15">G84+F85</f>
        <v>711312</v>
      </c>
      <c r="H85" s="26">
        <v>22640606.300000001</v>
      </c>
      <c r="I85" s="26">
        <f t="shared" si="14"/>
        <v>187678.31500000018</v>
      </c>
      <c r="J85" s="8"/>
      <c r="K85" s="8"/>
      <c r="L85" s="8"/>
      <c r="M85" s="8"/>
      <c r="N85" s="8"/>
      <c r="O85" s="142">
        <v>223428</v>
      </c>
      <c r="P85" s="143">
        <f t="shared" si="8"/>
        <v>18619</v>
      </c>
      <c r="Q85" s="143">
        <f t="shared" si="12"/>
        <v>421545448699.70013</v>
      </c>
    </row>
    <row r="86" spans="1:17">
      <c r="A86" s="27" t="s">
        <v>32</v>
      </c>
      <c r="B86" s="36">
        <f>20*O85</f>
        <v>4468560</v>
      </c>
      <c r="C86" s="23">
        <f t="shared" si="13"/>
        <v>6702840</v>
      </c>
      <c r="D86" s="37">
        <v>0.05</v>
      </c>
      <c r="E86" s="25">
        <v>7.2</v>
      </c>
      <c r="F86" s="26">
        <v>66595</v>
      </c>
      <c r="G86" s="26">
        <f t="shared" si="15"/>
        <v>777907</v>
      </c>
      <c r="H86" s="26">
        <v>19662997.82</v>
      </c>
      <c r="I86" s="26">
        <f t="shared" si="14"/>
        <v>503665.89100000006</v>
      </c>
      <c r="J86" s="8"/>
      <c r="K86" s="8"/>
      <c r="L86" s="8"/>
      <c r="M86" s="8"/>
      <c r="N86" s="8"/>
      <c r="O86" s="142">
        <v>223428</v>
      </c>
      <c r="P86" s="143">
        <f t="shared" si="8"/>
        <v>18619</v>
      </c>
      <c r="Q86" s="143">
        <f t="shared" si="12"/>
        <v>366105356410.58002</v>
      </c>
    </row>
    <row r="87" spans="1:17">
      <c r="A87" s="22" t="s">
        <v>33</v>
      </c>
      <c r="B87" s="36">
        <f>30*O86</f>
        <v>6702840</v>
      </c>
      <c r="C87" s="23">
        <f t="shared" si="13"/>
        <v>8937120</v>
      </c>
      <c r="D87" s="37">
        <v>0.15</v>
      </c>
      <c r="E87" s="25">
        <v>43.2</v>
      </c>
      <c r="F87" s="26">
        <v>37948</v>
      </c>
      <c r="G87" s="26">
        <f t="shared" si="15"/>
        <v>815855</v>
      </c>
      <c r="H87" s="26">
        <v>15722664.279999999</v>
      </c>
      <c r="I87" s="26">
        <f t="shared" si="14"/>
        <v>719046.0419999999</v>
      </c>
      <c r="J87" s="8"/>
      <c r="K87" s="8"/>
      <c r="L87" s="8"/>
      <c r="M87" s="8"/>
      <c r="N87" s="8"/>
      <c r="O87" s="142">
        <v>223428</v>
      </c>
      <c r="P87" s="143">
        <f t="shared" si="8"/>
        <v>18619</v>
      </c>
      <c r="Q87" s="143">
        <f t="shared" si="12"/>
        <v>292740286229.32001</v>
      </c>
    </row>
    <row r="88" spans="1:17">
      <c r="A88" s="27" t="s">
        <v>34</v>
      </c>
      <c r="B88" s="36">
        <f>40*O87</f>
        <v>8937120</v>
      </c>
      <c r="C88" s="23">
        <f t="shared" si="13"/>
        <v>11171400</v>
      </c>
      <c r="D88" s="37">
        <v>0.15</v>
      </c>
      <c r="E88" s="25">
        <v>43.2</v>
      </c>
      <c r="F88" s="26">
        <v>23374</v>
      </c>
      <c r="G88" s="26">
        <f t="shared" si="15"/>
        <v>839229</v>
      </c>
      <c r="H88" s="26">
        <v>12555285.630000001</v>
      </c>
      <c r="I88" s="26">
        <f t="shared" si="14"/>
        <v>873536.04450000008</v>
      </c>
      <c r="J88" s="8"/>
      <c r="K88" s="8"/>
      <c r="L88" s="8"/>
      <c r="M88" s="8"/>
      <c r="N88" s="8"/>
      <c r="O88" s="142">
        <v>223428</v>
      </c>
      <c r="P88" s="143">
        <f t="shared" si="8"/>
        <v>18619</v>
      </c>
      <c r="Q88" s="143">
        <f t="shared" si="12"/>
        <v>233766863144.97</v>
      </c>
    </row>
    <row r="89" spans="1:17">
      <c r="A89" s="22" t="s">
        <v>35</v>
      </c>
      <c r="B89" s="36">
        <f>50*O88</f>
        <v>11171400</v>
      </c>
      <c r="C89" s="23">
        <f t="shared" si="13"/>
        <v>13405680</v>
      </c>
      <c r="D89" s="37">
        <v>0.25</v>
      </c>
      <c r="E89" s="25">
        <v>103.2</v>
      </c>
      <c r="F89" s="26">
        <v>15653</v>
      </c>
      <c r="G89" s="26">
        <f t="shared" si="15"/>
        <v>854882</v>
      </c>
      <c r="H89" s="26">
        <v>10272857.609999999</v>
      </c>
      <c r="I89" s="26">
        <f t="shared" si="14"/>
        <v>952824.80249999976</v>
      </c>
      <c r="J89" s="8"/>
      <c r="K89" s="8"/>
      <c r="L89" s="8"/>
      <c r="M89" s="8"/>
      <c r="N89" s="8"/>
      <c r="O89" s="142">
        <v>223428</v>
      </c>
      <c r="P89" s="143">
        <f t="shared" si="8"/>
        <v>18619</v>
      </c>
      <c r="Q89" s="143">
        <f t="shared" si="12"/>
        <v>191270335840.58997</v>
      </c>
    </row>
    <row r="90" spans="1:17">
      <c r="A90" s="27" t="s">
        <v>36</v>
      </c>
      <c r="B90" s="36">
        <f>60*O89</f>
        <v>13405680</v>
      </c>
      <c r="C90" s="23">
        <f t="shared" si="13"/>
        <v>15639960</v>
      </c>
      <c r="D90" s="37">
        <v>0.25</v>
      </c>
      <c r="E90" s="25">
        <v>103.2</v>
      </c>
      <c r="F90" s="26">
        <v>11254</v>
      </c>
      <c r="G90" s="26">
        <f t="shared" si="15"/>
        <v>866136</v>
      </c>
      <c r="H90" s="26">
        <v>8758542.2400000002</v>
      </c>
      <c r="I90" s="26">
        <f t="shared" si="14"/>
        <v>1028222.76</v>
      </c>
      <c r="J90" s="8"/>
      <c r="K90" s="8"/>
      <c r="L90" s="8"/>
      <c r="M90" s="8"/>
      <c r="N90" s="8"/>
      <c r="O90" s="142">
        <v>223428</v>
      </c>
      <c r="P90" s="143">
        <f t="shared" si="8"/>
        <v>18619</v>
      </c>
      <c r="Q90" s="143">
        <f t="shared" si="12"/>
        <v>163075297966.56</v>
      </c>
    </row>
    <row r="91" spans="1:17">
      <c r="A91" s="22" t="s">
        <v>37</v>
      </c>
      <c r="B91" s="36">
        <f>70*O90</f>
        <v>15639960</v>
      </c>
      <c r="C91" s="23">
        <f t="shared" si="13"/>
        <v>17874240</v>
      </c>
      <c r="D91" s="37">
        <v>0.35</v>
      </c>
      <c r="E91" s="25">
        <v>187.2</v>
      </c>
      <c r="F91" s="26">
        <v>7864</v>
      </c>
      <c r="G91" s="26">
        <f t="shared" si="15"/>
        <v>874000</v>
      </c>
      <c r="H91" s="26">
        <v>7055709.6500000004</v>
      </c>
      <c r="I91" s="26">
        <f t="shared" si="14"/>
        <v>997357.57750000013</v>
      </c>
      <c r="J91" s="8"/>
      <c r="K91" s="8"/>
      <c r="L91" s="8"/>
      <c r="M91" s="8"/>
      <c r="N91" s="8"/>
      <c r="O91" s="142">
        <v>223428</v>
      </c>
      <c r="P91" s="143">
        <f t="shared" si="8"/>
        <v>18619</v>
      </c>
      <c r="Q91" s="143">
        <f t="shared" si="12"/>
        <v>131370257973.35001</v>
      </c>
    </row>
    <row r="92" spans="1:17">
      <c r="A92" s="27" t="s">
        <v>38</v>
      </c>
      <c r="B92" s="36">
        <f>80*O91</f>
        <v>17874240</v>
      </c>
      <c r="C92" s="23">
        <f t="shared" si="13"/>
        <v>20108520</v>
      </c>
      <c r="D92" s="37">
        <v>0.35</v>
      </c>
      <c r="E92" s="25">
        <v>187.2</v>
      </c>
      <c r="F92" s="26">
        <v>5463</v>
      </c>
      <c r="G92" s="26">
        <f t="shared" si="15"/>
        <v>879463</v>
      </c>
      <c r="H92" s="26">
        <v>5553456.29</v>
      </c>
      <c r="I92" s="26">
        <f t="shared" si="14"/>
        <v>921036.10149999999</v>
      </c>
      <c r="J92" s="8"/>
      <c r="K92" s="8"/>
      <c r="L92" s="8"/>
      <c r="M92" s="8"/>
      <c r="N92" s="8"/>
      <c r="O92" s="142">
        <v>223428</v>
      </c>
      <c r="P92" s="143">
        <f t="shared" si="8"/>
        <v>18619</v>
      </c>
      <c r="Q92" s="143">
        <f t="shared" si="12"/>
        <v>103399802663.51001</v>
      </c>
    </row>
    <row r="93" spans="1:17">
      <c r="A93" s="27" t="s">
        <v>39</v>
      </c>
      <c r="B93" s="36">
        <f>90*O92</f>
        <v>20108520</v>
      </c>
      <c r="C93" s="23">
        <f t="shared" si="13"/>
        <v>22342800</v>
      </c>
      <c r="D93" s="37">
        <v>0.35</v>
      </c>
      <c r="E93" s="25">
        <v>187.2</v>
      </c>
      <c r="F93" s="26">
        <v>4013</v>
      </c>
      <c r="G93" s="26">
        <f t="shared" si="15"/>
        <v>883476</v>
      </c>
      <c r="H93" s="26">
        <v>4567537.25</v>
      </c>
      <c r="I93" s="26">
        <f t="shared" si="14"/>
        <v>847404.43749999988</v>
      </c>
      <c r="J93" s="8"/>
      <c r="K93" s="8"/>
      <c r="L93" s="8"/>
      <c r="M93" s="8"/>
      <c r="N93" s="8"/>
      <c r="O93" s="142">
        <v>223428</v>
      </c>
      <c r="P93" s="143">
        <f t="shared" si="8"/>
        <v>18619</v>
      </c>
      <c r="Q93" s="143">
        <f t="shared" si="12"/>
        <v>85042976057.75</v>
      </c>
    </row>
    <row r="94" spans="1:17">
      <c r="A94" s="27" t="s">
        <v>40</v>
      </c>
      <c r="B94" s="36">
        <f>100*O93</f>
        <v>22342800</v>
      </c>
      <c r="C94" s="23">
        <f t="shared" si="13"/>
        <v>24577080</v>
      </c>
      <c r="D94" s="37">
        <v>0.5</v>
      </c>
      <c r="E94" s="25">
        <v>367.2</v>
      </c>
      <c r="F94" s="26">
        <v>2668</v>
      </c>
      <c r="G94" s="26">
        <f t="shared" si="15"/>
        <v>886144</v>
      </c>
      <c r="H94" s="26">
        <v>3351825.3</v>
      </c>
      <c r="I94" s="26">
        <f t="shared" si="14"/>
        <v>696223.04999999993</v>
      </c>
      <c r="J94" s="8"/>
      <c r="K94" s="8"/>
      <c r="L94" s="8"/>
      <c r="M94" s="8"/>
      <c r="N94" s="8"/>
      <c r="O94" s="142">
        <v>223428</v>
      </c>
      <c r="P94" s="143">
        <f t="shared" si="8"/>
        <v>18619</v>
      </c>
      <c r="Q94" s="143">
        <f t="shared" si="12"/>
        <v>62407635260.699997</v>
      </c>
    </row>
    <row r="95" spans="1:17">
      <c r="A95" s="27" t="s">
        <v>41</v>
      </c>
      <c r="B95" s="36">
        <f>110*O94</f>
        <v>24577080</v>
      </c>
      <c r="C95" s="23">
        <f t="shared" si="13"/>
        <v>26811360</v>
      </c>
      <c r="D95" s="37">
        <v>0.5</v>
      </c>
      <c r="E95" s="25">
        <v>367.2</v>
      </c>
      <c r="F95" s="26">
        <v>1839</v>
      </c>
      <c r="G95" s="26">
        <f t="shared" si="15"/>
        <v>887983</v>
      </c>
      <c r="H95" s="26">
        <v>2534432.23</v>
      </c>
      <c r="I95" s="26">
        <f t="shared" si="14"/>
        <v>591935.31500000006</v>
      </c>
      <c r="J95" s="8"/>
      <c r="K95" s="8"/>
      <c r="L95" s="8"/>
      <c r="M95" s="8"/>
      <c r="N95" s="8"/>
      <c r="O95" s="142">
        <v>223428</v>
      </c>
      <c r="P95" s="143">
        <f t="shared" si="8"/>
        <v>18619</v>
      </c>
      <c r="Q95" s="143">
        <f t="shared" si="12"/>
        <v>47188593690.369995</v>
      </c>
    </row>
    <row r="96" spans="1:17">
      <c r="A96" s="27" t="s">
        <v>42</v>
      </c>
      <c r="B96" s="36">
        <f>120*O95</f>
        <v>26811360</v>
      </c>
      <c r="C96" s="23">
        <f t="shared" si="13"/>
        <v>29045640</v>
      </c>
      <c r="D96" s="37">
        <v>0.5</v>
      </c>
      <c r="E96" s="25">
        <v>367.2</v>
      </c>
      <c r="F96" s="26">
        <v>1247</v>
      </c>
      <c r="G96" s="26">
        <f t="shared" si="15"/>
        <v>889230</v>
      </c>
      <c r="H96" s="26">
        <v>1868877.05</v>
      </c>
      <c r="I96" s="26">
        <f t="shared" si="14"/>
        <v>476540.12500000006</v>
      </c>
      <c r="J96" s="8"/>
      <c r="K96" s="8"/>
      <c r="L96" s="8"/>
      <c r="M96" s="8"/>
      <c r="N96" s="8"/>
      <c r="O96" s="142">
        <v>223428</v>
      </c>
      <c r="P96" s="143">
        <f t="shared" ref="P96:P104" si="16">O96/12</f>
        <v>18619</v>
      </c>
      <c r="Q96" s="143">
        <f t="shared" si="12"/>
        <v>34796621793.950005</v>
      </c>
    </row>
    <row r="97" spans="1:18">
      <c r="A97" s="27" t="s">
        <v>43</v>
      </c>
      <c r="B97" s="36">
        <f>130*O96</f>
        <v>29045640</v>
      </c>
      <c r="C97" s="23">
        <f t="shared" si="13"/>
        <v>31279920</v>
      </c>
      <c r="D97" s="37">
        <v>0.5</v>
      </c>
      <c r="E97" s="25">
        <v>367.2</v>
      </c>
      <c r="F97" s="26">
        <v>1044</v>
      </c>
      <c r="G97" s="26">
        <f t="shared" si="15"/>
        <v>890274</v>
      </c>
      <c r="H97" s="26">
        <v>1688607.29</v>
      </c>
      <c r="I97" s="26">
        <f t="shared" si="14"/>
        <v>460946.84500000003</v>
      </c>
      <c r="J97" s="8"/>
      <c r="K97" s="8"/>
      <c r="L97" s="8"/>
      <c r="M97" s="8"/>
      <c r="N97" s="8"/>
      <c r="O97" s="142">
        <v>223428</v>
      </c>
      <c r="P97" s="143">
        <f t="shared" si="16"/>
        <v>18619</v>
      </c>
      <c r="Q97" s="143">
        <f t="shared" si="12"/>
        <v>31440179132.510002</v>
      </c>
    </row>
    <row r="98" spans="1:18">
      <c r="A98" s="27" t="s">
        <v>44</v>
      </c>
      <c r="B98" s="36">
        <f>140*O97</f>
        <v>31279920</v>
      </c>
      <c r="C98" s="23">
        <f t="shared" si="13"/>
        <v>33514200</v>
      </c>
      <c r="D98" s="37">
        <v>0.5</v>
      </c>
      <c r="E98" s="25">
        <v>367.2</v>
      </c>
      <c r="F98" s="26">
        <v>716</v>
      </c>
      <c r="G98" s="26">
        <f t="shared" si="15"/>
        <v>890990</v>
      </c>
      <c r="H98" s="26">
        <v>1244227.1299999999</v>
      </c>
      <c r="I98" s="26">
        <f t="shared" si="14"/>
        <v>359198.36499999993</v>
      </c>
      <c r="J98" s="8"/>
      <c r="K98" s="8"/>
      <c r="L98" s="8"/>
      <c r="M98" s="8"/>
      <c r="N98" s="8"/>
      <c r="O98" s="142">
        <v>223428</v>
      </c>
      <c r="P98" s="143">
        <f t="shared" si="16"/>
        <v>18619</v>
      </c>
      <c r="Q98" s="143">
        <f t="shared" si="12"/>
        <v>23166264933.469997</v>
      </c>
    </row>
    <row r="99" spans="1:18">
      <c r="A99" s="27" t="s">
        <v>54</v>
      </c>
      <c r="B99" s="36">
        <f>150*O98</f>
        <v>33514200</v>
      </c>
      <c r="C99" s="23">
        <f t="shared" si="13"/>
        <v>35748480</v>
      </c>
      <c r="D99" s="37">
        <v>0.5</v>
      </c>
      <c r="E99" s="25">
        <v>367.2</v>
      </c>
      <c r="F99" s="26">
        <v>577</v>
      </c>
      <c r="G99" s="26">
        <f t="shared" si="15"/>
        <v>891567</v>
      </c>
      <c r="H99" s="26">
        <v>1073552.8700000001</v>
      </c>
      <c r="I99" s="26">
        <f t="shared" si="14"/>
        <v>324902.03500000003</v>
      </c>
      <c r="J99" s="8"/>
      <c r="K99" s="8"/>
      <c r="L99" s="8"/>
      <c r="M99" s="8"/>
      <c r="N99" s="8"/>
      <c r="O99" s="142">
        <v>223428</v>
      </c>
      <c r="P99" s="143">
        <f t="shared" si="16"/>
        <v>18619</v>
      </c>
      <c r="Q99" s="143">
        <f t="shared" si="12"/>
        <v>19988480886.530003</v>
      </c>
    </row>
    <row r="100" spans="1:18">
      <c r="A100" s="27" t="s">
        <v>55</v>
      </c>
      <c r="B100" s="36">
        <f>160*O99</f>
        <v>35748480</v>
      </c>
      <c r="C100" s="23">
        <f t="shared" si="13"/>
        <v>37982760</v>
      </c>
      <c r="D100" s="37">
        <v>0.5</v>
      </c>
      <c r="E100" s="25">
        <v>367.2</v>
      </c>
      <c r="F100" s="26">
        <v>510</v>
      </c>
      <c r="G100" s="26">
        <f t="shared" si="15"/>
        <v>892077</v>
      </c>
      <c r="H100" s="26">
        <v>1009162.01</v>
      </c>
      <c r="I100" s="26">
        <f t="shared" si="14"/>
        <v>317309.005</v>
      </c>
      <c r="J100" s="8"/>
      <c r="K100" s="8"/>
      <c r="L100" s="8"/>
      <c r="M100" s="8"/>
      <c r="N100" s="8"/>
      <c r="O100" s="142">
        <v>223428</v>
      </c>
      <c r="P100" s="143">
        <f t="shared" si="16"/>
        <v>18619</v>
      </c>
      <c r="Q100" s="143">
        <f t="shared" si="12"/>
        <v>18789587464.190002</v>
      </c>
    </row>
    <row r="101" spans="1:18">
      <c r="A101" s="27" t="s">
        <v>56</v>
      </c>
      <c r="B101" s="36">
        <f>170*O100</f>
        <v>37982760</v>
      </c>
      <c r="C101" s="23">
        <f t="shared" si="13"/>
        <v>40217040</v>
      </c>
      <c r="D101" s="37">
        <v>0.5</v>
      </c>
      <c r="E101" s="25">
        <v>367.2</v>
      </c>
      <c r="F101" s="26">
        <v>394</v>
      </c>
      <c r="G101" s="26">
        <f t="shared" si="15"/>
        <v>892471</v>
      </c>
      <c r="H101" s="26">
        <v>826927.89</v>
      </c>
      <c r="I101" s="26">
        <f t="shared" si="14"/>
        <v>268787.14500000002</v>
      </c>
      <c r="J101" s="8"/>
      <c r="K101" s="8"/>
      <c r="L101" s="8"/>
      <c r="M101" s="8"/>
      <c r="N101" s="8"/>
      <c r="O101" s="142">
        <v>223428</v>
      </c>
      <c r="P101" s="143">
        <f t="shared" si="16"/>
        <v>18619</v>
      </c>
      <c r="Q101" s="143">
        <f t="shared" si="12"/>
        <v>15396570383.91</v>
      </c>
    </row>
    <row r="102" spans="1:18">
      <c r="A102" s="27" t="s">
        <v>57</v>
      </c>
      <c r="B102" s="36">
        <f>180*O101</f>
        <v>40217040</v>
      </c>
      <c r="C102" s="23">
        <f t="shared" si="13"/>
        <v>42451320</v>
      </c>
      <c r="D102" s="37">
        <v>0.5</v>
      </c>
      <c r="E102" s="25">
        <v>367.2</v>
      </c>
      <c r="F102" s="26">
        <v>277</v>
      </c>
      <c r="G102" s="26">
        <f t="shared" si="15"/>
        <v>892748</v>
      </c>
      <c r="H102" s="26">
        <v>615259.81000000006</v>
      </c>
      <c r="I102" s="26">
        <f t="shared" si="14"/>
        <v>205915.50500000003</v>
      </c>
      <c r="J102" s="8"/>
      <c r="K102" s="8"/>
      <c r="L102" s="8"/>
      <c r="M102" s="8"/>
      <c r="N102" s="8"/>
      <c r="O102" s="142">
        <v>223428</v>
      </c>
      <c r="P102" s="143">
        <f t="shared" si="16"/>
        <v>18619</v>
      </c>
      <c r="Q102" s="143">
        <f t="shared" si="12"/>
        <v>11455522402.390001</v>
      </c>
    </row>
    <row r="103" spans="1:18">
      <c r="A103" s="27" t="s">
        <v>58</v>
      </c>
      <c r="B103" s="36">
        <f>190*O102</f>
        <v>42451320</v>
      </c>
      <c r="C103" s="23">
        <f t="shared" si="13"/>
        <v>44685600</v>
      </c>
      <c r="D103" s="37">
        <v>0.5</v>
      </c>
      <c r="E103" s="25">
        <v>367.2</v>
      </c>
      <c r="F103" s="26">
        <v>260</v>
      </c>
      <c r="G103" s="26">
        <f t="shared" si="15"/>
        <v>893008</v>
      </c>
      <c r="H103" s="26">
        <v>607139.18000000005</v>
      </c>
      <c r="I103" s="26">
        <f t="shared" si="14"/>
        <v>208097.59000000003</v>
      </c>
      <c r="J103" s="8"/>
      <c r="K103" s="8"/>
      <c r="L103" s="8"/>
      <c r="M103" s="8"/>
      <c r="N103" s="8"/>
      <c r="O103" s="142">
        <v>223428</v>
      </c>
      <c r="P103" s="143">
        <f t="shared" si="16"/>
        <v>18619</v>
      </c>
      <c r="Q103" s="143">
        <f t="shared" si="12"/>
        <v>11304324392.420002</v>
      </c>
    </row>
    <row r="104" spans="1:18">
      <c r="A104" s="22" t="s">
        <v>59</v>
      </c>
      <c r="B104" s="36">
        <f>200*O103</f>
        <v>44685600</v>
      </c>
      <c r="C104" s="23"/>
      <c r="D104" s="37">
        <v>0.5</v>
      </c>
      <c r="E104" s="25">
        <v>367.2</v>
      </c>
      <c r="F104" s="39">
        <v>2008</v>
      </c>
      <c r="G104" s="26">
        <f t="shared" si="15"/>
        <v>895016</v>
      </c>
      <c r="H104" s="26">
        <v>8213538.6200000001</v>
      </c>
      <c r="I104" s="26">
        <f t="shared" si="14"/>
        <v>3369431.71</v>
      </c>
      <c r="J104" s="8"/>
      <c r="K104" s="8"/>
      <c r="L104" s="8"/>
      <c r="M104" s="8"/>
      <c r="N104" s="8"/>
      <c r="O104" s="142">
        <v>223428</v>
      </c>
      <c r="P104" s="143">
        <f t="shared" si="16"/>
        <v>18619</v>
      </c>
      <c r="Q104" s="143">
        <f t="shared" si="12"/>
        <v>152927875565.78</v>
      </c>
    </row>
    <row r="105" spans="1:18">
      <c r="A105" s="15" t="s">
        <v>46</v>
      </c>
      <c r="B105" s="15"/>
      <c r="C105" s="15"/>
      <c r="D105" s="38"/>
      <c r="E105" s="38"/>
      <c r="F105" s="19">
        <f>SUM(F84:F104)</f>
        <v>895016</v>
      </c>
      <c r="G105" s="19"/>
      <c r="H105" s="19">
        <f>SUM(H84:H104)</f>
        <v>148713638.61999997</v>
      </c>
      <c r="I105" s="19" t="e">
        <f>SUM(I84:I104)</f>
        <v>#VALUE!</v>
      </c>
      <c r="J105" s="19">
        <v>4059319</v>
      </c>
      <c r="K105" s="19">
        <v>6363645</v>
      </c>
      <c r="L105" s="19">
        <v>301140</v>
      </c>
      <c r="M105" s="38"/>
      <c r="N105" s="38"/>
      <c r="O105" s="8"/>
    </row>
    <row r="106" spans="1:18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</row>
    <row r="108" spans="1:18">
      <c r="A108" s="2" t="s">
        <v>61</v>
      </c>
      <c r="B108" s="2"/>
      <c r="C108" s="2"/>
    </row>
    <row r="110" spans="1:18" ht="30">
      <c r="A110" s="3" t="s">
        <v>1</v>
      </c>
      <c r="B110" s="3" t="s">
        <v>2</v>
      </c>
      <c r="C110" s="3" t="s">
        <v>3</v>
      </c>
      <c r="D110" s="3" t="s">
        <v>4</v>
      </c>
      <c r="E110" s="3" t="s">
        <v>5</v>
      </c>
      <c r="F110" s="3" t="s">
        <v>6</v>
      </c>
      <c r="G110" s="3" t="s">
        <v>6</v>
      </c>
      <c r="H110" s="3" t="s">
        <v>7</v>
      </c>
      <c r="I110" s="40"/>
      <c r="J110" s="3" t="s">
        <v>8</v>
      </c>
      <c r="K110" s="3" t="s">
        <v>48</v>
      </c>
      <c r="L110" s="7"/>
      <c r="M110" s="7"/>
      <c r="N110" s="3" t="s">
        <v>10</v>
      </c>
      <c r="O110" s="7"/>
      <c r="P110" s="8" t="s">
        <v>213</v>
      </c>
      <c r="Q110" s="1" t="s">
        <v>214</v>
      </c>
      <c r="R110" s="149" t="s">
        <v>215</v>
      </c>
    </row>
    <row r="111" spans="1:18">
      <c r="A111" s="9"/>
      <c r="B111" s="9" t="s">
        <v>11</v>
      </c>
      <c r="C111" s="9" t="s">
        <v>11</v>
      </c>
      <c r="D111" s="10" t="s">
        <v>12</v>
      </c>
      <c r="E111" s="10" t="s">
        <v>52</v>
      </c>
      <c r="F111" s="10" t="s">
        <v>14</v>
      </c>
      <c r="G111" s="10" t="s">
        <v>14</v>
      </c>
      <c r="H111" s="10" t="s">
        <v>15</v>
      </c>
      <c r="I111" s="9"/>
      <c r="J111" s="10" t="s">
        <v>53</v>
      </c>
      <c r="K111" s="3" t="s">
        <v>49</v>
      </c>
      <c r="L111" s="3" t="s">
        <v>18</v>
      </c>
      <c r="M111" s="3" t="s">
        <v>19</v>
      </c>
      <c r="N111" s="10" t="s">
        <v>50</v>
      </c>
      <c r="O111" s="12"/>
      <c r="P111" s="8" t="s">
        <v>21</v>
      </c>
      <c r="Q111" s="1" t="s">
        <v>212</v>
      </c>
    </row>
    <row r="112" spans="1:18">
      <c r="A112" s="10" t="s">
        <v>22</v>
      </c>
      <c r="B112" s="13" t="s">
        <v>23</v>
      </c>
      <c r="C112" s="13" t="s">
        <v>23</v>
      </c>
      <c r="D112" s="9"/>
      <c r="E112" s="10" t="s">
        <v>24</v>
      </c>
      <c r="F112" s="10" t="s">
        <v>25</v>
      </c>
      <c r="G112" s="10" t="s">
        <v>26</v>
      </c>
      <c r="H112" s="10" t="s">
        <v>24</v>
      </c>
      <c r="I112" s="9"/>
      <c r="J112" s="10" t="s">
        <v>24</v>
      </c>
      <c r="K112" s="10" t="s">
        <v>24</v>
      </c>
      <c r="L112" s="10" t="s">
        <v>24</v>
      </c>
      <c r="M112" s="10" t="s">
        <v>24</v>
      </c>
      <c r="N112" s="10" t="s">
        <v>24</v>
      </c>
      <c r="O112" s="14" t="s">
        <v>27</v>
      </c>
      <c r="P112" s="8" t="s">
        <v>28</v>
      </c>
    </row>
    <row r="113" spans="1:18">
      <c r="A113" s="15" t="s">
        <v>29</v>
      </c>
      <c r="B113" s="16">
        <v>0</v>
      </c>
      <c r="C113" s="36">
        <f t="shared" ref="C113:C132" si="17">B114</f>
        <v>2417280</v>
      </c>
      <c r="D113" s="35">
        <v>0</v>
      </c>
      <c r="E113" s="18" t="s">
        <v>30</v>
      </c>
      <c r="F113" s="19">
        <v>602968</v>
      </c>
      <c r="G113" s="19">
        <f>F113</f>
        <v>602968</v>
      </c>
      <c r="H113" s="19">
        <v>20340659</v>
      </c>
      <c r="I113" s="19">
        <v>6647</v>
      </c>
      <c r="J113" s="19" t="e">
        <f t="shared" ref="J113:J133" si="18">H113*D113-E113*F113</f>
        <v>#VALUE!</v>
      </c>
      <c r="K113" s="19">
        <v>0</v>
      </c>
      <c r="L113" s="19">
        <v>0</v>
      </c>
      <c r="M113" s="19">
        <v>0</v>
      </c>
      <c r="N113" s="19">
        <v>0</v>
      </c>
      <c r="O113" s="20">
        <v>0</v>
      </c>
      <c r="P113" s="142">
        <v>241728</v>
      </c>
      <c r="Q113" s="143">
        <f>P113/12</f>
        <v>20144</v>
      </c>
    </row>
    <row r="114" spans="1:18">
      <c r="A114" s="22" t="s">
        <v>31</v>
      </c>
      <c r="B114" s="36">
        <f>10*P113</f>
        <v>2417280</v>
      </c>
      <c r="C114" s="36">
        <f t="shared" si="17"/>
        <v>4834560</v>
      </c>
      <c r="D114" s="37">
        <v>0.05</v>
      </c>
      <c r="E114" s="25">
        <v>7.2</v>
      </c>
      <c r="F114" s="26">
        <v>144761</v>
      </c>
      <c r="G114" s="26">
        <f t="shared" ref="G114:G133" si="19">G113+F114</f>
        <v>747729</v>
      </c>
      <c r="H114" s="26">
        <v>25005311</v>
      </c>
      <c r="I114" s="26">
        <v>233531</v>
      </c>
      <c r="J114" s="26">
        <f t="shared" si="18"/>
        <v>207986.34999999998</v>
      </c>
      <c r="K114" s="26">
        <v>0</v>
      </c>
      <c r="L114" s="26">
        <v>0</v>
      </c>
      <c r="M114" s="26">
        <v>0</v>
      </c>
      <c r="N114" s="26">
        <v>0</v>
      </c>
      <c r="O114" s="26" t="e">
        <f>#VALUE!</f>
        <v>#VALUE!</v>
      </c>
      <c r="P114" s="142">
        <v>241728</v>
      </c>
      <c r="Q114" s="143">
        <f t="shared" ref="Q114:Q133" si="20">P114/12</f>
        <v>20144</v>
      </c>
      <c r="R114" s="153">
        <f>(J114*Q114+E114*Q114*F114)/D114</f>
        <v>503706984784.00006</v>
      </c>
    </row>
    <row r="115" spans="1:18">
      <c r="A115" s="27" t="s">
        <v>32</v>
      </c>
      <c r="B115" s="36">
        <f>20*P114</f>
        <v>4834560</v>
      </c>
      <c r="C115" s="36">
        <f t="shared" si="17"/>
        <v>7251840</v>
      </c>
      <c r="D115" s="37">
        <v>0.05</v>
      </c>
      <c r="E115" s="25">
        <v>7.2</v>
      </c>
      <c r="F115" s="26">
        <v>73091</v>
      </c>
      <c r="G115" s="26">
        <f t="shared" si="19"/>
        <v>820820</v>
      </c>
      <c r="H115" s="26">
        <v>21557593</v>
      </c>
      <c r="I115" s="26">
        <v>551055</v>
      </c>
      <c r="J115" s="26">
        <f t="shared" si="18"/>
        <v>551624.45000000007</v>
      </c>
      <c r="K115" s="26">
        <v>0</v>
      </c>
      <c r="L115" s="26">
        <v>0</v>
      </c>
      <c r="M115" s="26">
        <v>0</v>
      </c>
      <c r="N115" s="26">
        <v>0</v>
      </c>
      <c r="O115" s="26" t="e">
        <f>#VALUE!</f>
        <v>#VALUE!</v>
      </c>
      <c r="P115" s="142">
        <v>241728</v>
      </c>
      <c r="Q115" s="143">
        <f t="shared" si="20"/>
        <v>20144</v>
      </c>
      <c r="R115" s="153">
        <f t="shared" ref="R115:R133" si="21">(J115*Q115+E115*Q115*F115)/D115</f>
        <v>434256153392</v>
      </c>
    </row>
    <row r="116" spans="1:18">
      <c r="A116" s="22" t="s">
        <v>33</v>
      </c>
      <c r="B116" s="36">
        <f>30*P115</f>
        <v>7251840</v>
      </c>
      <c r="C116" s="36">
        <f t="shared" si="17"/>
        <v>9669120</v>
      </c>
      <c r="D116" s="37">
        <v>0.13</v>
      </c>
      <c r="E116" s="25">
        <v>36</v>
      </c>
      <c r="F116" s="26">
        <v>41830</v>
      </c>
      <c r="G116" s="26">
        <f t="shared" si="19"/>
        <v>862650</v>
      </c>
      <c r="H116" s="26">
        <v>17325439</v>
      </c>
      <c r="I116" s="26">
        <v>745802</v>
      </c>
      <c r="J116" s="26">
        <f t="shared" si="18"/>
        <v>746427.0700000003</v>
      </c>
      <c r="K116" s="26">
        <v>0</v>
      </c>
      <c r="L116" s="26">
        <v>0</v>
      </c>
      <c r="M116" s="26">
        <v>0</v>
      </c>
      <c r="N116" s="26">
        <v>0</v>
      </c>
      <c r="O116" s="26" t="e">
        <f>#VALUE!</f>
        <v>#VALUE!</v>
      </c>
      <c r="P116" s="142">
        <v>241728</v>
      </c>
      <c r="Q116" s="143">
        <f t="shared" si="20"/>
        <v>20144</v>
      </c>
      <c r="R116" s="153">
        <f t="shared" si="21"/>
        <v>349003643216</v>
      </c>
    </row>
    <row r="117" spans="1:18">
      <c r="A117" s="27" t="s">
        <v>34</v>
      </c>
      <c r="B117" s="36">
        <f>40*P116</f>
        <v>9669120</v>
      </c>
      <c r="C117" s="36">
        <f t="shared" si="17"/>
        <v>12086400</v>
      </c>
      <c r="D117" s="37">
        <v>0.13</v>
      </c>
      <c r="E117" s="25">
        <v>36</v>
      </c>
      <c r="F117" s="26">
        <v>25954</v>
      </c>
      <c r="G117" s="26">
        <f t="shared" si="19"/>
        <v>888604</v>
      </c>
      <c r="H117" s="26">
        <v>13959568</v>
      </c>
      <c r="I117" s="26">
        <v>877498</v>
      </c>
      <c r="J117" s="26">
        <f t="shared" si="18"/>
        <v>880399.84000000008</v>
      </c>
      <c r="K117" s="26">
        <v>0</v>
      </c>
      <c r="L117" s="26">
        <v>0</v>
      </c>
      <c r="M117" s="26">
        <v>0</v>
      </c>
      <c r="N117" s="26">
        <v>0</v>
      </c>
      <c r="O117" s="26" t="e">
        <f>#VALUE!</f>
        <v>#VALUE!</v>
      </c>
      <c r="P117" s="142">
        <v>241728</v>
      </c>
      <c r="Q117" s="143">
        <f t="shared" si="20"/>
        <v>20144</v>
      </c>
      <c r="R117" s="153">
        <f t="shared" si="21"/>
        <v>281201537792.00006</v>
      </c>
    </row>
    <row r="118" spans="1:18">
      <c r="A118" s="22" t="s">
        <v>35</v>
      </c>
      <c r="B118" s="36">
        <f>50*P117</f>
        <v>12086400</v>
      </c>
      <c r="C118" s="36">
        <f t="shared" si="17"/>
        <v>14503680</v>
      </c>
      <c r="D118" s="37">
        <v>0.23</v>
      </c>
      <c r="E118" s="25">
        <v>96</v>
      </c>
      <c r="F118" s="26">
        <v>17025</v>
      </c>
      <c r="G118" s="26">
        <f t="shared" si="19"/>
        <v>905629</v>
      </c>
      <c r="H118" s="26">
        <v>11177243</v>
      </c>
      <c r="I118" s="26">
        <v>933740</v>
      </c>
      <c r="J118" s="26">
        <f t="shared" si="18"/>
        <v>936365.89000000013</v>
      </c>
      <c r="K118" s="26">
        <v>0</v>
      </c>
      <c r="L118" s="26">
        <v>0</v>
      </c>
      <c r="M118" s="26">
        <v>0</v>
      </c>
      <c r="N118" s="26">
        <v>0</v>
      </c>
      <c r="O118" s="26" t="e">
        <f>#VALUE!</f>
        <v>#VALUE!</v>
      </c>
      <c r="P118" s="142">
        <v>241728</v>
      </c>
      <c r="Q118" s="143">
        <f t="shared" si="20"/>
        <v>20144</v>
      </c>
      <c r="R118" s="153">
        <f t="shared" si="21"/>
        <v>225154382992</v>
      </c>
    </row>
    <row r="119" spans="1:18">
      <c r="A119" s="27" t="s">
        <v>36</v>
      </c>
      <c r="B119" s="36">
        <f>60*P118</f>
        <v>14503680</v>
      </c>
      <c r="C119" s="36">
        <f t="shared" si="17"/>
        <v>16920960</v>
      </c>
      <c r="D119" s="37">
        <v>0.23</v>
      </c>
      <c r="E119" s="25">
        <v>96</v>
      </c>
      <c r="F119" s="26">
        <v>12321</v>
      </c>
      <c r="G119" s="26">
        <f t="shared" si="19"/>
        <v>917950</v>
      </c>
      <c r="H119" s="26">
        <v>9567324</v>
      </c>
      <c r="I119" s="26">
        <v>1013713</v>
      </c>
      <c r="J119" s="26">
        <f t="shared" si="18"/>
        <v>1017668.52</v>
      </c>
      <c r="K119" s="26">
        <v>0</v>
      </c>
      <c r="L119" s="26">
        <v>0</v>
      </c>
      <c r="M119" s="26">
        <v>0</v>
      </c>
      <c r="N119" s="26">
        <v>0</v>
      </c>
      <c r="O119" s="26" t="e">
        <f>#VALUE!</f>
        <v>#VALUE!</v>
      </c>
      <c r="P119" s="142">
        <v>241728</v>
      </c>
      <c r="Q119" s="143">
        <f t="shared" si="20"/>
        <v>20144</v>
      </c>
      <c r="R119" s="153">
        <f t="shared" si="21"/>
        <v>192724174656</v>
      </c>
    </row>
    <row r="120" spans="1:18">
      <c r="A120" s="22" t="s">
        <v>37</v>
      </c>
      <c r="B120" s="36">
        <f>70*P119</f>
        <v>16920960</v>
      </c>
      <c r="C120" s="36">
        <f t="shared" si="17"/>
        <v>19338240</v>
      </c>
      <c r="D120" s="37">
        <v>0.33</v>
      </c>
      <c r="E120" s="25">
        <v>180</v>
      </c>
      <c r="F120" s="26">
        <v>8623</v>
      </c>
      <c r="G120" s="26">
        <f t="shared" si="19"/>
        <v>926573</v>
      </c>
      <c r="H120" s="26">
        <v>7733746</v>
      </c>
      <c r="I120" s="26">
        <v>996159</v>
      </c>
      <c r="J120" s="26">
        <f t="shared" si="18"/>
        <v>999996.18000000017</v>
      </c>
      <c r="K120" s="26">
        <v>0</v>
      </c>
      <c r="L120" s="26">
        <v>0</v>
      </c>
      <c r="M120" s="26">
        <v>0</v>
      </c>
      <c r="N120" s="26">
        <v>0</v>
      </c>
      <c r="O120" s="26" t="e">
        <f>#VALUE!</f>
        <v>#VALUE!</v>
      </c>
      <c r="P120" s="142">
        <v>241728</v>
      </c>
      <c r="Q120" s="143">
        <f t="shared" si="20"/>
        <v>20144</v>
      </c>
      <c r="R120" s="153">
        <f t="shared" si="21"/>
        <v>155788579424</v>
      </c>
    </row>
    <row r="121" spans="1:18">
      <c r="A121" s="27" t="s">
        <v>38</v>
      </c>
      <c r="B121" s="36">
        <f>80*P120</f>
        <v>19338240</v>
      </c>
      <c r="C121" s="36">
        <f t="shared" si="17"/>
        <v>21755520</v>
      </c>
      <c r="D121" s="37">
        <v>0.33</v>
      </c>
      <c r="E121" s="25">
        <v>180</v>
      </c>
      <c r="F121" s="26">
        <v>6213</v>
      </c>
      <c r="G121" s="26">
        <f t="shared" si="19"/>
        <v>932786</v>
      </c>
      <c r="H121" s="26">
        <v>6319135</v>
      </c>
      <c r="I121" s="26">
        <v>966858</v>
      </c>
      <c r="J121" s="26">
        <f t="shared" si="18"/>
        <v>966974.55</v>
      </c>
      <c r="K121" s="26">
        <v>0</v>
      </c>
      <c r="L121" s="26">
        <v>0</v>
      </c>
      <c r="M121" s="26">
        <v>0</v>
      </c>
      <c r="N121" s="26">
        <v>0</v>
      </c>
      <c r="O121" s="26" t="e">
        <f>#VALUE!</f>
        <v>#VALUE!</v>
      </c>
      <c r="P121" s="142">
        <v>241728</v>
      </c>
      <c r="Q121" s="143">
        <f t="shared" si="20"/>
        <v>20144</v>
      </c>
      <c r="R121" s="153">
        <f t="shared" si="21"/>
        <v>127292655439.99998</v>
      </c>
    </row>
    <row r="122" spans="1:18">
      <c r="A122" s="27" t="s">
        <v>39</v>
      </c>
      <c r="B122" s="36">
        <f>90*P121</f>
        <v>21755520</v>
      </c>
      <c r="C122" s="36">
        <f t="shared" si="17"/>
        <v>24172800</v>
      </c>
      <c r="D122" s="37">
        <v>0.35</v>
      </c>
      <c r="E122" s="25">
        <v>201.6</v>
      </c>
      <c r="F122" s="26">
        <v>4423</v>
      </c>
      <c r="G122" s="26">
        <f t="shared" si="19"/>
        <v>937209</v>
      </c>
      <c r="H122" s="26">
        <v>5032026</v>
      </c>
      <c r="I122" s="26">
        <v>866071</v>
      </c>
      <c r="J122" s="26">
        <f t="shared" si="18"/>
        <v>869532.29999999993</v>
      </c>
      <c r="K122" s="26">
        <v>0</v>
      </c>
      <c r="L122" s="26">
        <v>0</v>
      </c>
      <c r="M122" s="26">
        <v>0</v>
      </c>
      <c r="N122" s="26">
        <v>0</v>
      </c>
      <c r="O122" s="26" t="e">
        <f>#VALUE!</f>
        <v>#VALUE!</v>
      </c>
      <c r="P122" s="142">
        <v>241728</v>
      </c>
      <c r="Q122" s="143">
        <f t="shared" si="20"/>
        <v>20144</v>
      </c>
      <c r="R122" s="153">
        <f t="shared" si="21"/>
        <v>101365131743.99998</v>
      </c>
    </row>
    <row r="123" spans="1:18">
      <c r="A123" s="27" t="s">
        <v>40</v>
      </c>
      <c r="B123" s="36">
        <f>100*P122</f>
        <v>24172800</v>
      </c>
      <c r="C123" s="36">
        <f t="shared" si="17"/>
        <v>26590080</v>
      </c>
      <c r="D123" s="37">
        <v>0.45</v>
      </c>
      <c r="E123" s="25">
        <v>321.60000000000002</v>
      </c>
      <c r="F123" s="26">
        <v>3119</v>
      </c>
      <c r="G123" s="26">
        <f t="shared" si="19"/>
        <v>940328</v>
      </c>
      <c r="H123" s="26">
        <v>3918426</v>
      </c>
      <c r="I123" s="26">
        <v>758531</v>
      </c>
      <c r="J123" s="26">
        <f t="shared" si="18"/>
        <v>760221.29999999993</v>
      </c>
      <c r="K123" s="26">
        <v>0</v>
      </c>
      <c r="L123" s="26">
        <v>0</v>
      </c>
      <c r="M123" s="26">
        <v>0</v>
      </c>
      <c r="N123" s="26">
        <v>0</v>
      </c>
      <c r="O123" s="26" t="e">
        <f>#VALUE!</f>
        <v>#VALUE!</v>
      </c>
      <c r="P123" s="142">
        <v>241728</v>
      </c>
      <c r="Q123" s="143">
        <f t="shared" si="20"/>
        <v>20144</v>
      </c>
      <c r="R123" s="153">
        <f t="shared" si="21"/>
        <v>78932773344</v>
      </c>
    </row>
    <row r="124" spans="1:18">
      <c r="A124" s="27" t="s">
        <v>41</v>
      </c>
      <c r="B124" s="36">
        <f>110*P123</f>
        <v>26590080</v>
      </c>
      <c r="C124" s="36">
        <f t="shared" si="17"/>
        <v>29007360</v>
      </c>
      <c r="D124" s="37">
        <v>0.45</v>
      </c>
      <c r="E124" s="25">
        <v>321.60000000000002</v>
      </c>
      <c r="F124" s="26">
        <v>2126</v>
      </c>
      <c r="G124" s="26">
        <f t="shared" si="19"/>
        <v>942454</v>
      </c>
      <c r="H124" s="26">
        <v>2927051</v>
      </c>
      <c r="I124" s="26">
        <v>630693</v>
      </c>
      <c r="J124" s="26">
        <f t="shared" si="18"/>
        <v>633451.34999999986</v>
      </c>
      <c r="K124" s="26">
        <v>0</v>
      </c>
      <c r="L124" s="26">
        <v>0</v>
      </c>
      <c r="M124" s="26">
        <v>0</v>
      </c>
      <c r="N124" s="26">
        <v>0</v>
      </c>
      <c r="O124" s="26" t="e">
        <f>#VALUE!</f>
        <v>#VALUE!</v>
      </c>
      <c r="P124" s="142">
        <v>241728</v>
      </c>
      <c r="Q124" s="143">
        <f t="shared" si="20"/>
        <v>20144</v>
      </c>
      <c r="R124" s="153">
        <f t="shared" si="21"/>
        <v>58962515344</v>
      </c>
    </row>
    <row r="125" spans="1:18">
      <c r="A125" s="27" t="s">
        <v>42</v>
      </c>
      <c r="B125" s="36">
        <f>120*P124</f>
        <v>29007360</v>
      </c>
      <c r="C125" s="36">
        <f t="shared" si="17"/>
        <v>31424640</v>
      </c>
      <c r="D125" s="37">
        <v>0.48</v>
      </c>
      <c r="E125" s="25">
        <v>364.8</v>
      </c>
      <c r="F125" s="26">
        <v>1508</v>
      </c>
      <c r="G125" s="26">
        <f t="shared" si="19"/>
        <v>943962</v>
      </c>
      <c r="H125" s="26">
        <v>2256672</v>
      </c>
      <c r="I125" s="26">
        <v>531059</v>
      </c>
      <c r="J125" s="26">
        <f t="shared" si="18"/>
        <v>533084.16000000003</v>
      </c>
      <c r="K125" s="26">
        <v>0</v>
      </c>
      <c r="L125" s="26">
        <v>0</v>
      </c>
      <c r="M125" s="26">
        <v>0</v>
      </c>
      <c r="N125" s="26">
        <v>0</v>
      </c>
      <c r="O125" s="26" t="e">
        <f>#VALUE!</f>
        <v>#VALUE!</v>
      </c>
      <c r="P125" s="142">
        <v>241728</v>
      </c>
      <c r="Q125" s="143">
        <f t="shared" si="20"/>
        <v>20144</v>
      </c>
      <c r="R125" s="153">
        <f t="shared" si="21"/>
        <v>45458400768</v>
      </c>
    </row>
    <row r="126" spans="1:18">
      <c r="A126" s="27" t="s">
        <v>43</v>
      </c>
      <c r="B126" s="36">
        <f>130*P125</f>
        <v>31424640</v>
      </c>
      <c r="C126" s="36">
        <f t="shared" si="17"/>
        <v>33841920</v>
      </c>
      <c r="D126" s="37">
        <v>0.48</v>
      </c>
      <c r="E126" s="25">
        <v>364.8</v>
      </c>
      <c r="F126" s="26">
        <v>1146</v>
      </c>
      <c r="G126" s="26">
        <f t="shared" si="19"/>
        <v>945108</v>
      </c>
      <c r="H126" s="26">
        <v>1853092</v>
      </c>
      <c r="I126" s="26">
        <v>468008</v>
      </c>
      <c r="J126" s="26">
        <f t="shared" si="18"/>
        <v>471423.35999999993</v>
      </c>
      <c r="K126" s="26">
        <v>0</v>
      </c>
      <c r="L126" s="26">
        <v>0</v>
      </c>
      <c r="M126" s="26">
        <v>0</v>
      </c>
      <c r="N126" s="26">
        <v>0</v>
      </c>
      <c r="O126" s="26" t="e">
        <f>#VALUE!</f>
        <v>#VALUE!</v>
      </c>
      <c r="P126" s="142">
        <v>241728</v>
      </c>
      <c r="Q126" s="143">
        <f t="shared" si="20"/>
        <v>20144</v>
      </c>
      <c r="R126" s="153">
        <f t="shared" si="21"/>
        <v>37328685247.999992</v>
      </c>
    </row>
    <row r="127" spans="1:18">
      <c r="A127" s="27" t="s">
        <v>44</v>
      </c>
      <c r="B127" s="36">
        <f>140*P126</f>
        <v>33841920</v>
      </c>
      <c r="C127" s="36">
        <f t="shared" si="17"/>
        <v>36259200</v>
      </c>
      <c r="D127" s="37">
        <v>0.48</v>
      </c>
      <c r="E127" s="25">
        <v>364.8</v>
      </c>
      <c r="F127" s="26">
        <v>876</v>
      </c>
      <c r="G127" s="26">
        <f t="shared" si="19"/>
        <v>945984</v>
      </c>
      <c r="H127" s="26">
        <v>1521075</v>
      </c>
      <c r="I127" s="26">
        <v>407750</v>
      </c>
      <c r="J127" s="26">
        <f t="shared" si="18"/>
        <v>410551.2</v>
      </c>
      <c r="K127" s="26">
        <v>0</v>
      </c>
      <c r="L127" s="26">
        <v>0</v>
      </c>
      <c r="M127" s="26">
        <v>0</v>
      </c>
      <c r="N127" s="26">
        <v>0</v>
      </c>
      <c r="O127" s="26" t="e">
        <f>#VALUE!</f>
        <v>#VALUE!</v>
      </c>
      <c r="P127" s="142">
        <v>241728</v>
      </c>
      <c r="Q127" s="143">
        <f t="shared" si="20"/>
        <v>20144</v>
      </c>
      <c r="R127" s="153">
        <f t="shared" si="21"/>
        <v>30640534800</v>
      </c>
    </row>
    <row r="128" spans="1:18">
      <c r="A128" s="27" t="s">
        <v>54</v>
      </c>
      <c r="B128" s="36">
        <f>150*P127</f>
        <v>36259200</v>
      </c>
      <c r="C128" s="36">
        <f t="shared" si="17"/>
        <v>38676480</v>
      </c>
      <c r="D128" s="37">
        <v>0.48</v>
      </c>
      <c r="E128" s="25">
        <v>364.8</v>
      </c>
      <c r="F128" s="26">
        <v>689</v>
      </c>
      <c r="G128" s="26">
        <f t="shared" si="19"/>
        <v>946673</v>
      </c>
      <c r="H128" s="26">
        <v>1279192</v>
      </c>
      <c r="I128" s="26">
        <v>362083</v>
      </c>
      <c r="J128" s="26">
        <f t="shared" si="18"/>
        <v>362664.96000000002</v>
      </c>
      <c r="K128" s="26">
        <v>0</v>
      </c>
      <c r="L128" s="26">
        <v>0</v>
      </c>
      <c r="M128" s="26">
        <v>0</v>
      </c>
      <c r="N128" s="26">
        <v>0</v>
      </c>
      <c r="O128" s="26" t="e">
        <f>#VALUE!</f>
        <v>#VALUE!</v>
      </c>
      <c r="P128" s="142">
        <v>241728</v>
      </c>
      <c r="Q128" s="143">
        <f t="shared" si="20"/>
        <v>20144</v>
      </c>
      <c r="R128" s="153">
        <f t="shared" si="21"/>
        <v>25768043648.000004</v>
      </c>
    </row>
    <row r="129" spans="1:19">
      <c r="A129" s="27" t="s">
        <v>55</v>
      </c>
      <c r="B129" s="36">
        <f>160*P128</f>
        <v>38676480</v>
      </c>
      <c r="C129" s="36">
        <f t="shared" si="17"/>
        <v>41093760</v>
      </c>
      <c r="D129" s="37">
        <v>0.48</v>
      </c>
      <c r="E129" s="25">
        <v>364.8</v>
      </c>
      <c r="F129" s="26">
        <v>543</v>
      </c>
      <c r="G129" s="26">
        <f t="shared" si="19"/>
        <v>947216</v>
      </c>
      <c r="H129" s="26">
        <v>1072270</v>
      </c>
      <c r="I129" s="26">
        <v>315031</v>
      </c>
      <c r="J129" s="26">
        <f t="shared" si="18"/>
        <v>316603.19999999995</v>
      </c>
      <c r="K129" s="26">
        <v>0</v>
      </c>
      <c r="L129" s="26">
        <v>0</v>
      </c>
      <c r="M129" s="26">
        <v>0</v>
      </c>
      <c r="N129" s="26">
        <v>0</v>
      </c>
      <c r="O129" s="26" t="e">
        <f>#VALUE!</f>
        <v>#VALUE!</v>
      </c>
      <c r="P129" s="142">
        <v>241728</v>
      </c>
      <c r="Q129" s="143">
        <f t="shared" si="20"/>
        <v>20144</v>
      </c>
      <c r="R129" s="153">
        <f t="shared" si="21"/>
        <v>21599806880</v>
      </c>
    </row>
    <row r="130" spans="1:19">
      <c r="A130" s="27" t="s">
        <v>56</v>
      </c>
      <c r="B130" s="36">
        <f>170*P129</f>
        <v>41093760</v>
      </c>
      <c r="C130" s="36">
        <f t="shared" si="17"/>
        <v>43511040</v>
      </c>
      <c r="D130" s="37">
        <v>0.48</v>
      </c>
      <c r="E130" s="25">
        <v>364.8</v>
      </c>
      <c r="F130" s="26">
        <v>458</v>
      </c>
      <c r="G130" s="26">
        <f t="shared" si="19"/>
        <v>947674</v>
      </c>
      <c r="H130" s="26">
        <v>962070</v>
      </c>
      <c r="I130" s="26">
        <v>293806</v>
      </c>
      <c r="J130" s="26">
        <f t="shared" si="18"/>
        <v>294715.19999999995</v>
      </c>
      <c r="K130" s="26">
        <v>0</v>
      </c>
      <c r="L130" s="26">
        <v>0</v>
      </c>
      <c r="M130" s="26">
        <v>0</v>
      </c>
      <c r="N130" s="26">
        <v>0</v>
      </c>
      <c r="O130" s="26" t="e">
        <f>#VALUE!</f>
        <v>#VALUE!</v>
      </c>
      <c r="P130" s="142">
        <v>241728</v>
      </c>
      <c r="Q130" s="143">
        <f t="shared" si="20"/>
        <v>20144</v>
      </c>
      <c r="R130" s="153">
        <f t="shared" si="21"/>
        <v>19379938080</v>
      </c>
    </row>
    <row r="131" spans="1:19">
      <c r="A131" s="27" t="s">
        <v>57</v>
      </c>
      <c r="B131" s="36">
        <f>180*P130</f>
        <v>43511040</v>
      </c>
      <c r="C131" s="36">
        <f t="shared" si="17"/>
        <v>45928320</v>
      </c>
      <c r="D131" s="37">
        <v>0.48</v>
      </c>
      <c r="E131" s="25">
        <v>364.8</v>
      </c>
      <c r="F131" s="26">
        <v>368</v>
      </c>
      <c r="G131" s="26">
        <f t="shared" si="19"/>
        <v>948042</v>
      </c>
      <c r="H131" s="26">
        <v>816536</v>
      </c>
      <c r="I131" s="26">
        <v>257155</v>
      </c>
      <c r="J131" s="26">
        <f t="shared" si="18"/>
        <v>257690.87999999998</v>
      </c>
      <c r="K131" s="26">
        <v>0</v>
      </c>
      <c r="L131" s="26">
        <v>0</v>
      </c>
      <c r="M131" s="26">
        <v>0</v>
      </c>
      <c r="N131" s="26">
        <v>0</v>
      </c>
      <c r="O131" s="26" t="e">
        <f>#VALUE!</f>
        <v>#VALUE!</v>
      </c>
      <c r="P131" s="142">
        <v>241728</v>
      </c>
      <c r="Q131" s="143">
        <f t="shared" si="20"/>
        <v>20144</v>
      </c>
      <c r="R131" s="153">
        <f t="shared" si="21"/>
        <v>16448301184</v>
      </c>
    </row>
    <row r="132" spans="1:19">
      <c r="A132" s="27" t="s">
        <v>58</v>
      </c>
      <c r="B132" s="36">
        <f>190*P131</f>
        <v>45928320</v>
      </c>
      <c r="C132" s="36">
        <f t="shared" si="17"/>
        <v>48345600</v>
      </c>
      <c r="D132" s="37">
        <v>0.48</v>
      </c>
      <c r="E132" s="25">
        <v>364.8</v>
      </c>
      <c r="F132" s="26">
        <v>297</v>
      </c>
      <c r="G132" s="26">
        <f t="shared" si="19"/>
        <v>948339</v>
      </c>
      <c r="H132" s="26">
        <v>694171</v>
      </c>
      <c r="I132" s="26">
        <v>224348</v>
      </c>
      <c r="J132" s="26">
        <f t="shared" si="18"/>
        <v>224856.48</v>
      </c>
      <c r="K132" s="26">
        <v>0</v>
      </c>
      <c r="L132" s="26">
        <v>0</v>
      </c>
      <c r="M132" s="26">
        <v>0</v>
      </c>
      <c r="N132" s="26">
        <v>0</v>
      </c>
      <c r="O132" s="26" t="e">
        <f>#VALUE!</f>
        <v>#VALUE!</v>
      </c>
      <c r="P132" s="142">
        <v>241728</v>
      </c>
      <c r="Q132" s="143">
        <f t="shared" si="20"/>
        <v>20144</v>
      </c>
      <c r="R132" s="153">
        <f t="shared" si="21"/>
        <v>13983380624.000002</v>
      </c>
    </row>
    <row r="133" spans="1:19">
      <c r="A133" s="22" t="s">
        <v>59</v>
      </c>
      <c r="B133" s="36">
        <f>200*P132</f>
        <v>48345600</v>
      </c>
      <c r="C133" s="36"/>
      <c r="D133" s="37">
        <v>0.48</v>
      </c>
      <c r="E133" s="25">
        <v>364.8</v>
      </c>
      <c r="F133" s="26">
        <v>2222</v>
      </c>
      <c r="G133" s="26">
        <f t="shared" si="19"/>
        <v>950561</v>
      </c>
      <c r="H133" s="26">
        <v>9037601</v>
      </c>
      <c r="I133" s="26">
        <v>3470104</v>
      </c>
      <c r="J133" s="26">
        <f t="shared" si="18"/>
        <v>3527462.8799999994</v>
      </c>
      <c r="K133" s="26">
        <v>0</v>
      </c>
      <c r="L133" s="26">
        <v>0</v>
      </c>
      <c r="M133" s="26">
        <v>0</v>
      </c>
      <c r="N133" s="26">
        <v>0</v>
      </c>
      <c r="O133" s="26" t="e">
        <f>#VALUE!</f>
        <v>#VALUE!</v>
      </c>
      <c r="P133" s="142">
        <v>241728</v>
      </c>
      <c r="Q133" s="143">
        <f t="shared" si="20"/>
        <v>20144</v>
      </c>
      <c r="R133" s="153">
        <f t="shared" si="21"/>
        <v>182053434543.99997</v>
      </c>
    </row>
    <row r="134" spans="1:19">
      <c r="A134" s="15" t="s">
        <v>46</v>
      </c>
      <c r="B134" s="15"/>
      <c r="C134" s="15"/>
      <c r="D134" s="38"/>
      <c r="E134" s="38"/>
      <c r="F134" s="19">
        <v>950561</v>
      </c>
      <c r="G134" s="19"/>
      <c r="H134" s="19">
        <v>164356200</v>
      </c>
      <c r="I134" s="19">
        <v>14909642</v>
      </c>
      <c r="J134" s="19" t="e">
        <f>SUM(J113:J133)</f>
        <v>#VALUE!</v>
      </c>
      <c r="K134" s="19">
        <v>0</v>
      </c>
      <c r="L134" s="19">
        <v>0</v>
      </c>
      <c r="M134" s="19">
        <v>0</v>
      </c>
      <c r="N134" s="19">
        <v>0</v>
      </c>
      <c r="O134" s="19" t="e">
        <f>#VALUE!</f>
        <v>#VALUE!</v>
      </c>
      <c r="P134" s="8"/>
    </row>
    <row r="135" spans="1:19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</row>
    <row r="136" spans="1:19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</row>
    <row r="137" spans="1:19">
      <c r="A137" s="176" t="s">
        <v>62</v>
      </c>
      <c r="B137" s="176"/>
      <c r="C137" s="176"/>
      <c r="D137" s="176"/>
      <c r="E137" s="176"/>
      <c r="F137" s="176"/>
      <c r="G137" s="176"/>
      <c r="H137" s="176"/>
      <c r="I137" s="176"/>
      <c r="J137" s="176"/>
      <c r="K137" s="176"/>
      <c r="L137" s="176"/>
      <c r="M137" s="176"/>
      <c r="N137" s="176"/>
      <c r="O137" s="176"/>
    </row>
    <row r="138" spans="1:19" ht="120">
      <c r="E138" s="148" t="s">
        <v>210</v>
      </c>
    </row>
    <row r="139" spans="1:19">
      <c r="A139" s="42" t="s">
        <v>1</v>
      </c>
      <c r="B139" s="3" t="s">
        <v>2</v>
      </c>
      <c r="C139" s="43" t="s">
        <v>3</v>
      </c>
      <c r="D139" s="44" t="s">
        <v>4</v>
      </c>
      <c r="E139" s="44" t="s">
        <v>63</v>
      </c>
      <c r="F139" s="44" t="s">
        <v>6</v>
      </c>
      <c r="G139" s="3" t="s">
        <v>6</v>
      </c>
      <c r="H139" s="44" t="s">
        <v>64</v>
      </c>
      <c r="I139" s="44"/>
      <c r="J139" s="44" t="s">
        <v>8</v>
      </c>
      <c r="K139" s="177" t="s">
        <v>65</v>
      </c>
      <c r="L139" s="177"/>
      <c r="M139" s="177"/>
      <c r="N139" s="45"/>
      <c r="O139" s="178" t="s">
        <v>66</v>
      </c>
      <c r="P139" s="178"/>
      <c r="Q139" s="8" t="s">
        <v>205</v>
      </c>
      <c r="R139" s="1" t="s">
        <v>208</v>
      </c>
      <c r="S139" s="151" t="s">
        <v>206</v>
      </c>
    </row>
    <row r="140" spans="1:19">
      <c r="A140" s="46"/>
      <c r="B140" s="9" t="s">
        <v>11</v>
      </c>
      <c r="C140" s="47" t="s">
        <v>11</v>
      </c>
      <c r="D140" s="48" t="s">
        <v>12</v>
      </c>
      <c r="E140" s="48" t="s">
        <v>13</v>
      </c>
      <c r="F140" s="48" t="s">
        <v>14</v>
      </c>
      <c r="G140" s="10" t="s">
        <v>14</v>
      </c>
      <c r="H140" s="48" t="s">
        <v>15</v>
      </c>
      <c r="I140" s="48"/>
      <c r="J140" s="48" t="s">
        <v>67</v>
      </c>
      <c r="K140" s="49" t="s">
        <v>68</v>
      </c>
      <c r="L140" s="48" t="s">
        <v>69</v>
      </c>
      <c r="M140" s="49" t="s">
        <v>19</v>
      </c>
      <c r="N140" s="49"/>
      <c r="O140" s="48" t="s">
        <v>70</v>
      </c>
      <c r="P140" s="50" t="s">
        <v>71</v>
      </c>
      <c r="Q140" s="8" t="s">
        <v>21</v>
      </c>
      <c r="R140" s="1" t="s">
        <v>212</v>
      </c>
      <c r="S140" s="151" t="s">
        <v>207</v>
      </c>
    </row>
    <row r="141" spans="1:19">
      <c r="A141" s="51" t="s">
        <v>22</v>
      </c>
      <c r="B141" s="13" t="s">
        <v>23</v>
      </c>
      <c r="C141" s="52" t="s">
        <v>23</v>
      </c>
      <c r="D141" s="53"/>
      <c r="E141" s="53" t="s">
        <v>24</v>
      </c>
      <c r="F141" s="53" t="s">
        <v>25</v>
      </c>
      <c r="G141" s="10" t="s">
        <v>26</v>
      </c>
      <c r="H141" s="53" t="s">
        <v>24</v>
      </c>
      <c r="I141" s="53"/>
      <c r="J141" s="53" t="s">
        <v>24</v>
      </c>
      <c r="K141" s="54" t="s">
        <v>24</v>
      </c>
      <c r="L141" s="53" t="s">
        <v>24</v>
      </c>
      <c r="M141" s="54" t="s">
        <v>24</v>
      </c>
      <c r="N141" s="54"/>
      <c r="O141" s="53" t="s">
        <v>24</v>
      </c>
      <c r="P141" s="55" t="s">
        <v>24</v>
      </c>
      <c r="Q141" s="8" t="s">
        <v>28</v>
      </c>
      <c r="S141" s="152" t="s">
        <v>209</v>
      </c>
    </row>
    <row r="142" spans="1:19" hidden="1">
      <c r="A142" s="56"/>
      <c r="B142" s="16">
        <v>0</v>
      </c>
      <c r="C142" s="23"/>
      <c r="D142" s="57"/>
      <c r="E142" s="57"/>
      <c r="F142" s="57" t="s">
        <v>72</v>
      </c>
      <c r="G142" s="19" t="str">
        <f>F142</f>
        <v>Contrib</v>
      </c>
      <c r="H142" s="57" t="s">
        <v>73</v>
      </c>
      <c r="I142" s="57" t="s">
        <v>73</v>
      </c>
      <c r="J142" s="57" t="s">
        <v>74</v>
      </c>
      <c r="K142" s="58" t="s">
        <v>75</v>
      </c>
      <c r="L142" s="58" t="s">
        <v>76</v>
      </c>
      <c r="M142" s="58" t="s">
        <v>77</v>
      </c>
      <c r="N142" s="58" t="s">
        <v>77</v>
      </c>
      <c r="O142" s="58" t="s">
        <v>78</v>
      </c>
      <c r="P142" s="59" t="s">
        <v>79</v>
      </c>
      <c r="Q142" s="21">
        <v>173280</v>
      </c>
    </row>
    <row r="143" spans="1:19" hidden="1">
      <c r="A143" s="60">
        <v>0</v>
      </c>
      <c r="B143" s="36">
        <f>10*173280</f>
        <v>1732800</v>
      </c>
      <c r="C143" s="36"/>
      <c r="D143" s="61">
        <v>0</v>
      </c>
      <c r="E143" s="62" t="s">
        <v>30</v>
      </c>
      <c r="F143" s="63">
        <v>35303</v>
      </c>
      <c r="G143" s="26" t="e">
        <f>G142+F143</f>
        <v>#VALUE!</v>
      </c>
      <c r="H143" s="63">
        <f t="shared" ref="H143:H164" si="22">I143*12</f>
        <v>0</v>
      </c>
      <c r="I143" s="63">
        <v>0</v>
      </c>
      <c r="J143" s="63">
        <v>68566.77714808048</v>
      </c>
      <c r="K143" s="64">
        <v>29083.764990859221</v>
      </c>
      <c r="L143" s="63">
        <v>56371.512340036366</v>
      </c>
      <c r="M143" s="63">
        <f t="shared" ref="M143:M164" si="23">N143*-1</f>
        <v>-6168.2459323583162</v>
      </c>
      <c r="N143" s="63">
        <v>6168.2459323583162</v>
      </c>
      <c r="O143" s="63">
        <v>-20182.248263254074</v>
      </c>
      <c r="P143" s="65">
        <v>235282.23276965259</v>
      </c>
    </row>
    <row r="144" spans="1:19">
      <c r="A144" s="60" t="s">
        <v>80</v>
      </c>
      <c r="B144" s="16">
        <v>0</v>
      </c>
      <c r="C144" s="36">
        <f t="shared" ref="C144:C163" si="24">B145</f>
        <v>2625600</v>
      </c>
      <c r="D144" s="61">
        <v>0</v>
      </c>
      <c r="E144" s="62" t="s">
        <v>30</v>
      </c>
      <c r="F144" s="63">
        <v>668956</v>
      </c>
      <c r="G144" s="19">
        <f>F144</f>
        <v>668956</v>
      </c>
      <c r="H144" s="63">
        <f t="shared" si="22"/>
        <v>22025182.240540661</v>
      </c>
      <c r="I144" s="63">
        <v>1835431.8533783883</v>
      </c>
      <c r="J144" s="63">
        <v>5801.4475776965264</v>
      </c>
      <c r="K144" s="64">
        <v>7044.7202010968267</v>
      </c>
      <c r="L144" s="63">
        <v>984858.77248648717</v>
      </c>
      <c r="M144" s="63">
        <f t="shared" si="23"/>
        <v>1097.4930987202936</v>
      </c>
      <c r="N144" s="63">
        <v>-1097.4930987202936</v>
      </c>
      <c r="O144" s="63">
        <v>-927775.81965282757</v>
      </c>
      <c r="P144" s="65">
        <v>3654.3544332723945</v>
      </c>
      <c r="Q144" s="142">
        <v>262560</v>
      </c>
      <c r="R144" s="143">
        <f>Q144/12</f>
        <v>21880</v>
      </c>
      <c r="S144" s="143"/>
    </row>
    <row r="145" spans="1:19">
      <c r="A145" s="60" t="s">
        <v>81</v>
      </c>
      <c r="B145" s="36">
        <f>10*Q144</f>
        <v>2625600</v>
      </c>
      <c r="C145" s="36">
        <f t="shared" si="24"/>
        <v>5251200</v>
      </c>
      <c r="D145" s="66">
        <v>0.05</v>
      </c>
      <c r="E145" s="57">
        <v>0.6</v>
      </c>
      <c r="F145" s="63">
        <v>160686</v>
      </c>
      <c r="G145" s="26">
        <f t="shared" ref="G145:G164" si="25">G144+F145</f>
        <v>829642</v>
      </c>
      <c r="H145" s="63">
        <f t="shared" si="22"/>
        <v>27682147.602741674</v>
      </c>
      <c r="I145" s="63">
        <v>2306845.6335618063</v>
      </c>
      <c r="J145" s="63">
        <v>256630.32198354678</v>
      </c>
      <c r="K145" s="64">
        <v>179778.48861974332</v>
      </c>
      <c r="L145" s="63">
        <v>1057870.1119743518</v>
      </c>
      <c r="M145" s="63">
        <f t="shared" si="23"/>
        <v>3864.1266453382104</v>
      </c>
      <c r="N145" s="63">
        <v>-3864.1266453382104</v>
      </c>
      <c r="O145" s="63">
        <v>-832701.30744973046</v>
      </c>
      <c r="P145" s="65">
        <v>101379.02422303538</v>
      </c>
      <c r="Q145" s="142">
        <v>262560</v>
      </c>
      <c r="R145" s="143">
        <f t="shared" ref="R145:R164" si="26">Q145/12</f>
        <v>21880</v>
      </c>
      <c r="S145" s="143">
        <f>(J145*R145+E145*Q145*F145)/D145</f>
        <v>618578022820</v>
      </c>
    </row>
    <row r="146" spans="1:19">
      <c r="A146" s="60" t="s">
        <v>82</v>
      </c>
      <c r="B146" s="36">
        <f>20*Q145</f>
        <v>5251200</v>
      </c>
      <c r="C146" s="36">
        <f t="shared" si="24"/>
        <v>7876800</v>
      </c>
      <c r="D146" s="66">
        <v>0.05</v>
      </c>
      <c r="E146" s="57">
        <v>0.6</v>
      </c>
      <c r="F146" s="63">
        <v>80197</v>
      </c>
      <c r="G146" s="26">
        <f t="shared" si="25"/>
        <v>909839</v>
      </c>
      <c r="H146" s="63">
        <f t="shared" si="22"/>
        <v>23656306.734415274</v>
      </c>
      <c r="I146" s="63">
        <v>1971358.8945346063</v>
      </c>
      <c r="J146" s="63">
        <v>604495.25955209427</v>
      </c>
      <c r="K146" s="64">
        <v>207652.16659049166</v>
      </c>
      <c r="L146" s="63">
        <v>941447.36755030393</v>
      </c>
      <c r="M146" s="63">
        <f t="shared" si="23"/>
        <v>6156.0258683729207</v>
      </c>
      <c r="N146" s="63">
        <v>-6156.0258683729207</v>
      </c>
      <c r="O146" s="63">
        <v>-506879.96032906428</v>
      </c>
      <c r="P146" s="65">
        <v>207375.88336380431</v>
      </c>
      <c r="Q146" s="142">
        <v>262560</v>
      </c>
      <c r="R146" s="143">
        <f t="shared" si="26"/>
        <v>21880</v>
      </c>
      <c r="S146" s="143">
        <f t="shared" ref="S146:S164" si="27">(J146*R146+E146*Q146*F146)/D146</f>
        <v>517205417419.99646</v>
      </c>
    </row>
    <row r="147" spans="1:19">
      <c r="A147" s="60" t="s">
        <v>83</v>
      </c>
      <c r="B147" s="36">
        <f>30*Q146</f>
        <v>7876800</v>
      </c>
      <c r="C147" s="36">
        <f t="shared" si="24"/>
        <v>10502400</v>
      </c>
      <c r="D147" s="66">
        <v>0.1</v>
      </c>
      <c r="E147" s="57">
        <v>2.1</v>
      </c>
      <c r="F147" s="63">
        <v>45595</v>
      </c>
      <c r="G147" s="26">
        <f t="shared" si="25"/>
        <v>955434</v>
      </c>
      <c r="H147" s="63">
        <f t="shared" si="22"/>
        <v>18884859.06074053</v>
      </c>
      <c r="I147" s="63">
        <v>1573738.255061711</v>
      </c>
      <c r="J147" s="63">
        <v>738269.16951554397</v>
      </c>
      <c r="K147" s="64">
        <v>240249.08308957878</v>
      </c>
      <c r="L147" s="63">
        <v>814576.40045704367</v>
      </c>
      <c r="M147" s="63">
        <f t="shared" si="23"/>
        <v>7381.8106946983489</v>
      </c>
      <c r="N147" s="63">
        <v>-7381.8106946983489</v>
      </c>
      <c r="O147" s="63">
        <v>-287299.83505484351</v>
      </c>
      <c r="P147" s="65">
        <v>244201.4352376601</v>
      </c>
      <c r="Q147" s="142">
        <v>262560</v>
      </c>
      <c r="R147" s="143">
        <f t="shared" si="26"/>
        <v>21880</v>
      </c>
      <c r="S147" s="143">
        <f t="shared" si="27"/>
        <v>412933181490.00098</v>
      </c>
    </row>
    <row r="148" spans="1:19">
      <c r="A148" s="60" t="s">
        <v>84</v>
      </c>
      <c r="B148" s="36">
        <f>40*Q147</f>
        <v>10502400</v>
      </c>
      <c r="C148" s="36">
        <f t="shared" si="24"/>
        <v>13128000</v>
      </c>
      <c r="D148" s="66">
        <v>0.1</v>
      </c>
      <c r="E148" s="57">
        <v>2.1</v>
      </c>
      <c r="F148" s="63">
        <v>28584</v>
      </c>
      <c r="G148" s="26">
        <f t="shared" si="25"/>
        <v>984018</v>
      </c>
      <c r="H148" s="63">
        <f t="shared" si="22"/>
        <v>15345125.15863806</v>
      </c>
      <c r="I148" s="63">
        <v>1278760.429886505</v>
      </c>
      <c r="J148" s="63">
        <v>812532.24410421017</v>
      </c>
      <c r="K148" s="64">
        <v>255183.78930530199</v>
      </c>
      <c r="L148" s="63">
        <v>750915.20790676516</v>
      </c>
      <c r="M148" s="63">
        <f t="shared" si="23"/>
        <v>7798.3806215722043</v>
      </c>
      <c r="N148" s="63">
        <v>-7798.3806215722043</v>
      </c>
      <c r="O148" s="63">
        <v>-179350.57358318215</v>
      </c>
      <c r="P148" s="65">
        <v>248952.56937842813</v>
      </c>
      <c r="Q148" s="142">
        <v>262560</v>
      </c>
      <c r="R148" s="143">
        <f t="shared" si="26"/>
        <v>21880</v>
      </c>
      <c r="S148" s="143">
        <f t="shared" si="27"/>
        <v>335387370850.00116</v>
      </c>
    </row>
    <row r="149" spans="1:19">
      <c r="A149" s="60" t="s">
        <v>85</v>
      </c>
      <c r="B149" s="36">
        <f>50*Q148</f>
        <v>13128000</v>
      </c>
      <c r="C149" s="36">
        <f t="shared" si="24"/>
        <v>15753600</v>
      </c>
      <c r="D149" s="66">
        <v>0.15</v>
      </c>
      <c r="E149" s="57">
        <v>4.5999999999999996</v>
      </c>
      <c r="F149" s="63">
        <v>20202</v>
      </c>
      <c r="G149" s="26">
        <f t="shared" si="25"/>
        <v>1004220</v>
      </c>
      <c r="H149" s="63">
        <f t="shared" si="22"/>
        <v>13243460.827696573</v>
      </c>
      <c r="I149" s="63">
        <v>1103621.735641381</v>
      </c>
      <c r="J149" s="63">
        <v>870772.73176416999</v>
      </c>
      <c r="K149" s="64">
        <v>257003.63953381983</v>
      </c>
      <c r="L149" s="63">
        <v>713344.52029249887</v>
      </c>
      <c r="M149" s="63">
        <f t="shared" si="23"/>
        <v>9503.7515996343536</v>
      </c>
      <c r="N149" s="63">
        <v>-9503.7515996343536</v>
      </c>
      <c r="O149" s="63">
        <v>-92172.808775137091</v>
      </c>
      <c r="P149" s="65">
        <v>251716.06252285137</v>
      </c>
      <c r="Q149" s="142">
        <v>262560</v>
      </c>
      <c r="R149" s="143">
        <f t="shared" si="26"/>
        <v>21880</v>
      </c>
      <c r="S149" s="143">
        <f t="shared" si="27"/>
        <v>289679987486.66693</v>
      </c>
    </row>
    <row r="150" spans="1:19">
      <c r="A150" s="60" t="s">
        <v>86</v>
      </c>
      <c r="B150" s="36">
        <f>60*Q149</f>
        <v>15753600</v>
      </c>
      <c r="C150" s="36">
        <f t="shared" si="24"/>
        <v>18379200</v>
      </c>
      <c r="D150" s="66">
        <v>0.15</v>
      </c>
      <c r="E150" s="57">
        <v>4.5999999999999996</v>
      </c>
      <c r="F150" s="63">
        <v>14216</v>
      </c>
      <c r="G150" s="26">
        <f t="shared" si="25"/>
        <v>1018436</v>
      </c>
      <c r="H150" s="63">
        <f t="shared" si="22"/>
        <v>11057633.661791634</v>
      </c>
      <c r="I150" s="63">
        <v>921469.47181596956</v>
      </c>
      <c r="J150" s="63">
        <v>873555.86681900767</v>
      </c>
      <c r="K150" s="64">
        <v>256367.1130255945</v>
      </c>
      <c r="L150" s="63">
        <v>574808.51179159235</v>
      </c>
      <c r="M150" s="63">
        <f t="shared" si="23"/>
        <v>11799.923126142599</v>
      </c>
      <c r="N150" s="63">
        <v>-11799.923126142599</v>
      </c>
      <c r="O150" s="63">
        <v>42314.98761425876</v>
      </c>
      <c r="P150" s="65">
        <v>263558.49913162674</v>
      </c>
      <c r="Q150" s="142">
        <v>262560</v>
      </c>
      <c r="R150" s="143">
        <f t="shared" si="26"/>
        <v>21880</v>
      </c>
      <c r="S150" s="143">
        <f t="shared" si="27"/>
        <v>241887639879.9993</v>
      </c>
    </row>
    <row r="151" spans="1:19">
      <c r="A151" s="60" t="s">
        <v>87</v>
      </c>
      <c r="B151" s="36">
        <f>70*Q150</f>
        <v>18379200</v>
      </c>
      <c r="C151" s="36">
        <f t="shared" si="24"/>
        <v>21004800</v>
      </c>
      <c r="D151" s="66">
        <v>0.25</v>
      </c>
      <c r="E151" s="57">
        <v>11.6</v>
      </c>
      <c r="F151" s="63">
        <v>10224</v>
      </c>
      <c r="G151" s="26">
        <f t="shared" si="25"/>
        <v>1028660</v>
      </c>
      <c r="H151" s="63">
        <f t="shared" si="22"/>
        <v>9162724.330804415</v>
      </c>
      <c r="I151" s="63">
        <v>763560.36090036796</v>
      </c>
      <c r="J151" s="63">
        <v>868314.42591407779</v>
      </c>
      <c r="K151" s="64">
        <v>261377.47129798846</v>
      </c>
      <c r="L151" s="63">
        <v>462295.474908592</v>
      </c>
      <c r="M151" s="63">
        <f t="shared" si="23"/>
        <v>16894.151462522856</v>
      </c>
      <c r="N151" s="63">
        <v>-16894.151462522856</v>
      </c>
      <c r="O151" s="63">
        <v>137863.17463436967</v>
      </c>
      <c r="P151" s="65">
        <v>272277.37326325482</v>
      </c>
      <c r="Q151" s="142">
        <v>262560</v>
      </c>
      <c r="R151" s="143">
        <f t="shared" si="26"/>
        <v>21880</v>
      </c>
      <c r="S151" s="143">
        <f t="shared" si="27"/>
        <v>200551662172.00009</v>
      </c>
    </row>
    <row r="152" spans="1:19">
      <c r="A152" s="60" t="s">
        <v>88</v>
      </c>
      <c r="B152" s="36">
        <f>80*Q151</f>
        <v>21004800</v>
      </c>
      <c r="C152" s="36">
        <f t="shared" si="24"/>
        <v>23630400</v>
      </c>
      <c r="D152" s="66">
        <v>0.25</v>
      </c>
      <c r="E152" s="57">
        <v>11.6</v>
      </c>
      <c r="F152" s="63">
        <v>7653</v>
      </c>
      <c r="G152" s="26">
        <f t="shared" si="25"/>
        <v>1036313</v>
      </c>
      <c r="H152" s="63">
        <f t="shared" si="22"/>
        <v>7788550.4760968983</v>
      </c>
      <c r="I152" s="63">
        <v>649045.87300807482</v>
      </c>
      <c r="J152" s="63">
        <v>884736.93665448052</v>
      </c>
      <c r="K152" s="64">
        <v>246825.76284277896</v>
      </c>
      <c r="L152" s="63">
        <v>404280.32531992771</v>
      </c>
      <c r="M152" s="63">
        <f t="shared" si="23"/>
        <v>14389.25804387569</v>
      </c>
      <c r="N152" s="63">
        <v>-14389.25804387569</v>
      </c>
      <c r="O152" s="63">
        <v>218202.91471663656</v>
      </c>
      <c r="P152" s="65">
        <v>297063.27723948873</v>
      </c>
      <c r="Q152" s="142">
        <v>262560</v>
      </c>
      <c r="R152" s="143">
        <f t="shared" si="26"/>
        <v>21880</v>
      </c>
      <c r="S152" s="143">
        <f t="shared" si="27"/>
        <v>170667022648.00012</v>
      </c>
    </row>
    <row r="153" spans="1:19">
      <c r="A153" s="60" t="s">
        <v>89</v>
      </c>
      <c r="B153" s="36">
        <f>90*Q152</f>
        <v>23630400</v>
      </c>
      <c r="C153" s="36">
        <f t="shared" si="24"/>
        <v>26256000</v>
      </c>
      <c r="D153" s="66">
        <v>0.35</v>
      </c>
      <c r="E153" s="57">
        <v>20.6</v>
      </c>
      <c r="F153" s="63">
        <v>5653</v>
      </c>
      <c r="G153" s="26">
        <f t="shared" si="25"/>
        <v>1041966</v>
      </c>
      <c r="H153" s="63">
        <f t="shared" si="22"/>
        <v>6427991.0731718373</v>
      </c>
      <c r="I153" s="63">
        <v>535665.92276431981</v>
      </c>
      <c r="J153" s="63">
        <v>850375.46681901196</v>
      </c>
      <c r="K153" s="64">
        <v>238325.13039305253</v>
      </c>
      <c r="L153" s="63">
        <v>347048.56965265045</v>
      </c>
      <c r="M153" s="63">
        <f t="shared" si="23"/>
        <v>15565.352650822684</v>
      </c>
      <c r="N153" s="63">
        <v>-15565.352650822684</v>
      </c>
      <c r="O153" s="63">
        <v>251117.91462522841</v>
      </c>
      <c r="P153" s="65">
        <v>292699.87490859261</v>
      </c>
      <c r="Q153" s="142">
        <v>262560</v>
      </c>
      <c r="R153" s="143">
        <f t="shared" si="26"/>
        <v>21880</v>
      </c>
      <c r="S153" s="143">
        <f t="shared" si="27"/>
        <v>140519428062.85712</v>
      </c>
    </row>
    <row r="154" spans="1:19">
      <c r="A154" s="60" t="s">
        <v>40</v>
      </c>
      <c r="B154" s="36">
        <f>100*Q153</f>
        <v>26256000</v>
      </c>
      <c r="C154" s="36">
        <f t="shared" si="24"/>
        <v>28881600</v>
      </c>
      <c r="D154" s="66">
        <v>0.35</v>
      </c>
      <c r="E154" s="57">
        <v>20.6</v>
      </c>
      <c r="F154" s="63">
        <v>3932</v>
      </c>
      <c r="G154" s="26">
        <f t="shared" si="25"/>
        <v>1045898</v>
      </c>
      <c r="H154" s="63">
        <f t="shared" si="22"/>
        <v>4942142.0137111507</v>
      </c>
      <c r="I154" s="63">
        <v>411845.16780926252</v>
      </c>
      <c r="J154" s="63">
        <v>759006.06631626945</v>
      </c>
      <c r="K154" s="64">
        <v>216880.54844606982</v>
      </c>
      <c r="L154" s="63">
        <v>271769.49977148109</v>
      </c>
      <c r="M154" s="63">
        <f t="shared" si="23"/>
        <v>16584.098354661772</v>
      </c>
      <c r="N154" s="63">
        <v>-16584.098354661772</v>
      </c>
      <c r="O154" s="63">
        <v>255386.76444241343</v>
      </c>
      <c r="P154" s="65">
        <v>270433.16965265106</v>
      </c>
      <c r="Q154" s="142">
        <v>262560</v>
      </c>
      <c r="R154" s="143">
        <f t="shared" si="26"/>
        <v>21880</v>
      </c>
      <c r="S154" s="143">
        <f t="shared" si="27"/>
        <v>108212007665.71423</v>
      </c>
    </row>
    <row r="155" spans="1:19">
      <c r="A155" s="60" t="s">
        <v>41</v>
      </c>
      <c r="B155" s="36">
        <f>110*Q154</f>
        <v>28881600</v>
      </c>
      <c r="C155" s="36">
        <f t="shared" si="24"/>
        <v>31507200</v>
      </c>
      <c r="D155" s="66">
        <v>0.35</v>
      </c>
      <c r="E155" s="57">
        <v>20.6</v>
      </c>
      <c r="F155" s="63">
        <v>2830</v>
      </c>
      <c r="G155" s="26">
        <f t="shared" si="25"/>
        <v>1048728</v>
      </c>
      <c r="H155" s="63">
        <f t="shared" si="22"/>
        <v>3894762.134414996</v>
      </c>
      <c r="I155" s="63">
        <v>324563.51120124967</v>
      </c>
      <c r="J155" s="63">
        <v>665025.49716636178</v>
      </c>
      <c r="K155" s="64">
        <v>180390.27463436959</v>
      </c>
      <c r="L155" s="63">
        <v>224981.46869287061</v>
      </c>
      <c r="M155" s="63">
        <f t="shared" si="23"/>
        <v>18686.646480804393</v>
      </c>
      <c r="N155" s="63">
        <v>-18686.646480804393</v>
      </c>
      <c r="O155" s="63">
        <v>240118.86677330916</v>
      </c>
      <c r="P155" s="65">
        <v>254215.30964351018</v>
      </c>
      <c r="Q155" s="142">
        <v>262560</v>
      </c>
      <c r="R155" s="143">
        <f t="shared" si="26"/>
        <v>21880</v>
      </c>
      <c r="S155" s="143">
        <f t="shared" si="27"/>
        <v>85307087880</v>
      </c>
    </row>
    <row r="156" spans="1:19">
      <c r="A156" s="60" t="s">
        <v>42</v>
      </c>
      <c r="B156" s="36">
        <f>120*Q155</f>
        <v>31507200</v>
      </c>
      <c r="C156" s="36">
        <f t="shared" si="24"/>
        <v>34132800</v>
      </c>
      <c r="D156" s="66">
        <v>0.45</v>
      </c>
      <c r="E156" s="57">
        <v>32.6</v>
      </c>
      <c r="F156" s="63">
        <v>1977</v>
      </c>
      <c r="G156" s="26">
        <f t="shared" si="25"/>
        <v>1050705</v>
      </c>
      <c r="H156" s="63">
        <f t="shared" si="22"/>
        <v>2959713.0058957934</v>
      </c>
      <c r="I156" s="63">
        <v>246642.75049131614</v>
      </c>
      <c r="J156" s="63">
        <v>558731.74483546603</v>
      </c>
      <c r="K156" s="64">
        <v>167465.19789762344</v>
      </c>
      <c r="L156" s="63">
        <v>164279.32449725774</v>
      </c>
      <c r="M156" s="63">
        <f t="shared" si="23"/>
        <v>14725.931855575867</v>
      </c>
      <c r="N156" s="63">
        <v>-14725.931855575867</v>
      </c>
      <c r="O156" s="63">
        <v>211398.07106946944</v>
      </c>
      <c r="P156" s="65">
        <v>223679.25306215681</v>
      </c>
      <c r="Q156" s="142">
        <v>262560</v>
      </c>
      <c r="R156" s="143">
        <f t="shared" si="26"/>
        <v>21880</v>
      </c>
      <c r="S156" s="143">
        <f t="shared" si="27"/>
        <v>64771322419.999992</v>
      </c>
    </row>
    <row r="157" spans="1:19">
      <c r="A157" s="60" t="s">
        <v>43</v>
      </c>
      <c r="B157" s="36">
        <f>130*Q156</f>
        <v>34132800</v>
      </c>
      <c r="C157" s="36">
        <f t="shared" si="24"/>
        <v>36758400</v>
      </c>
      <c r="D157" s="66">
        <v>0.45</v>
      </c>
      <c r="E157" s="57">
        <v>32.6</v>
      </c>
      <c r="F157" s="63">
        <v>1494</v>
      </c>
      <c r="G157" s="26">
        <f t="shared" si="25"/>
        <v>1052199</v>
      </c>
      <c r="H157" s="63">
        <f t="shared" si="22"/>
        <v>2417348.0565356463</v>
      </c>
      <c r="I157" s="63">
        <v>201445.67137797052</v>
      </c>
      <c r="J157" s="63">
        <v>501311.26814442436</v>
      </c>
      <c r="K157" s="64">
        <v>174904.87824497244</v>
      </c>
      <c r="L157" s="63">
        <v>133378.61796160892</v>
      </c>
      <c r="M157" s="63">
        <f t="shared" si="23"/>
        <v>20619.949588665455</v>
      </c>
      <c r="N157" s="63">
        <v>-20619.949588665455</v>
      </c>
      <c r="O157" s="63">
        <v>173485.76366544762</v>
      </c>
      <c r="P157" s="65">
        <v>185422.0639396708</v>
      </c>
      <c r="Q157" s="142">
        <v>262560</v>
      </c>
      <c r="R157" s="143">
        <f t="shared" si="26"/>
        <v>21880</v>
      </c>
      <c r="S157" s="143">
        <f t="shared" si="27"/>
        <v>52792261802.222237</v>
      </c>
    </row>
    <row r="158" spans="1:19">
      <c r="A158" s="60" t="s">
        <v>44</v>
      </c>
      <c r="B158" s="36">
        <f>140*Q157</f>
        <v>36758400</v>
      </c>
      <c r="C158" s="36">
        <f t="shared" si="24"/>
        <v>39384000</v>
      </c>
      <c r="D158" s="66">
        <v>0.45</v>
      </c>
      <c r="E158" s="57">
        <v>32.6</v>
      </c>
      <c r="F158" s="63">
        <v>1148</v>
      </c>
      <c r="G158" s="26">
        <f t="shared" si="25"/>
        <v>1053347</v>
      </c>
      <c r="H158" s="63">
        <f t="shared" si="22"/>
        <v>1992782.5553473476</v>
      </c>
      <c r="I158" s="63">
        <v>166065.21294561229</v>
      </c>
      <c r="J158" s="63">
        <v>451676.88235831726</v>
      </c>
      <c r="K158" s="64">
        <v>153636.71243144412</v>
      </c>
      <c r="L158" s="63">
        <v>110982.88112431433</v>
      </c>
      <c r="M158" s="63">
        <f t="shared" si="23"/>
        <v>19213.519424131613</v>
      </c>
      <c r="N158" s="63">
        <v>-19213.519424131613</v>
      </c>
      <c r="O158" s="63">
        <v>165141.35118829989</v>
      </c>
      <c r="P158" s="65">
        <v>174211.20242230338</v>
      </c>
      <c r="Q158" s="142">
        <v>262560</v>
      </c>
      <c r="R158" s="143">
        <f t="shared" si="26"/>
        <v>21880</v>
      </c>
      <c r="S158" s="143">
        <f t="shared" si="27"/>
        <v>43797657053.33329</v>
      </c>
    </row>
    <row r="159" spans="1:19">
      <c r="A159" s="60" t="s">
        <v>54</v>
      </c>
      <c r="B159" s="36">
        <f>150*Q158</f>
        <v>39384000</v>
      </c>
      <c r="C159" s="36">
        <f t="shared" si="24"/>
        <v>42009600</v>
      </c>
      <c r="D159" s="66">
        <v>0.45</v>
      </c>
      <c r="E159" s="57">
        <v>32.6</v>
      </c>
      <c r="F159" s="63">
        <v>814</v>
      </c>
      <c r="G159" s="26">
        <f t="shared" si="25"/>
        <v>1054161</v>
      </c>
      <c r="H159" s="63">
        <f t="shared" si="22"/>
        <v>1512824.1683729428</v>
      </c>
      <c r="I159" s="63">
        <v>126068.68069774524</v>
      </c>
      <c r="J159" s="63">
        <v>361797.60050274234</v>
      </c>
      <c r="K159" s="64">
        <v>148306.27678244966</v>
      </c>
      <c r="L159" s="63">
        <v>75006.963071297956</v>
      </c>
      <c r="M159" s="63">
        <f t="shared" si="23"/>
        <v>13881.44323583181</v>
      </c>
      <c r="N159" s="63">
        <v>-13881.44323583181</v>
      </c>
      <c r="O159" s="63">
        <v>124467.8866087753</v>
      </c>
      <c r="P159" s="65">
        <v>132907.98377513725</v>
      </c>
      <c r="Q159" s="142">
        <v>262560</v>
      </c>
      <c r="R159" s="143">
        <f t="shared" si="26"/>
        <v>21880</v>
      </c>
      <c r="S159" s="143">
        <f t="shared" si="27"/>
        <v>33074508184.444447</v>
      </c>
    </row>
    <row r="160" spans="1:19">
      <c r="A160" s="60" t="s">
        <v>55</v>
      </c>
      <c r="B160" s="36">
        <f>160*Q159</f>
        <v>42009600</v>
      </c>
      <c r="C160" s="36">
        <f t="shared" si="24"/>
        <v>44635200</v>
      </c>
      <c r="D160" s="66">
        <v>0.45</v>
      </c>
      <c r="E160" s="57">
        <v>32.6</v>
      </c>
      <c r="F160" s="63">
        <v>664</v>
      </c>
      <c r="G160" s="26">
        <f t="shared" si="25"/>
        <v>1054825</v>
      </c>
      <c r="H160" s="63">
        <f t="shared" si="22"/>
        <v>1313622.4610603279</v>
      </c>
      <c r="I160" s="63">
        <v>109468.53842169399</v>
      </c>
      <c r="J160" s="63">
        <v>330447.56741316273</v>
      </c>
      <c r="K160" s="64">
        <v>137739.73793418653</v>
      </c>
      <c r="L160" s="63">
        <v>62951.628290676388</v>
      </c>
      <c r="M160" s="63">
        <f t="shared" si="23"/>
        <v>16610.551371115173</v>
      </c>
      <c r="N160" s="63">
        <v>-16610.551371115173</v>
      </c>
      <c r="O160" s="63">
        <v>112473.29067641671</v>
      </c>
      <c r="P160" s="65">
        <v>121979.00598720292</v>
      </c>
      <c r="Q160" s="142">
        <v>262560</v>
      </c>
      <c r="R160" s="143">
        <f t="shared" si="26"/>
        <v>21880</v>
      </c>
      <c r="S160" s="143">
        <f t="shared" si="27"/>
        <v>28697047908.888889</v>
      </c>
    </row>
    <row r="161" spans="1:19">
      <c r="A161" s="60" t="s">
        <v>56</v>
      </c>
      <c r="B161" s="36">
        <f>170*Q160</f>
        <v>44635200</v>
      </c>
      <c r="C161" s="36">
        <f t="shared" si="24"/>
        <v>47260800</v>
      </c>
      <c r="D161" s="66">
        <v>0.45</v>
      </c>
      <c r="E161" s="57">
        <v>32.6</v>
      </c>
      <c r="F161" s="63">
        <v>554</v>
      </c>
      <c r="G161" s="26">
        <f t="shared" si="25"/>
        <v>1055379</v>
      </c>
      <c r="H161" s="63">
        <f t="shared" si="22"/>
        <v>1163015.9880255933</v>
      </c>
      <c r="I161" s="63">
        <v>96917.999002132783</v>
      </c>
      <c r="J161" s="63">
        <v>307031.82669104234</v>
      </c>
      <c r="K161" s="64">
        <v>138686.18226691047</v>
      </c>
      <c r="L161" s="63">
        <v>56663.12573126144</v>
      </c>
      <c r="M161" s="63">
        <f t="shared" si="23"/>
        <v>11263.722440585007</v>
      </c>
      <c r="N161" s="63">
        <v>-11263.722440585007</v>
      </c>
      <c r="O161" s="63">
        <v>99633.567001828153</v>
      </c>
      <c r="P161" s="65">
        <v>109702.64597806227</v>
      </c>
      <c r="Q161" s="142">
        <v>262560</v>
      </c>
      <c r="R161" s="143">
        <f t="shared" si="26"/>
        <v>21880</v>
      </c>
      <c r="S161" s="143">
        <f t="shared" si="27"/>
        <v>25466211093.333351</v>
      </c>
    </row>
    <row r="162" spans="1:19">
      <c r="A162" s="60" t="s">
        <v>57</v>
      </c>
      <c r="B162" s="36">
        <f>180*Q161</f>
        <v>47260800</v>
      </c>
      <c r="C162" s="36">
        <f t="shared" si="24"/>
        <v>49886400</v>
      </c>
      <c r="D162" s="66">
        <v>0.45</v>
      </c>
      <c r="E162" s="57">
        <v>32.6</v>
      </c>
      <c r="F162" s="63">
        <v>483</v>
      </c>
      <c r="G162" s="26">
        <f t="shared" si="25"/>
        <v>1055862</v>
      </c>
      <c r="H162" s="63">
        <f t="shared" si="22"/>
        <v>1070018.6140310774</v>
      </c>
      <c r="I162" s="63">
        <v>89168.217835923104</v>
      </c>
      <c r="J162" s="63">
        <v>290772.28085009148</v>
      </c>
      <c r="K162" s="64">
        <v>130844.92180073133</v>
      </c>
      <c r="L162" s="63">
        <v>50875.496617915909</v>
      </c>
      <c r="M162" s="63">
        <f t="shared" si="23"/>
        <v>15318.125137111521</v>
      </c>
      <c r="N162" s="63">
        <v>-15318.125137111521</v>
      </c>
      <c r="O162" s="63">
        <v>92569.104250456949</v>
      </c>
      <c r="P162" s="65">
        <v>102684.32111517365</v>
      </c>
      <c r="Q162" s="142">
        <v>262560</v>
      </c>
      <c r="R162" s="143">
        <f t="shared" si="26"/>
        <v>21880</v>
      </c>
      <c r="S162" s="143">
        <f t="shared" si="27"/>
        <v>23325143895.555561</v>
      </c>
    </row>
    <row r="163" spans="1:19">
      <c r="A163" s="60" t="s">
        <v>58</v>
      </c>
      <c r="B163" s="36">
        <f>190*Q162</f>
        <v>49886400</v>
      </c>
      <c r="C163" s="36">
        <f t="shared" si="24"/>
        <v>52512000</v>
      </c>
      <c r="D163" s="66">
        <v>0.45</v>
      </c>
      <c r="E163" s="57">
        <v>32.6</v>
      </c>
      <c r="F163" s="63">
        <v>367</v>
      </c>
      <c r="G163" s="26">
        <f t="shared" si="25"/>
        <v>1056229</v>
      </c>
      <c r="H163" s="63">
        <f t="shared" si="22"/>
        <v>857857.43610603211</v>
      </c>
      <c r="I163" s="63">
        <v>71488.119675502676</v>
      </c>
      <c r="J163" s="63">
        <v>241805.87335466183</v>
      </c>
      <c r="K163" s="64">
        <v>99708.595886654468</v>
      </c>
      <c r="L163" s="63">
        <v>42004.244881170009</v>
      </c>
      <c r="M163" s="63">
        <f t="shared" si="23"/>
        <v>12326.574817184639</v>
      </c>
      <c r="N163" s="63">
        <v>-12326.574817184639</v>
      </c>
      <c r="O163" s="63">
        <v>87954.435420475289</v>
      </c>
      <c r="P163" s="65">
        <v>94107.526371115164</v>
      </c>
      <c r="Q163" s="142">
        <v>262560</v>
      </c>
      <c r="R163" s="143">
        <f t="shared" si="26"/>
        <v>21880</v>
      </c>
      <c r="S163" s="143">
        <f t="shared" si="27"/>
        <v>18737850802.222225</v>
      </c>
    </row>
    <row r="164" spans="1:19">
      <c r="A164" s="60" t="s">
        <v>90</v>
      </c>
      <c r="B164" s="36">
        <f>200*Q163</f>
        <v>52512000</v>
      </c>
      <c r="C164" s="36"/>
      <c r="D164" s="66">
        <v>0.45</v>
      </c>
      <c r="E164" s="57">
        <v>32.6</v>
      </c>
      <c r="F164" s="63">
        <v>2775</v>
      </c>
      <c r="G164" s="26">
        <f t="shared" si="25"/>
        <v>1059004</v>
      </c>
      <c r="H164" s="63">
        <f t="shared" si="22"/>
        <v>12866183.16526508</v>
      </c>
      <c r="I164" s="63">
        <v>1072181.9304387567</v>
      </c>
      <c r="J164" s="63">
        <v>3905127.97074955</v>
      </c>
      <c r="K164" s="64">
        <v>1658188.5605575882</v>
      </c>
      <c r="L164" s="63">
        <v>444550.85027422284</v>
      </c>
      <c r="M164" s="63">
        <f t="shared" si="23"/>
        <v>284693.45219378447</v>
      </c>
      <c r="N164" s="63">
        <v>-284693.45219378447</v>
      </c>
      <c r="O164" s="63">
        <v>1504217.7876599636</v>
      </c>
      <c r="P164" s="65">
        <v>1591154.5501371128</v>
      </c>
      <c r="Q164" s="142">
        <v>262560</v>
      </c>
      <c r="R164" s="143">
        <f t="shared" si="26"/>
        <v>21880</v>
      </c>
      <c r="S164" s="143">
        <f t="shared" si="27"/>
        <v>242659312000.00034</v>
      </c>
    </row>
    <row r="165" spans="1:19">
      <c r="A165" s="179" t="s">
        <v>46</v>
      </c>
      <c r="B165" s="179"/>
      <c r="C165" s="179"/>
      <c r="D165" s="179"/>
      <c r="E165" s="179"/>
      <c r="F165" s="67">
        <v>1094307</v>
      </c>
      <c r="G165" s="67"/>
      <c r="H165" s="67">
        <f>SUM(H143:H164)</f>
        <v>190264250.76540351</v>
      </c>
      <c r="I165" s="67">
        <v>15855354.230450295</v>
      </c>
      <c r="J165" s="67">
        <v>15206785.226234009</v>
      </c>
      <c r="K165" s="67">
        <v>5385643.0167733058</v>
      </c>
      <c r="L165" s="67">
        <v>8745260.8755943272</v>
      </c>
      <c r="M165" s="67">
        <f>SUM(M143:M164)</f>
        <v>532206.04277879349</v>
      </c>
      <c r="N165" s="67">
        <v>-532206.04277879361</v>
      </c>
      <c r="O165" s="67">
        <v>869983.32723930979</v>
      </c>
      <c r="P165" s="68">
        <v>5678657.6185557637</v>
      </c>
    </row>
    <row r="166" spans="1:19">
      <c r="A166" s="1" t="s">
        <v>91</v>
      </c>
    </row>
    <row r="167" spans="1:19">
      <c r="A167" s="1" t="s">
        <v>92</v>
      </c>
    </row>
    <row r="168" spans="1:19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</row>
    <row r="169" spans="1:19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</row>
    <row r="172" spans="1:19">
      <c r="A172" s="2" t="s">
        <v>93</v>
      </c>
      <c r="B172" s="2"/>
      <c r="C172" s="2"/>
    </row>
    <row r="174" spans="1:19">
      <c r="A174" s="3" t="s">
        <v>1</v>
      </c>
      <c r="B174" s="3"/>
      <c r="C174" s="3"/>
      <c r="D174" s="20">
        <v>1991</v>
      </c>
      <c r="E174" s="20">
        <v>1992</v>
      </c>
      <c r="F174" s="20">
        <v>1993</v>
      </c>
      <c r="G174" s="20">
        <v>1994</v>
      </c>
      <c r="H174" s="20">
        <v>1995</v>
      </c>
      <c r="I174" s="8"/>
    </row>
    <row r="175" spans="1:19">
      <c r="A175" s="9"/>
      <c r="B175" s="9"/>
      <c r="C175" s="9"/>
      <c r="D175" s="8"/>
      <c r="E175" s="8"/>
      <c r="F175" s="8"/>
      <c r="G175" s="8"/>
      <c r="H175" s="8"/>
      <c r="I175" s="8"/>
    </row>
    <row r="176" spans="1:19">
      <c r="A176" s="10" t="s">
        <v>22</v>
      </c>
      <c r="B176" s="10"/>
      <c r="C176" s="10"/>
      <c r="D176" s="8"/>
      <c r="E176" s="8"/>
      <c r="F176" s="8"/>
      <c r="G176" s="8"/>
      <c r="H176" s="8"/>
      <c r="I176" s="8"/>
    </row>
    <row r="177" spans="1:9">
      <c r="A177" s="15" t="s">
        <v>29</v>
      </c>
      <c r="B177" s="15"/>
      <c r="C177" s="15"/>
      <c r="D177" s="19">
        <v>478903</v>
      </c>
      <c r="E177" s="19">
        <v>499211</v>
      </c>
      <c r="F177" s="19">
        <v>568068</v>
      </c>
      <c r="G177" s="19">
        <v>580152</v>
      </c>
      <c r="H177" s="19">
        <v>602968</v>
      </c>
      <c r="I177" s="8"/>
    </row>
    <row r="178" spans="1:9">
      <c r="A178" s="22" t="s">
        <v>31</v>
      </c>
      <c r="B178" s="22"/>
      <c r="C178" s="22"/>
      <c r="D178" s="26">
        <v>103224</v>
      </c>
      <c r="E178" s="26">
        <v>109034</v>
      </c>
      <c r="F178" s="26">
        <v>118305</v>
      </c>
      <c r="G178" s="26">
        <v>131160</v>
      </c>
      <c r="H178" s="26">
        <v>144761</v>
      </c>
      <c r="I178" s="8"/>
    </row>
    <row r="179" spans="1:9">
      <c r="A179" s="27" t="s">
        <v>32</v>
      </c>
      <c r="B179" s="27"/>
      <c r="C179" s="27"/>
      <c r="D179" s="26">
        <v>48167</v>
      </c>
      <c r="E179" s="26">
        <v>52694</v>
      </c>
      <c r="F179" s="26">
        <v>59178</v>
      </c>
      <c r="G179" s="26">
        <v>66595</v>
      </c>
      <c r="H179" s="26">
        <v>73091</v>
      </c>
      <c r="I179" s="8"/>
    </row>
    <row r="180" spans="1:9">
      <c r="A180" s="22" t="s">
        <v>33</v>
      </c>
      <c r="B180" s="22"/>
      <c r="C180" s="22"/>
      <c r="D180" s="26">
        <v>26029</v>
      </c>
      <c r="E180" s="26">
        <v>29351</v>
      </c>
      <c r="F180" s="26">
        <v>33372</v>
      </c>
      <c r="G180" s="26">
        <v>37948</v>
      </c>
      <c r="H180" s="26">
        <v>41830</v>
      </c>
      <c r="I180" s="8"/>
    </row>
    <row r="181" spans="1:9">
      <c r="A181" s="27" t="s">
        <v>34</v>
      </c>
      <c r="B181" s="27"/>
      <c r="C181" s="27"/>
      <c r="D181" s="26">
        <v>15891</v>
      </c>
      <c r="E181" s="26">
        <v>17917</v>
      </c>
      <c r="F181" s="26">
        <v>20584</v>
      </c>
      <c r="G181" s="26">
        <v>23374</v>
      </c>
      <c r="H181" s="26">
        <v>25954</v>
      </c>
      <c r="I181" s="8"/>
    </row>
    <row r="182" spans="1:9">
      <c r="A182" s="22" t="s">
        <v>35</v>
      </c>
      <c r="B182" s="22"/>
      <c r="C182" s="22"/>
      <c r="D182" s="26">
        <v>10226</v>
      </c>
      <c r="E182" s="26">
        <v>11771</v>
      </c>
      <c r="F182" s="26">
        <v>13694</v>
      </c>
      <c r="G182" s="26">
        <v>15653</v>
      </c>
      <c r="H182" s="26">
        <v>17025</v>
      </c>
      <c r="I182" s="8"/>
    </row>
    <row r="183" spans="1:9">
      <c r="A183" s="27" t="s">
        <v>36</v>
      </c>
      <c r="B183" s="27"/>
      <c r="C183" s="27"/>
      <c r="D183" s="26">
        <v>7512</v>
      </c>
      <c r="E183" s="26">
        <v>8453</v>
      </c>
      <c r="F183" s="26">
        <v>9811</v>
      </c>
      <c r="G183" s="26">
        <v>11254</v>
      </c>
      <c r="H183" s="26">
        <v>12321</v>
      </c>
      <c r="I183" s="8"/>
    </row>
    <row r="184" spans="1:9">
      <c r="A184" s="22" t="s">
        <v>37</v>
      </c>
      <c r="B184" s="22"/>
      <c r="C184" s="22"/>
      <c r="D184" s="26">
        <v>5086</v>
      </c>
      <c r="E184" s="26">
        <v>5846</v>
      </c>
      <c r="F184" s="26">
        <v>6900</v>
      </c>
      <c r="G184" s="26">
        <v>7864</v>
      </c>
      <c r="H184" s="26">
        <v>8623</v>
      </c>
      <c r="I184" s="8"/>
    </row>
    <row r="185" spans="1:9">
      <c r="A185" s="27" t="s">
        <v>38</v>
      </c>
      <c r="B185" s="27"/>
      <c r="C185" s="27"/>
      <c r="D185" s="26">
        <v>3737</v>
      </c>
      <c r="E185" s="26">
        <v>4036</v>
      </c>
      <c r="F185" s="26">
        <v>4711</v>
      </c>
      <c r="G185" s="26">
        <v>5463</v>
      </c>
      <c r="H185" s="26">
        <v>6213</v>
      </c>
      <c r="I185" s="8"/>
    </row>
    <row r="186" spans="1:9">
      <c r="A186" s="27" t="s">
        <v>39</v>
      </c>
      <c r="B186" s="27"/>
      <c r="C186" s="27"/>
      <c r="D186" s="26">
        <v>2679</v>
      </c>
      <c r="E186" s="26">
        <v>2948</v>
      </c>
      <c r="F186" s="26">
        <v>3505</v>
      </c>
      <c r="G186" s="26">
        <v>4013</v>
      </c>
      <c r="H186" s="26">
        <v>4423</v>
      </c>
      <c r="I186" s="8"/>
    </row>
    <row r="187" spans="1:9">
      <c r="A187" s="27" t="s">
        <v>40</v>
      </c>
      <c r="B187" s="27"/>
      <c r="C187" s="27"/>
      <c r="D187" s="26">
        <v>1758</v>
      </c>
      <c r="E187" s="26">
        <v>2066</v>
      </c>
      <c r="F187" s="26">
        <v>2414</v>
      </c>
      <c r="G187" s="26">
        <v>2668</v>
      </c>
      <c r="H187" s="26">
        <v>3119</v>
      </c>
      <c r="I187" s="8"/>
    </row>
    <row r="188" spans="1:9">
      <c r="A188" s="27" t="s">
        <v>41</v>
      </c>
      <c r="B188" s="27"/>
      <c r="C188" s="27"/>
      <c r="D188" s="26">
        <v>1274</v>
      </c>
      <c r="E188" s="26">
        <v>1413</v>
      </c>
      <c r="F188" s="26">
        <v>1641</v>
      </c>
      <c r="G188" s="26">
        <v>1839</v>
      </c>
      <c r="H188" s="26">
        <v>2126</v>
      </c>
      <c r="I188" s="8"/>
    </row>
    <row r="189" spans="1:9">
      <c r="A189" s="27" t="s">
        <v>42</v>
      </c>
      <c r="B189" s="27"/>
      <c r="C189" s="27"/>
      <c r="D189" s="26">
        <v>949</v>
      </c>
      <c r="E189" s="26">
        <v>970</v>
      </c>
      <c r="F189" s="26">
        <v>1238</v>
      </c>
      <c r="G189" s="26">
        <v>1247</v>
      </c>
      <c r="H189" s="26">
        <v>1508</v>
      </c>
      <c r="I189" s="8"/>
    </row>
    <row r="190" spans="1:9">
      <c r="A190" s="27" t="s">
        <v>43</v>
      </c>
      <c r="B190" s="27"/>
      <c r="C190" s="27"/>
      <c r="D190" s="26">
        <v>720</v>
      </c>
      <c r="E190" s="26">
        <v>815</v>
      </c>
      <c r="F190" s="26">
        <v>877</v>
      </c>
      <c r="G190" s="26">
        <v>1044</v>
      </c>
      <c r="H190" s="26">
        <v>1146</v>
      </c>
      <c r="I190" s="8"/>
    </row>
    <row r="191" spans="1:9">
      <c r="A191" s="27" t="s">
        <v>44</v>
      </c>
      <c r="B191" s="27"/>
      <c r="C191" s="27"/>
      <c r="D191" s="26">
        <v>579</v>
      </c>
      <c r="E191" s="26">
        <v>618</v>
      </c>
      <c r="F191" s="26">
        <v>641</v>
      </c>
      <c r="G191" s="26">
        <v>716</v>
      </c>
      <c r="H191" s="26">
        <v>876</v>
      </c>
      <c r="I191" s="8"/>
    </row>
    <row r="192" spans="1:9">
      <c r="A192" s="22" t="s">
        <v>45</v>
      </c>
      <c r="B192" s="22"/>
      <c r="C192" s="22"/>
      <c r="D192" s="26">
        <v>3173</v>
      </c>
      <c r="E192" s="26">
        <v>3346</v>
      </c>
      <c r="F192" s="39">
        <v>3650</v>
      </c>
      <c r="G192" s="39">
        <v>4026</v>
      </c>
      <c r="H192" s="39">
        <v>4577</v>
      </c>
      <c r="I192" s="8"/>
    </row>
    <row r="193" spans="1:9">
      <c r="A193" s="15" t="s">
        <v>46</v>
      </c>
      <c r="B193" s="15"/>
      <c r="C193" s="15"/>
      <c r="D193" s="19">
        <f>SUM(D177:D192)</f>
        <v>709907</v>
      </c>
      <c r="E193" s="19">
        <f>SUM(E177:E192)</f>
        <v>750489</v>
      </c>
      <c r="F193" s="19">
        <f>SUM(F177:F192)</f>
        <v>848589</v>
      </c>
      <c r="G193" s="19">
        <f>SUM(G177:G192)</f>
        <v>895016</v>
      </c>
      <c r="H193" s="19">
        <f>SUM(H177:H192)</f>
        <v>950561</v>
      </c>
      <c r="I193" s="8"/>
    </row>
    <row r="194" spans="1:9">
      <c r="A194" s="34"/>
      <c r="B194" s="34"/>
      <c r="C194" s="34"/>
      <c r="D194" s="34"/>
      <c r="E194" s="34"/>
      <c r="F194" s="34"/>
      <c r="G194" s="34"/>
      <c r="H194" s="34"/>
    </row>
    <row r="197" spans="1:9">
      <c r="A197" s="2" t="s">
        <v>93</v>
      </c>
      <c r="B197" s="2"/>
      <c r="C197" s="2"/>
    </row>
    <row r="199" spans="1:9">
      <c r="A199" s="3" t="s">
        <v>1</v>
      </c>
      <c r="B199" s="3"/>
      <c r="C199" s="3"/>
      <c r="D199" s="20">
        <v>1991</v>
      </c>
      <c r="E199" s="20">
        <v>1992</v>
      </c>
      <c r="F199" s="20">
        <v>1993</v>
      </c>
      <c r="G199" s="20">
        <v>1994</v>
      </c>
      <c r="H199" s="20">
        <v>1995</v>
      </c>
      <c r="I199" s="8"/>
    </row>
    <row r="200" spans="1:9">
      <c r="A200" s="9"/>
      <c r="B200" s="9"/>
      <c r="C200" s="9"/>
      <c r="D200" s="8"/>
      <c r="E200" s="8"/>
      <c r="F200" s="8"/>
      <c r="G200" s="8"/>
      <c r="H200" s="8"/>
      <c r="I200" s="8"/>
    </row>
    <row r="201" spans="1:9">
      <c r="A201" s="10" t="s">
        <v>22</v>
      </c>
      <c r="B201" s="10"/>
      <c r="C201" s="10"/>
      <c r="D201" s="8"/>
      <c r="E201" s="8"/>
      <c r="F201" s="8"/>
      <c r="G201" s="8"/>
      <c r="H201" s="8"/>
      <c r="I201" s="8"/>
    </row>
    <row r="202" spans="1:9">
      <c r="A202" s="15" t="s">
        <v>29</v>
      </c>
      <c r="B202" s="15"/>
      <c r="C202" s="15"/>
      <c r="D202" s="35">
        <f t="shared" ref="D202:H211" si="28">D177/D$193*100</f>
        <v>67.459963065584645</v>
      </c>
      <c r="E202" s="35">
        <f t="shared" si="28"/>
        <v>66.518096867509044</v>
      </c>
      <c r="F202" s="35">
        <f t="shared" si="28"/>
        <v>66.94265421776619</v>
      </c>
      <c r="G202" s="35">
        <f t="shared" si="28"/>
        <v>64.820293715419609</v>
      </c>
      <c r="H202" s="35">
        <f t="shared" si="28"/>
        <v>63.432857018118774</v>
      </c>
      <c r="I202" s="8"/>
    </row>
    <row r="203" spans="1:9">
      <c r="A203" s="22" t="s">
        <v>31</v>
      </c>
      <c r="B203" s="22"/>
      <c r="C203" s="22"/>
      <c r="D203" s="37">
        <f t="shared" si="28"/>
        <v>14.540496149495638</v>
      </c>
      <c r="E203" s="37">
        <f t="shared" si="28"/>
        <v>14.528394153678468</v>
      </c>
      <c r="F203" s="37">
        <f t="shared" si="28"/>
        <v>13.941377981567049</v>
      </c>
      <c r="G203" s="37">
        <f t="shared" si="28"/>
        <v>14.654486623702818</v>
      </c>
      <c r="H203" s="37">
        <f t="shared" si="28"/>
        <v>15.229006870679527</v>
      </c>
      <c r="I203" s="8"/>
    </row>
    <row r="204" spans="1:9">
      <c r="A204" s="27" t="s">
        <v>32</v>
      </c>
      <c r="B204" s="27"/>
      <c r="C204" s="27"/>
      <c r="D204" s="37">
        <f t="shared" si="28"/>
        <v>6.784973242974079</v>
      </c>
      <c r="E204" s="37">
        <f t="shared" si="28"/>
        <v>7.0212887863779478</v>
      </c>
      <c r="F204" s="37">
        <f t="shared" si="28"/>
        <v>6.9736939790640706</v>
      </c>
      <c r="G204" s="37">
        <f t="shared" si="28"/>
        <v>7.4406491057143116</v>
      </c>
      <c r="H204" s="37">
        <f t="shared" si="28"/>
        <v>7.6892487699369116</v>
      </c>
      <c r="I204" s="8"/>
    </row>
    <row r="205" spans="1:9">
      <c r="A205" s="22" t="s">
        <v>33</v>
      </c>
      <c r="B205" s="22"/>
      <c r="C205" s="22"/>
      <c r="D205" s="37">
        <f t="shared" si="28"/>
        <v>3.6665366026817594</v>
      </c>
      <c r="E205" s="37">
        <f t="shared" si="28"/>
        <v>3.9109167489463541</v>
      </c>
      <c r="F205" s="37">
        <f t="shared" si="28"/>
        <v>3.9326458391518151</v>
      </c>
      <c r="G205" s="37">
        <f t="shared" si="28"/>
        <v>4.2399242024723582</v>
      </c>
      <c r="H205" s="37">
        <f t="shared" si="28"/>
        <v>4.4005592486962959</v>
      </c>
      <c r="I205" s="8"/>
    </row>
    <row r="206" spans="1:9">
      <c r="A206" s="27" t="s">
        <v>34</v>
      </c>
      <c r="B206" s="27"/>
      <c r="C206" s="27"/>
      <c r="D206" s="37">
        <f t="shared" si="28"/>
        <v>2.2384622211078353</v>
      </c>
      <c r="E206" s="37">
        <f t="shared" si="28"/>
        <v>2.3873767636834118</v>
      </c>
      <c r="F206" s="37">
        <f t="shared" si="28"/>
        <v>2.4256736771275609</v>
      </c>
      <c r="G206" s="37">
        <f t="shared" si="28"/>
        <v>2.6115734243857092</v>
      </c>
      <c r="H206" s="37">
        <f t="shared" si="28"/>
        <v>2.7303876342496696</v>
      </c>
      <c r="I206" s="8"/>
    </row>
    <row r="207" spans="1:9">
      <c r="A207" s="22" t="s">
        <v>35</v>
      </c>
      <c r="B207" s="22"/>
      <c r="C207" s="22"/>
      <c r="D207" s="37">
        <f t="shared" si="28"/>
        <v>1.4404703714711926</v>
      </c>
      <c r="E207" s="37">
        <f t="shared" si="28"/>
        <v>1.5684440411518354</v>
      </c>
      <c r="F207" s="37">
        <f t="shared" si="28"/>
        <v>1.6137376279918785</v>
      </c>
      <c r="G207" s="37">
        <f t="shared" si="28"/>
        <v>1.748907282104454</v>
      </c>
      <c r="H207" s="37">
        <f t="shared" si="28"/>
        <v>1.7910476024158364</v>
      </c>
      <c r="I207" s="8"/>
    </row>
    <row r="208" spans="1:9">
      <c r="A208" s="27" t="s">
        <v>36</v>
      </c>
      <c r="B208" s="27"/>
      <c r="C208" s="27"/>
      <c r="D208" s="37">
        <f t="shared" si="28"/>
        <v>1.0581667739577156</v>
      </c>
      <c r="E208" s="37">
        <f t="shared" si="28"/>
        <v>1.1263322980083652</v>
      </c>
      <c r="F208" s="37">
        <f t="shared" si="28"/>
        <v>1.1561545106052518</v>
      </c>
      <c r="G208" s="37">
        <f t="shared" si="28"/>
        <v>1.2574076888010941</v>
      </c>
      <c r="H208" s="37">
        <f t="shared" si="28"/>
        <v>1.2961819388760953</v>
      </c>
      <c r="I208" s="8"/>
    </row>
    <row r="209" spans="1:9">
      <c r="A209" s="22" t="s">
        <v>37</v>
      </c>
      <c r="B209" s="22"/>
      <c r="C209" s="22"/>
      <c r="D209" s="37">
        <f t="shared" si="28"/>
        <v>0.71643187065348002</v>
      </c>
      <c r="E209" s="37">
        <f t="shared" si="28"/>
        <v>0.77895878553849551</v>
      </c>
      <c r="F209" s="37">
        <f t="shared" si="28"/>
        <v>0.81311447591236752</v>
      </c>
      <c r="G209" s="37">
        <f t="shared" si="28"/>
        <v>0.87864351028361498</v>
      </c>
      <c r="H209" s="37">
        <f t="shared" si="28"/>
        <v>0.90714851545560993</v>
      </c>
      <c r="I209" s="8"/>
    </row>
    <row r="210" spans="1:9">
      <c r="A210" s="27" t="s">
        <v>38</v>
      </c>
      <c r="B210" s="27"/>
      <c r="C210" s="27"/>
      <c r="D210" s="37">
        <f t="shared" si="28"/>
        <v>0.52640698006922038</v>
      </c>
      <c r="E210" s="37">
        <f t="shared" si="28"/>
        <v>0.53778269901357645</v>
      </c>
      <c r="F210" s="37">
        <f t="shared" si="28"/>
        <v>0.55515685449611063</v>
      </c>
      <c r="G210" s="37">
        <f t="shared" si="28"/>
        <v>0.61038014962860998</v>
      </c>
      <c r="H210" s="37">
        <f t="shared" si="28"/>
        <v>0.65361402371862509</v>
      </c>
      <c r="I210" s="8"/>
    </row>
    <row r="211" spans="1:9">
      <c r="A211" s="27" t="s">
        <v>39</v>
      </c>
      <c r="B211" s="27"/>
      <c r="C211" s="27"/>
      <c r="D211" s="37">
        <f t="shared" si="28"/>
        <v>0.37737337425888184</v>
      </c>
      <c r="E211" s="37">
        <f t="shared" si="28"/>
        <v>0.39281055418533783</v>
      </c>
      <c r="F211" s="37">
        <f t="shared" si="28"/>
        <v>0.41303858522794895</v>
      </c>
      <c r="G211" s="37">
        <f t="shared" si="28"/>
        <v>0.44837187268160572</v>
      </c>
      <c r="H211" s="37">
        <f t="shared" si="28"/>
        <v>0.46530417300941235</v>
      </c>
      <c r="I211" s="8"/>
    </row>
    <row r="212" spans="1:9">
      <c r="A212" s="27" t="s">
        <v>40</v>
      </c>
      <c r="B212" s="27"/>
      <c r="C212" s="27"/>
      <c r="D212" s="37">
        <f t="shared" ref="D212:H218" si="29">D187/D$193*100</f>
        <v>0.24763807090224496</v>
      </c>
      <c r="E212" s="37">
        <f t="shared" si="29"/>
        <v>0.27528717942568115</v>
      </c>
      <c r="F212" s="37">
        <f t="shared" si="29"/>
        <v>0.28447222389166016</v>
      </c>
      <c r="G212" s="37">
        <f t="shared" si="29"/>
        <v>0.29809522958248791</v>
      </c>
      <c r="H212" s="37">
        <f t="shared" si="29"/>
        <v>0.32812202478325958</v>
      </c>
      <c r="I212" s="8"/>
    </row>
    <row r="213" spans="1:9">
      <c r="A213" s="27" t="s">
        <v>41</v>
      </c>
      <c r="B213" s="27"/>
      <c r="C213" s="27"/>
      <c r="D213" s="37">
        <f t="shared" si="29"/>
        <v>0.17946012646726966</v>
      </c>
      <c r="E213" s="37">
        <f t="shared" si="29"/>
        <v>0.18827724323740921</v>
      </c>
      <c r="F213" s="37">
        <f t="shared" si="29"/>
        <v>0.19337983405394132</v>
      </c>
      <c r="G213" s="37">
        <f t="shared" si="29"/>
        <v>0.20547118710726961</v>
      </c>
      <c r="H213" s="37">
        <f t="shared" si="29"/>
        <v>0.22365739810490856</v>
      </c>
      <c r="I213" s="8"/>
    </row>
    <row r="214" spans="1:9">
      <c r="A214" s="27" t="s">
        <v>42</v>
      </c>
      <c r="B214" s="27"/>
      <c r="C214" s="27"/>
      <c r="D214" s="37">
        <f t="shared" si="29"/>
        <v>0.13367948196031312</v>
      </c>
      <c r="E214" s="37">
        <f t="shared" si="29"/>
        <v>0.12924906294429364</v>
      </c>
      <c r="F214" s="37">
        <f t="shared" si="29"/>
        <v>0.14588923495355233</v>
      </c>
      <c r="G214" s="37">
        <f t="shared" si="29"/>
        <v>0.1393271181744237</v>
      </c>
      <c r="H214" s="37">
        <f t="shared" si="29"/>
        <v>0.15864315914496807</v>
      </c>
      <c r="I214" s="8"/>
    </row>
    <row r="215" spans="1:9">
      <c r="A215" s="27" t="s">
        <v>43</v>
      </c>
      <c r="B215" s="27"/>
      <c r="C215" s="27"/>
      <c r="D215" s="37">
        <f t="shared" si="29"/>
        <v>0.10142173552310373</v>
      </c>
      <c r="E215" s="37">
        <f t="shared" si="29"/>
        <v>0.10859586216453539</v>
      </c>
      <c r="F215" s="37">
        <f t="shared" si="29"/>
        <v>0.10334802831523859</v>
      </c>
      <c r="G215" s="37">
        <f t="shared" si="29"/>
        <v>0.11664595940184309</v>
      </c>
      <c r="H215" s="37">
        <f t="shared" si="29"/>
        <v>0.12056038486746247</v>
      </c>
      <c r="I215" s="8"/>
    </row>
    <row r="216" spans="1:9">
      <c r="A216" s="27" t="s">
        <v>44</v>
      </c>
      <c r="B216" s="27"/>
      <c r="C216" s="27"/>
      <c r="D216" s="37">
        <f t="shared" si="29"/>
        <v>8.1559978983162584E-2</v>
      </c>
      <c r="E216" s="37">
        <f t="shared" si="29"/>
        <v>8.2346310205745843E-2</v>
      </c>
      <c r="F216" s="37">
        <f t="shared" si="29"/>
        <v>7.5537156385482251E-2</v>
      </c>
      <c r="G216" s="37">
        <f t="shared" si="29"/>
        <v>7.9998569857969021E-2</v>
      </c>
      <c r="H216" s="37">
        <f t="shared" si="29"/>
        <v>9.2156105710206909E-2</v>
      </c>
      <c r="I216" s="8"/>
    </row>
    <row r="217" spans="1:9">
      <c r="A217" s="22" t="s">
        <v>45</v>
      </c>
      <c r="B217" s="22"/>
      <c r="C217" s="22"/>
      <c r="D217" s="37">
        <f t="shared" si="29"/>
        <v>0.44695995390945575</v>
      </c>
      <c r="E217" s="37">
        <f t="shared" si="29"/>
        <v>0.44584264392949124</v>
      </c>
      <c r="F217" s="37">
        <f t="shared" si="29"/>
        <v>0.43012577348987557</v>
      </c>
      <c r="G217" s="37">
        <f t="shared" si="29"/>
        <v>0.44982436068182025</v>
      </c>
      <c r="H217" s="37">
        <f t="shared" si="29"/>
        <v>0.48150513223243963</v>
      </c>
      <c r="I217" s="8"/>
    </row>
    <row r="218" spans="1:9">
      <c r="A218" s="15" t="s">
        <v>46</v>
      </c>
      <c r="B218" s="15"/>
      <c r="C218" s="15"/>
      <c r="D218" s="35">
        <f t="shared" si="29"/>
        <v>100</v>
      </c>
      <c r="E218" s="35">
        <f t="shared" si="29"/>
        <v>100</v>
      </c>
      <c r="F218" s="35">
        <f t="shared" si="29"/>
        <v>100</v>
      </c>
      <c r="G218" s="35">
        <f t="shared" si="29"/>
        <v>100</v>
      </c>
      <c r="H218" s="35">
        <f t="shared" si="29"/>
        <v>100</v>
      </c>
      <c r="I218" s="8"/>
    </row>
    <row r="219" spans="1:9">
      <c r="A219" s="34"/>
      <c r="B219" s="34"/>
      <c r="C219" s="34"/>
      <c r="D219" s="34"/>
      <c r="E219" s="34"/>
      <c r="F219" s="34"/>
      <c r="G219" s="34"/>
      <c r="H219" s="34"/>
    </row>
  </sheetData>
  <sheetProtection selectLockedCells="1" selectUnlockedCells="1"/>
  <mergeCells count="4">
    <mergeCell ref="A137:O137"/>
    <mergeCell ref="K139:M139"/>
    <mergeCell ref="O139:P139"/>
    <mergeCell ref="A165:E165"/>
  </mergeCells>
  <pageMargins left="0.75" right="0.75" top="1" bottom="1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4"/>
  <sheetViews>
    <sheetView workbookViewId="0">
      <selection activeCell="B91" sqref="B91"/>
    </sheetView>
  </sheetViews>
  <sheetFormatPr baseColWidth="10" defaultColWidth="11.5" defaultRowHeight="12" x14ac:dyDescent="0"/>
  <cols>
    <col min="1" max="1" width="7.6640625" style="69" customWidth="1"/>
    <col min="2" max="4" width="9" style="69" customWidth="1"/>
    <col min="5" max="5" width="9.5" style="70" customWidth="1"/>
    <col min="6" max="6" width="14.1640625" style="70" customWidth="1"/>
    <col min="7" max="7" width="14.5" style="70" customWidth="1"/>
    <col min="8" max="8" width="11.5" style="70"/>
    <col min="9" max="10" width="12" style="70" customWidth="1"/>
    <col min="11" max="13" width="14.5" style="70" customWidth="1"/>
    <col min="14" max="14" width="17.6640625" style="70" customWidth="1"/>
    <col min="15" max="38" width="14.5" style="70" customWidth="1"/>
    <col min="39" max="39" width="11.5" style="71"/>
    <col min="40" max="40" width="17" style="71" customWidth="1"/>
    <col min="41" max="41" width="14.6640625" style="71" customWidth="1"/>
    <col min="42" max="16384" width="11.5" style="71"/>
  </cols>
  <sheetData>
    <row r="1" spans="1:39">
      <c r="A1" s="72" t="s">
        <v>94</v>
      </c>
    </row>
    <row r="2" spans="1:39">
      <c r="S2" s="70" t="s">
        <v>240</v>
      </c>
      <c r="U2" s="70" t="s">
        <v>239</v>
      </c>
      <c r="Y2" s="73"/>
      <c r="Z2" s="73"/>
    </row>
    <row r="3" spans="1:39" s="76" customFormat="1" ht="27" customHeight="1">
      <c r="A3" s="181" t="s">
        <v>95</v>
      </c>
      <c r="B3" s="181"/>
      <c r="C3" s="181" t="s">
        <v>96</v>
      </c>
      <c r="D3" s="181"/>
      <c r="E3" s="75" t="s">
        <v>97</v>
      </c>
      <c r="F3" s="75" t="s">
        <v>98</v>
      </c>
      <c r="G3" s="75" t="s">
        <v>99</v>
      </c>
      <c r="H3" s="75" t="s">
        <v>100</v>
      </c>
      <c r="I3" s="75" t="s">
        <v>101</v>
      </c>
      <c r="J3" s="75" t="s">
        <v>102</v>
      </c>
      <c r="K3" s="74" t="s">
        <v>103</v>
      </c>
      <c r="L3" s="75" t="s">
        <v>104</v>
      </c>
      <c r="M3" s="74" t="s">
        <v>105</v>
      </c>
      <c r="N3" s="75" t="s">
        <v>106</v>
      </c>
      <c r="O3" s="75" t="s">
        <v>107</v>
      </c>
      <c r="P3" s="74" t="s">
        <v>108</v>
      </c>
      <c r="Q3" s="75" t="s">
        <v>109</v>
      </c>
      <c r="R3" s="75" t="s">
        <v>110</v>
      </c>
      <c r="S3" s="75" t="s">
        <v>111</v>
      </c>
      <c r="T3" s="75" t="s">
        <v>112</v>
      </c>
      <c r="U3" s="74" t="s">
        <v>113</v>
      </c>
      <c r="V3" s="75" t="s">
        <v>114</v>
      </c>
      <c r="W3" s="75" t="s">
        <v>115</v>
      </c>
      <c r="X3" s="75" t="s">
        <v>116</v>
      </c>
      <c r="Y3" s="75" t="s">
        <v>117</v>
      </c>
      <c r="Z3" s="74" t="s">
        <v>118</v>
      </c>
      <c r="AA3" s="75" t="s">
        <v>119</v>
      </c>
      <c r="AB3" s="74" t="s">
        <v>120</v>
      </c>
      <c r="AC3" s="75" t="s">
        <v>121</v>
      </c>
      <c r="AD3" s="74" t="s">
        <v>122</v>
      </c>
      <c r="AE3" s="75" t="s">
        <v>123</v>
      </c>
      <c r="AF3" s="75" t="s">
        <v>124</v>
      </c>
      <c r="AG3" s="75" t="s">
        <v>125</v>
      </c>
      <c r="AH3" s="75" t="s">
        <v>126</v>
      </c>
      <c r="AI3" s="74" t="s">
        <v>127</v>
      </c>
      <c r="AJ3" s="75" t="s">
        <v>128</v>
      </c>
      <c r="AK3" s="75" t="s">
        <v>129</v>
      </c>
      <c r="AL3" s="75" t="s">
        <v>130</v>
      </c>
      <c r="AM3" s="74" t="s">
        <v>131</v>
      </c>
    </row>
    <row r="4" spans="1:39" ht="12.75" customHeight="1">
      <c r="A4" s="77">
        <v>0</v>
      </c>
      <c r="B4" s="78">
        <v>0</v>
      </c>
      <c r="C4" s="79">
        <v>0</v>
      </c>
      <c r="D4" s="80">
        <v>0</v>
      </c>
      <c r="E4" s="81">
        <v>43815</v>
      </c>
      <c r="F4" s="81">
        <f>E4</f>
        <v>43815</v>
      </c>
      <c r="G4" s="81">
        <v>7107038401</v>
      </c>
      <c r="H4" s="81">
        <v>1288696644</v>
      </c>
      <c r="I4" s="81">
        <v>3076633601</v>
      </c>
      <c r="J4" s="81">
        <v>3441792284</v>
      </c>
      <c r="K4" s="82">
        <v>1344282925</v>
      </c>
      <c r="L4" s="81">
        <v>14475417865</v>
      </c>
      <c r="M4" s="82">
        <v>1038886826</v>
      </c>
      <c r="N4" s="81">
        <v>364196993</v>
      </c>
      <c r="O4" s="81">
        <v>16084445097</v>
      </c>
      <c r="P4" s="82">
        <v>1244899920</v>
      </c>
      <c r="Q4" s="81">
        <v>2648551139</v>
      </c>
      <c r="R4" s="81">
        <v>323753512</v>
      </c>
      <c r="S4" s="81">
        <v>891893121</v>
      </c>
      <c r="T4" s="81">
        <v>36203306925</v>
      </c>
      <c r="U4" s="82">
        <v>45602092784</v>
      </c>
      <c r="V4" s="81">
        <v>127059800</v>
      </c>
      <c r="W4" s="81">
        <v>294504002</v>
      </c>
      <c r="X4" s="81">
        <v>230728689</v>
      </c>
      <c r="Y4" s="81">
        <v>4757584688</v>
      </c>
      <c r="Z4" s="82">
        <v>0</v>
      </c>
      <c r="AA4" s="81">
        <v>1541392068</v>
      </c>
      <c r="AB4" s="82">
        <v>57415987</v>
      </c>
      <c r="AC4" s="81">
        <v>36517</v>
      </c>
      <c r="AD4" s="82">
        <v>7666599</v>
      </c>
      <c r="AE4" s="81">
        <v>54857168</v>
      </c>
      <c r="AF4" s="81">
        <v>195351</v>
      </c>
      <c r="AG4" s="81">
        <v>5433094</v>
      </c>
      <c r="AH4" s="81">
        <v>884366510</v>
      </c>
      <c r="AI4" s="82">
        <v>9578605</v>
      </c>
      <c r="AJ4" s="81">
        <v>1302558181</v>
      </c>
      <c r="AK4" s="81">
        <v>549331059</v>
      </c>
      <c r="AL4" s="81">
        <v>-665883970</v>
      </c>
      <c r="AM4" s="82">
        <v>480418544</v>
      </c>
    </row>
    <row r="5" spans="1:39" ht="12.75" customHeight="1">
      <c r="A5" s="77">
        <v>0</v>
      </c>
      <c r="B5" s="78">
        <v>5</v>
      </c>
      <c r="C5" s="79">
        <v>0</v>
      </c>
      <c r="D5" s="80">
        <v>1393680</v>
      </c>
      <c r="E5" s="81">
        <v>564656</v>
      </c>
      <c r="F5" s="81">
        <f t="shared" ref="F5:F36" si="0">E5+F4</f>
        <v>608471</v>
      </c>
      <c r="G5" s="81">
        <v>47849617581</v>
      </c>
      <c r="H5" s="81">
        <v>1909577469</v>
      </c>
      <c r="I5" s="81">
        <v>6866677757</v>
      </c>
      <c r="J5" s="81">
        <v>44909097140</v>
      </c>
      <c r="K5" s="82">
        <v>3265902060</v>
      </c>
      <c r="L5" s="81">
        <v>111511395941</v>
      </c>
      <c r="M5" s="82">
        <v>4285547934</v>
      </c>
      <c r="N5" s="81">
        <v>1120932359</v>
      </c>
      <c r="O5" s="81">
        <v>23256628676</v>
      </c>
      <c r="P5" s="82">
        <v>6310543669</v>
      </c>
      <c r="Q5" s="81">
        <v>6009646977</v>
      </c>
      <c r="R5" s="81">
        <v>459225316</v>
      </c>
      <c r="S5" s="81">
        <v>2739193492</v>
      </c>
      <c r="T5" s="81">
        <v>214352747626</v>
      </c>
      <c r="U5" s="82">
        <v>242077854801</v>
      </c>
      <c r="V5" s="81">
        <v>158353440</v>
      </c>
      <c r="W5" s="81">
        <v>160320224</v>
      </c>
      <c r="X5" s="81">
        <v>669258184</v>
      </c>
      <c r="Y5" s="81">
        <v>835332995</v>
      </c>
      <c r="Z5" s="82">
        <v>238460890595</v>
      </c>
      <c r="AA5" s="81">
        <v>152362213</v>
      </c>
      <c r="AB5" s="82">
        <v>1354819</v>
      </c>
      <c r="AC5" s="81">
        <v>406639</v>
      </c>
      <c r="AD5" s="82">
        <v>4343965</v>
      </c>
      <c r="AE5" s="81">
        <v>343184</v>
      </c>
      <c r="AF5" s="81">
        <v>1755641</v>
      </c>
      <c r="AG5" s="81">
        <v>682166</v>
      </c>
      <c r="AH5" s="81">
        <v>74485901</v>
      </c>
      <c r="AI5" s="82">
        <v>4562314</v>
      </c>
      <c r="AJ5" s="81">
        <v>11063872639</v>
      </c>
      <c r="AK5" s="81">
        <v>320193022</v>
      </c>
      <c r="AL5" s="81">
        <v>-10996735417</v>
      </c>
      <c r="AM5" s="82">
        <v>62896512</v>
      </c>
    </row>
    <row r="6" spans="1:39" ht="12.75" customHeight="1">
      <c r="A6" s="77">
        <v>5</v>
      </c>
      <c r="B6" s="78">
        <v>10</v>
      </c>
      <c r="C6" s="79">
        <v>1393680</v>
      </c>
      <c r="D6" s="80">
        <v>2787360</v>
      </c>
      <c r="E6" s="81">
        <v>146783</v>
      </c>
      <c r="F6" s="81">
        <f t="shared" si="0"/>
        <v>755254</v>
      </c>
      <c r="G6" s="81">
        <v>56392652752</v>
      </c>
      <c r="H6" s="81">
        <v>2482902749</v>
      </c>
      <c r="I6" s="81">
        <v>7788852299</v>
      </c>
      <c r="J6" s="81">
        <v>25237410730</v>
      </c>
      <c r="K6" s="82">
        <v>8691849777</v>
      </c>
      <c r="L6" s="81">
        <v>99655115813</v>
      </c>
      <c r="M6" s="82">
        <v>6484840251</v>
      </c>
      <c r="N6" s="81">
        <v>882978663</v>
      </c>
      <c r="O6" s="81">
        <v>93305212039</v>
      </c>
      <c r="P6" s="82">
        <v>8517035608</v>
      </c>
      <c r="Q6" s="81">
        <v>7144005075</v>
      </c>
      <c r="R6" s="81">
        <v>328575780</v>
      </c>
      <c r="S6" s="81">
        <v>2379908563</v>
      </c>
      <c r="T6" s="81">
        <v>265853481920</v>
      </c>
      <c r="U6" s="82">
        <v>299586361263</v>
      </c>
      <c r="V6" s="81">
        <v>290445008</v>
      </c>
      <c r="W6" s="81">
        <v>311025029</v>
      </c>
      <c r="X6" s="81">
        <v>924173326</v>
      </c>
      <c r="Y6" s="81">
        <v>1219968532</v>
      </c>
      <c r="Z6" s="82">
        <v>298467178559</v>
      </c>
      <c r="AA6" s="81">
        <v>54549244</v>
      </c>
      <c r="AB6" s="82">
        <v>871300</v>
      </c>
      <c r="AC6" s="81">
        <v>39645</v>
      </c>
      <c r="AD6" s="82">
        <v>2458308</v>
      </c>
      <c r="AE6" s="81">
        <v>700784</v>
      </c>
      <c r="AF6" s="81">
        <v>3019847</v>
      </c>
      <c r="AG6" s="81">
        <v>16378049</v>
      </c>
      <c r="AH6" s="81">
        <v>116279820</v>
      </c>
      <c r="AI6" s="82">
        <v>2702988</v>
      </c>
      <c r="AJ6" s="81">
        <v>12489924648</v>
      </c>
      <c r="AK6" s="81">
        <v>260136267</v>
      </c>
      <c r="AL6" s="81">
        <v>-12576083545</v>
      </c>
      <c r="AM6" s="82">
        <v>49547530</v>
      </c>
    </row>
    <row r="7" spans="1:39" ht="12.75" customHeight="1">
      <c r="A7" s="77">
        <v>10</v>
      </c>
      <c r="B7" s="78">
        <v>11</v>
      </c>
      <c r="C7" s="79">
        <v>2787360</v>
      </c>
      <c r="D7" s="80">
        <v>3066096</v>
      </c>
      <c r="E7" s="81">
        <v>23871</v>
      </c>
      <c r="F7" s="81">
        <f t="shared" si="0"/>
        <v>779125</v>
      </c>
      <c r="G7" s="81">
        <v>12721719290</v>
      </c>
      <c r="H7" s="81">
        <v>668197637</v>
      </c>
      <c r="I7" s="81">
        <v>1735388942</v>
      </c>
      <c r="J7" s="81">
        <v>4606022955</v>
      </c>
      <c r="K7" s="82">
        <v>2193619843</v>
      </c>
      <c r="L7" s="81">
        <v>19324120717</v>
      </c>
      <c r="M7" s="82">
        <v>1519780089</v>
      </c>
      <c r="N7" s="81">
        <v>200369915</v>
      </c>
      <c r="O7" s="81">
        <v>27315680416</v>
      </c>
      <c r="P7" s="82">
        <v>2112680962</v>
      </c>
      <c r="Q7" s="81">
        <v>1635561534</v>
      </c>
      <c r="R7" s="81">
        <v>65977970</v>
      </c>
      <c r="S7" s="81">
        <v>510777401</v>
      </c>
      <c r="T7" s="81">
        <v>62556786039</v>
      </c>
      <c r="U7" s="82">
        <v>70185263861</v>
      </c>
      <c r="V7" s="81">
        <v>52793271</v>
      </c>
      <c r="W7" s="81">
        <v>88149786</v>
      </c>
      <c r="X7" s="81">
        <v>242770219</v>
      </c>
      <c r="Y7" s="81">
        <v>326170484</v>
      </c>
      <c r="Z7" s="82">
        <v>69795516165</v>
      </c>
      <c r="AA7" s="81">
        <v>100888875</v>
      </c>
      <c r="AB7" s="82">
        <v>0</v>
      </c>
      <c r="AC7" s="81">
        <v>0</v>
      </c>
      <c r="AD7" s="82">
        <v>657902</v>
      </c>
      <c r="AE7" s="81">
        <v>134038</v>
      </c>
      <c r="AF7" s="81">
        <v>1242755</v>
      </c>
      <c r="AG7" s="81">
        <v>319030</v>
      </c>
      <c r="AH7" s="81">
        <v>50969437</v>
      </c>
      <c r="AI7" s="82">
        <v>453807</v>
      </c>
      <c r="AJ7" s="81">
        <v>2862313962</v>
      </c>
      <c r="AK7" s="81">
        <v>99228981</v>
      </c>
      <c r="AL7" s="81">
        <v>-2815202056</v>
      </c>
      <c r="AM7" s="82">
        <v>40047567</v>
      </c>
    </row>
    <row r="8" spans="1:39" ht="12.75" customHeight="1">
      <c r="A8" s="77">
        <v>11</v>
      </c>
      <c r="B8" s="78">
        <v>12</v>
      </c>
      <c r="C8" s="79">
        <v>3066096</v>
      </c>
      <c r="D8" s="80">
        <v>3344832</v>
      </c>
      <c r="E8" s="81">
        <v>21924</v>
      </c>
      <c r="F8" s="81">
        <f t="shared" si="0"/>
        <v>801049</v>
      </c>
      <c r="G8" s="81">
        <v>10786572380</v>
      </c>
      <c r="H8" s="81">
        <v>652366766</v>
      </c>
      <c r="I8" s="81">
        <v>1428063609</v>
      </c>
      <c r="J8" s="81">
        <v>4558230540</v>
      </c>
      <c r="K8" s="82">
        <v>2584176681</v>
      </c>
      <c r="L8" s="81">
        <v>19684382148</v>
      </c>
      <c r="M8" s="82">
        <v>1756828576</v>
      </c>
      <c r="N8" s="81">
        <v>214709570</v>
      </c>
      <c r="O8" s="81">
        <v>29259051306</v>
      </c>
      <c r="P8" s="82">
        <v>1680833078</v>
      </c>
      <c r="Q8" s="81">
        <v>1326326939</v>
      </c>
      <c r="R8" s="81">
        <v>118908337</v>
      </c>
      <c r="S8" s="81">
        <v>551989176</v>
      </c>
      <c r="T8" s="81">
        <v>62906662209</v>
      </c>
      <c r="U8" s="82">
        <v>70607990202</v>
      </c>
      <c r="V8" s="81">
        <v>60584758</v>
      </c>
      <c r="W8" s="81">
        <v>117709066</v>
      </c>
      <c r="X8" s="81">
        <v>228957097</v>
      </c>
      <c r="Y8" s="81">
        <v>334780942</v>
      </c>
      <c r="Z8" s="82">
        <v>70256054550</v>
      </c>
      <c r="AA8" s="81">
        <v>23863817</v>
      </c>
      <c r="AB8" s="82">
        <v>439502</v>
      </c>
      <c r="AC8" s="81">
        <v>0</v>
      </c>
      <c r="AD8" s="82">
        <v>769361</v>
      </c>
      <c r="AE8" s="81">
        <v>54973</v>
      </c>
      <c r="AF8" s="81">
        <v>489862</v>
      </c>
      <c r="AG8" s="81">
        <v>575307</v>
      </c>
      <c r="AH8" s="81">
        <v>93431730</v>
      </c>
      <c r="AI8" s="82">
        <v>1031708</v>
      </c>
      <c r="AJ8" s="81">
        <v>2509651246</v>
      </c>
      <c r="AK8" s="81">
        <v>55270049</v>
      </c>
      <c r="AL8" s="81">
        <v>-2581700868</v>
      </c>
      <c r="AM8" s="82">
        <v>10807335</v>
      </c>
    </row>
    <row r="9" spans="1:39" ht="12.75" customHeight="1">
      <c r="A9" s="77">
        <v>12</v>
      </c>
      <c r="B9" s="78">
        <v>13</v>
      </c>
      <c r="C9" s="79">
        <v>3344832</v>
      </c>
      <c r="D9" s="80">
        <v>3623568</v>
      </c>
      <c r="E9" s="81">
        <v>20544</v>
      </c>
      <c r="F9" s="81">
        <f t="shared" si="0"/>
        <v>821593</v>
      </c>
      <c r="G9" s="81">
        <v>10804628563</v>
      </c>
      <c r="H9" s="81">
        <v>736887252</v>
      </c>
      <c r="I9" s="81">
        <v>1464575550</v>
      </c>
      <c r="J9" s="81">
        <v>4167607910</v>
      </c>
      <c r="K9" s="82">
        <v>2668814131</v>
      </c>
      <c r="L9" s="81">
        <v>19897219161</v>
      </c>
      <c r="M9" s="82">
        <v>1754874501</v>
      </c>
      <c r="N9" s="81">
        <v>231782748</v>
      </c>
      <c r="O9" s="81">
        <v>30400927525</v>
      </c>
      <c r="P9" s="82">
        <v>1763299075</v>
      </c>
      <c r="Q9" s="81">
        <v>1366603262</v>
      </c>
      <c r="R9" s="81">
        <v>69482885</v>
      </c>
      <c r="S9" s="81">
        <v>515204640</v>
      </c>
      <c r="T9" s="81">
        <v>64042891141</v>
      </c>
      <c r="U9" s="82">
        <v>71939325629</v>
      </c>
      <c r="V9" s="81">
        <v>59750792</v>
      </c>
      <c r="W9" s="81">
        <v>121562111</v>
      </c>
      <c r="X9" s="81">
        <v>272178910</v>
      </c>
      <c r="Y9" s="81">
        <v>383792388</v>
      </c>
      <c r="Z9" s="82">
        <v>71572423559</v>
      </c>
      <c r="AA9" s="81">
        <v>151217959</v>
      </c>
      <c r="AB9" s="82">
        <v>44094</v>
      </c>
      <c r="AC9" s="81">
        <v>56713</v>
      </c>
      <c r="AD9" s="82">
        <v>1359908</v>
      </c>
      <c r="AE9" s="81">
        <v>420061</v>
      </c>
      <c r="AF9" s="81">
        <v>1566251</v>
      </c>
      <c r="AG9" s="81">
        <v>589654</v>
      </c>
      <c r="AH9" s="81">
        <v>98014657</v>
      </c>
      <c r="AI9" s="82">
        <v>2050815</v>
      </c>
      <c r="AJ9" s="81">
        <v>2568081962</v>
      </c>
      <c r="AK9" s="81">
        <v>137906614</v>
      </c>
      <c r="AL9" s="81">
        <v>-2520877968</v>
      </c>
      <c r="AM9" s="82">
        <v>63522212</v>
      </c>
    </row>
    <row r="10" spans="1:39" ht="12.75" customHeight="1">
      <c r="A10" s="77">
        <v>13</v>
      </c>
      <c r="B10" s="78">
        <v>14</v>
      </c>
      <c r="C10" s="79">
        <v>3623568</v>
      </c>
      <c r="D10" s="80">
        <v>3902304</v>
      </c>
      <c r="E10" s="81">
        <v>19235</v>
      </c>
      <c r="F10" s="81">
        <f t="shared" si="0"/>
        <v>840828</v>
      </c>
      <c r="G10" s="81">
        <v>11991328157</v>
      </c>
      <c r="H10" s="81">
        <v>635440839</v>
      </c>
      <c r="I10" s="81">
        <v>1653734355</v>
      </c>
      <c r="J10" s="81">
        <v>3852122538</v>
      </c>
      <c r="K10" s="82">
        <v>2538324582</v>
      </c>
      <c r="L10" s="81">
        <v>19505020620</v>
      </c>
      <c r="M10" s="82">
        <v>1723825388</v>
      </c>
      <c r="N10" s="81">
        <v>227536819</v>
      </c>
      <c r="O10" s="81">
        <v>30639859499</v>
      </c>
      <c r="P10" s="82">
        <v>1929635688</v>
      </c>
      <c r="Q10" s="81">
        <v>1538515776</v>
      </c>
      <c r="R10" s="81">
        <v>63284666</v>
      </c>
      <c r="S10" s="81">
        <v>510077682</v>
      </c>
      <c r="T10" s="81">
        <v>64601741659</v>
      </c>
      <c r="U10" s="82">
        <v>72584950361</v>
      </c>
      <c r="V10" s="81">
        <v>55094772</v>
      </c>
      <c r="W10" s="81">
        <v>128112670</v>
      </c>
      <c r="X10" s="81">
        <v>226204836</v>
      </c>
      <c r="Y10" s="81">
        <v>354014525</v>
      </c>
      <c r="Z10" s="82">
        <v>72268496961</v>
      </c>
      <c r="AA10" s="81">
        <v>393404918</v>
      </c>
      <c r="AB10" s="82">
        <v>46046</v>
      </c>
      <c r="AC10" s="81">
        <v>205370</v>
      </c>
      <c r="AD10" s="82">
        <v>1663381</v>
      </c>
      <c r="AE10" s="81">
        <v>233948</v>
      </c>
      <c r="AF10" s="81">
        <v>2625888</v>
      </c>
      <c r="AG10" s="81">
        <v>709640</v>
      </c>
      <c r="AH10" s="81">
        <v>136243088</v>
      </c>
      <c r="AI10" s="82">
        <v>943089</v>
      </c>
      <c r="AJ10" s="81">
        <v>2714765629</v>
      </c>
      <c r="AK10" s="81">
        <v>231138000</v>
      </c>
      <c r="AL10" s="81">
        <v>-2463939069</v>
      </c>
      <c r="AM10" s="82">
        <v>166565173</v>
      </c>
    </row>
    <row r="11" spans="1:39" ht="12.75" customHeight="1">
      <c r="A11" s="77">
        <v>14</v>
      </c>
      <c r="B11" s="78">
        <v>15</v>
      </c>
      <c r="C11" s="79">
        <v>3902304</v>
      </c>
      <c r="D11" s="80">
        <v>4181040</v>
      </c>
      <c r="E11" s="81">
        <v>17052</v>
      </c>
      <c r="F11" s="81">
        <f t="shared" si="0"/>
        <v>857880</v>
      </c>
      <c r="G11" s="81">
        <v>10063870484</v>
      </c>
      <c r="H11" s="81">
        <v>725729395</v>
      </c>
      <c r="I11" s="81">
        <v>1403466401</v>
      </c>
      <c r="J11" s="81">
        <v>3621190316</v>
      </c>
      <c r="K11" s="82">
        <v>2602411597</v>
      </c>
      <c r="L11" s="81">
        <v>18082143976</v>
      </c>
      <c r="M11" s="82">
        <v>1859861872</v>
      </c>
      <c r="N11" s="81">
        <v>264562737</v>
      </c>
      <c r="O11" s="81">
        <v>30973573914</v>
      </c>
      <c r="P11" s="82">
        <v>1674105671</v>
      </c>
      <c r="Q11" s="81">
        <v>1312096886</v>
      </c>
      <c r="R11" s="81">
        <v>122122500</v>
      </c>
      <c r="S11" s="81">
        <v>532431456</v>
      </c>
      <c r="T11" s="81">
        <v>61421474668</v>
      </c>
      <c r="U11" s="82">
        <v>69304265521</v>
      </c>
      <c r="V11" s="81">
        <v>49250914</v>
      </c>
      <c r="W11" s="81">
        <v>157151124</v>
      </c>
      <c r="X11" s="81">
        <v>264386082</v>
      </c>
      <c r="Y11" s="81">
        <v>419252629</v>
      </c>
      <c r="Z11" s="82">
        <v>68883032446</v>
      </c>
      <c r="AA11" s="81">
        <v>606649594</v>
      </c>
      <c r="AB11" s="82">
        <v>9194706</v>
      </c>
      <c r="AC11" s="81">
        <v>77</v>
      </c>
      <c r="AD11" s="82">
        <v>1997658</v>
      </c>
      <c r="AE11" s="81">
        <v>21814</v>
      </c>
      <c r="AF11" s="81">
        <v>2282202</v>
      </c>
      <c r="AG11" s="81">
        <v>1940747</v>
      </c>
      <c r="AH11" s="81">
        <v>191777183</v>
      </c>
      <c r="AI11" s="82">
        <v>3530838</v>
      </c>
      <c r="AJ11" s="81">
        <v>2414250466</v>
      </c>
      <c r="AK11" s="81">
        <v>313254354</v>
      </c>
      <c r="AL11" s="81">
        <v>-1999956685</v>
      </c>
      <c r="AM11" s="82">
        <v>256310906</v>
      </c>
    </row>
    <row r="12" spans="1:39" ht="12.75" customHeight="1">
      <c r="A12" s="77">
        <v>15</v>
      </c>
      <c r="B12" s="78">
        <v>20</v>
      </c>
      <c r="C12" s="79">
        <v>4181040</v>
      </c>
      <c r="D12" s="80">
        <v>5574720</v>
      </c>
      <c r="E12" s="81">
        <v>68600</v>
      </c>
      <c r="F12" s="81">
        <f t="shared" si="0"/>
        <v>926480</v>
      </c>
      <c r="G12" s="81">
        <v>51786480389</v>
      </c>
      <c r="H12" s="81">
        <v>3812062554</v>
      </c>
      <c r="I12" s="81">
        <v>7646117297</v>
      </c>
      <c r="J12" s="81">
        <v>15221048975</v>
      </c>
      <c r="K12" s="82">
        <v>13147528307</v>
      </c>
      <c r="L12" s="81">
        <v>86606547761</v>
      </c>
      <c r="M12" s="82">
        <v>8790426346</v>
      </c>
      <c r="N12" s="81">
        <v>1065183720</v>
      </c>
      <c r="O12" s="81">
        <v>146816551349</v>
      </c>
      <c r="P12" s="82">
        <v>8729478602</v>
      </c>
      <c r="Q12" s="81">
        <v>7092704372</v>
      </c>
      <c r="R12" s="81">
        <v>494386826</v>
      </c>
      <c r="S12" s="81">
        <v>2548093419</v>
      </c>
      <c r="T12" s="81">
        <v>297015172807</v>
      </c>
      <c r="U12" s="82">
        <v>333486240683</v>
      </c>
      <c r="V12" s="81">
        <v>261118858</v>
      </c>
      <c r="W12" s="81">
        <v>824658084</v>
      </c>
      <c r="X12" s="81">
        <v>1453648206</v>
      </c>
      <c r="Y12" s="81">
        <v>2295582049</v>
      </c>
      <c r="Z12" s="82">
        <v>331281001039</v>
      </c>
      <c r="AA12" s="81">
        <v>5146544869</v>
      </c>
      <c r="AB12" s="82">
        <v>3422209</v>
      </c>
      <c r="AC12" s="81">
        <v>169520</v>
      </c>
      <c r="AD12" s="82">
        <v>12230513</v>
      </c>
      <c r="AE12" s="81">
        <v>5770335</v>
      </c>
      <c r="AF12" s="81">
        <v>8404177</v>
      </c>
      <c r="AG12" s="81">
        <v>11885901</v>
      </c>
      <c r="AH12" s="81">
        <v>1646934469</v>
      </c>
      <c r="AI12" s="82">
        <v>13841102</v>
      </c>
      <c r="AJ12" s="81">
        <v>12171824594</v>
      </c>
      <c r="AK12" s="81">
        <v>2220188159</v>
      </c>
      <c r="AL12" s="81">
        <v>-8721093533</v>
      </c>
      <c r="AM12" s="82">
        <v>1934570105</v>
      </c>
    </row>
    <row r="13" spans="1:39" ht="12.75" customHeight="1">
      <c r="A13" s="77">
        <v>20</v>
      </c>
      <c r="B13" s="78">
        <v>25</v>
      </c>
      <c r="C13" s="79">
        <v>5574720</v>
      </c>
      <c r="D13" s="80">
        <v>6968400</v>
      </c>
      <c r="E13" s="81">
        <v>48981</v>
      </c>
      <c r="F13" s="81">
        <f t="shared" si="0"/>
        <v>975461</v>
      </c>
      <c r="G13" s="81">
        <v>46581697330</v>
      </c>
      <c r="H13" s="81">
        <v>4100860955</v>
      </c>
      <c r="I13" s="81">
        <v>7122370090</v>
      </c>
      <c r="J13" s="81">
        <v>11546947101</v>
      </c>
      <c r="K13" s="82">
        <v>12984073272</v>
      </c>
      <c r="L13" s="81">
        <v>79575936132</v>
      </c>
      <c r="M13" s="82">
        <v>8181994587</v>
      </c>
      <c r="N13" s="81">
        <v>1213636826</v>
      </c>
      <c r="O13" s="81">
        <v>137608960893</v>
      </c>
      <c r="P13" s="82">
        <v>8074034392</v>
      </c>
      <c r="Q13" s="81">
        <v>6585006747</v>
      </c>
      <c r="R13" s="81">
        <v>378544668</v>
      </c>
      <c r="S13" s="81">
        <v>2392759973</v>
      </c>
      <c r="T13" s="81">
        <v>275404282355</v>
      </c>
      <c r="U13" s="82">
        <v>307634200190</v>
      </c>
      <c r="V13" s="81">
        <v>267976646</v>
      </c>
      <c r="W13" s="81">
        <v>942060336</v>
      </c>
      <c r="X13" s="81">
        <v>1611758207</v>
      </c>
      <c r="Y13" s="81">
        <v>2587087992</v>
      </c>
      <c r="Z13" s="82">
        <v>305323855206</v>
      </c>
      <c r="AA13" s="81">
        <v>7045694892</v>
      </c>
      <c r="AB13" s="82">
        <v>1407152</v>
      </c>
      <c r="AC13" s="81">
        <v>174734</v>
      </c>
      <c r="AD13" s="82">
        <v>16152428</v>
      </c>
      <c r="AE13" s="81">
        <v>1603580</v>
      </c>
      <c r="AF13" s="81">
        <v>10862435</v>
      </c>
      <c r="AG13" s="81">
        <v>14991050</v>
      </c>
      <c r="AH13" s="81">
        <v>2481928302</v>
      </c>
      <c r="AI13" s="82">
        <v>13532378</v>
      </c>
      <c r="AJ13" s="81">
        <v>11211947776</v>
      </c>
      <c r="AK13" s="81">
        <v>2692935820</v>
      </c>
      <c r="AL13" s="81">
        <v>-6704090639</v>
      </c>
      <c r="AM13" s="82">
        <v>2477639352</v>
      </c>
    </row>
    <row r="14" spans="1:39" ht="12.75" customHeight="1">
      <c r="A14" s="77">
        <v>25</v>
      </c>
      <c r="B14" s="78">
        <v>30</v>
      </c>
      <c r="C14" s="79">
        <v>6968400</v>
      </c>
      <c r="D14" s="80">
        <v>8362080</v>
      </c>
      <c r="E14" s="81">
        <v>37817</v>
      </c>
      <c r="F14" s="81">
        <f t="shared" si="0"/>
        <v>1013278</v>
      </c>
      <c r="G14" s="81">
        <v>49116546430</v>
      </c>
      <c r="H14" s="81">
        <v>4321804342</v>
      </c>
      <c r="I14" s="81">
        <v>8011772740</v>
      </c>
      <c r="J14" s="81">
        <v>10023691784</v>
      </c>
      <c r="K14" s="82">
        <v>13156051410</v>
      </c>
      <c r="L14" s="81">
        <v>72343217534</v>
      </c>
      <c r="M14" s="82">
        <v>8135391208</v>
      </c>
      <c r="N14" s="81">
        <v>1045875794</v>
      </c>
      <c r="O14" s="81">
        <v>127199956366</v>
      </c>
      <c r="P14" s="82">
        <v>8710158722</v>
      </c>
      <c r="Q14" s="81">
        <v>7250303693</v>
      </c>
      <c r="R14" s="81">
        <v>464325365</v>
      </c>
      <c r="S14" s="81">
        <v>2614288129</v>
      </c>
      <c r="T14" s="81">
        <v>262088112372</v>
      </c>
      <c r="U14" s="82">
        <v>291735549143</v>
      </c>
      <c r="V14" s="81">
        <v>232868304</v>
      </c>
      <c r="W14" s="81">
        <v>1229735259</v>
      </c>
      <c r="X14" s="81">
        <v>1705338214</v>
      </c>
      <c r="Y14" s="81">
        <v>2950028454</v>
      </c>
      <c r="Z14" s="82">
        <v>288600940635</v>
      </c>
      <c r="AA14" s="81">
        <v>8312569538</v>
      </c>
      <c r="AB14" s="82">
        <v>5933008</v>
      </c>
      <c r="AC14" s="81">
        <v>548432</v>
      </c>
      <c r="AD14" s="82">
        <v>24697422</v>
      </c>
      <c r="AE14" s="81">
        <v>831275</v>
      </c>
      <c r="AF14" s="81">
        <v>9752175</v>
      </c>
      <c r="AG14" s="81">
        <v>22021287</v>
      </c>
      <c r="AH14" s="81">
        <v>3009637977</v>
      </c>
      <c r="AI14" s="82">
        <v>18100185</v>
      </c>
      <c r="AJ14" s="81">
        <v>11507242660</v>
      </c>
      <c r="AK14" s="81">
        <v>2992075500</v>
      </c>
      <c r="AL14" s="81">
        <v>-6274328867</v>
      </c>
      <c r="AM14" s="82">
        <v>2776993788</v>
      </c>
    </row>
    <row r="15" spans="1:39" ht="12.75" customHeight="1">
      <c r="A15" s="77">
        <v>30</v>
      </c>
      <c r="B15" s="78">
        <v>35</v>
      </c>
      <c r="C15" s="79">
        <v>8362080</v>
      </c>
      <c r="D15" s="80">
        <v>9755760</v>
      </c>
      <c r="E15" s="81">
        <v>28113</v>
      </c>
      <c r="F15" s="81">
        <f t="shared" si="0"/>
        <v>1041391</v>
      </c>
      <c r="G15" s="81">
        <v>42351927740</v>
      </c>
      <c r="H15" s="81">
        <v>4516402972</v>
      </c>
      <c r="I15" s="81">
        <v>7333764689</v>
      </c>
      <c r="J15" s="81">
        <v>7938281887</v>
      </c>
      <c r="K15" s="82">
        <v>12257082986</v>
      </c>
      <c r="L15" s="81">
        <v>65332084792</v>
      </c>
      <c r="M15" s="82">
        <v>7225913872</v>
      </c>
      <c r="N15" s="81">
        <v>973243242</v>
      </c>
      <c r="O15" s="81">
        <v>110135493728</v>
      </c>
      <c r="P15" s="82">
        <v>7654198415</v>
      </c>
      <c r="Q15" s="81">
        <v>6529790256</v>
      </c>
      <c r="R15" s="81">
        <v>352088236</v>
      </c>
      <c r="S15" s="81">
        <v>2308174063</v>
      </c>
      <c r="T15" s="81">
        <v>230837229899</v>
      </c>
      <c r="U15" s="82">
        <v>256528341768</v>
      </c>
      <c r="V15" s="81">
        <v>136161750</v>
      </c>
      <c r="W15" s="81">
        <v>1268078518</v>
      </c>
      <c r="X15" s="81">
        <v>1651682643</v>
      </c>
      <c r="Y15" s="81">
        <v>2923294226</v>
      </c>
      <c r="Z15" s="82">
        <v>253830755569</v>
      </c>
      <c r="AA15" s="81">
        <v>8936077414</v>
      </c>
      <c r="AB15" s="82">
        <v>3641158</v>
      </c>
      <c r="AC15" s="81">
        <v>947918</v>
      </c>
      <c r="AD15" s="82">
        <v>22728652</v>
      </c>
      <c r="AE15" s="81">
        <v>834953</v>
      </c>
      <c r="AF15" s="81">
        <v>21064557</v>
      </c>
      <c r="AG15" s="81">
        <v>15201126</v>
      </c>
      <c r="AH15" s="81">
        <v>3162751851</v>
      </c>
      <c r="AI15" s="82">
        <v>16419925</v>
      </c>
      <c r="AJ15" s="81">
        <v>10130751194</v>
      </c>
      <c r="AK15" s="81">
        <v>3124067250</v>
      </c>
      <c r="AL15" s="81">
        <v>-4430981604</v>
      </c>
      <c r="AM15" s="82">
        <v>2956935282</v>
      </c>
    </row>
    <row r="16" spans="1:39" ht="12.75" customHeight="1">
      <c r="A16" s="77">
        <v>35</v>
      </c>
      <c r="B16" s="78">
        <v>40</v>
      </c>
      <c r="C16" s="79">
        <v>9755760</v>
      </c>
      <c r="D16" s="80">
        <v>11149440</v>
      </c>
      <c r="E16" s="81">
        <v>20901</v>
      </c>
      <c r="F16" s="81">
        <f t="shared" si="0"/>
        <v>1062292</v>
      </c>
      <c r="G16" s="81">
        <v>40075521873</v>
      </c>
      <c r="H16" s="81">
        <v>4469289462</v>
      </c>
      <c r="I16" s="81">
        <v>6982755557</v>
      </c>
      <c r="J16" s="81">
        <v>6573362786</v>
      </c>
      <c r="K16" s="82">
        <v>10940552203</v>
      </c>
      <c r="L16" s="81">
        <v>52285062429</v>
      </c>
      <c r="M16" s="82">
        <v>6716129892</v>
      </c>
      <c r="N16" s="81">
        <v>767797516</v>
      </c>
      <c r="O16" s="81">
        <v>93234524879</v>
      </c>
      <c r="P16" s="82">
        <v>7214225539</v>
      </c>
      <c r="Q16" s="81">
        <v>6147907837</v>
      </c>
      <c r="R16" s="81">
        <v>318631428</v>
      </c>
      <c r="S16" s="81">
        <v>2211697036</v>
      </c>
      <c r="T16" s="81">
        <v>199794470129</v>
      </c>
      <c r="U16" s="82">
        <v>220580985835</v>
      </c>
      <c r="V16" s="81">
        <v>184662365</v>
      </c>
      <c r="W16" s="81">
        <v>2230524625</v>
      </c>
      <c r="X16" s="81">
        <v>1685940021</v>
      </c>
      <c r="Y16" s="81">
        <v>2889049120</v>
      </c>
      <c r="Z16" s="82">
        <v>217839175610</v>
      </c>
      <c r="AA16" s="81">
        <v>9598620457</v>
      </c>
      <c r="AB16" s="82">
        <v>5710517</v>
      </c>
      <c r="AC16" s="81">
        <v>516991</v>
      </c>
      <c r="AD16" s="82">
        <v>26322885</v>
      </c>
      <c r="AE16" s="81">
        <v>898054</v>
      </c>
      <c r="AF16" s="81">
        <v>10561303</v>
      </c>
      <c r="AG16" s="81">
        <v>16387763</v>
      </c>
      <c r="AH16" s="81">
        <v>3185985873</v>
      </c>
      <c r="AI16" s="82">
        <v>21235981</v>
      </c>
      <c r="AJ16" s="81">
        <v>9424240314</v>
      </c>
      <c r="AK16" s="81">
        <v>3176732486</v>
      </c>
      <c r="AL16" s="81">
        <v>-3081818190</v>
      </c>
      <c r="AM16" s="82">
        <v>3041787846</v>
      </c>
    </row>
    <row r="17" spans="1:39" ht="12.75" customHeight="1">
      <c r="A17" s="77">
        <v>40</v>
      </c>
      <c r="B17" s="78">
        <v>45</v>
      </c>
      <c r="C17" s="79">
        <v>11149440</v>
      </c>
      <c r="D17" s="80">
        <v>12543120</v>
      </c>
      <c r="E17" s="81">
        <v>17597</v>
      </c>
      <c r="F17" s="81">
        <f t="shared" si="0"/>
        <v>1079889</v>
      </c>
      <c r="G17" s="81">
        <v>44517709077</v>
      </c>
      <c r="H17" s="81">
        <v>4516096485</v>
      </c>
      <c r="I17" s="81">
        <v>6972629475</v>
      </c>
      <c r="J17" s="81">
        <v>5346388847</v>
      </c>
      <c r="K17" s="82">
        <v>10548393835</v>
      </c>
      <c r="L17" s="81">
        <v>47677086967</v>
      </c>
      <c r="M17" s="82">
        <v>6592488898</v>
      </c>
      <c r="N17" s="81">
        <v>757174503</v>
      </c>
      <c r="O17" s="81">
        <v>84594212851</v>
      </c>
      <c r="P17" s="82">
        <v>8054818970</v>
      </c>
      <c r="Q17" s="81">
        <v>6160946173</v>
      </c>
      <c r="R17" s="81">
        <v>335797040</v>
      </c>
      <c r="S17" s="81">
        <v>2034890716</v>
      </c>
      <c r="T17" s="81">
        <v>192631642096</v>
      </c>
      <c r="U17" s="82">
        <v>211045365979</v>
      </c>
      <c r="V17" s="81">
        <v>172096319</v>
      </c>
      <c r="W17" s="81">
        <v>1677023281</v>
      </c>
      <c r="X17" s="81">
        <v>1726449075</v>
      </c>
      <c r="Y17" s="81">
        <v>3114573084</v>
      </c>
      <c r="Z17" s="82">
        <v>208076423045</v>
      </c>
      <c r="AA17" s="81">
        <v>10519835918</v>
      </c>
      <c r="AB17" s="82">
        <v>3150730</v>
      </c>
      <c r="AC17" s="81">
        <v>556235</v>
      </c>
      <c r="AD17" s="82">
        <v>30586413</v>
      </c>
      <c r="AE17" s="81">
        <v>703550</v>
      </c>
      <c r="AF17" s="81">
        <v>24126204</v>
      </c>
      <c r="AG17" s="81">
        <v>24218835</v>
      </c>
      <c r="AH17" s="81">
        <v>3344784994</v>
      </c>
      <c r="AI17" s="82">
        <v>26650054</v>
      </c>
      <c r="AJ17" s="81">
        <v>10153377426</v>
      </c>
      <c r="AK17" s="81">
        <v>3266719330</v>
      </c>
      <c r="AL17" s="81">
        <v>-3082017063</v>
      </c>
      <c r="AM17" s="82">
        <v>3148521635</v>
      </c>
    </row>
    <row r="18" spans="1:39" ht="12.75" customHeight="1">
      <c r="A18" s="77">
        <v>45</v>
      </c>
      <c r="B18" s="78">
        <v>50</v>
      </c>
      <c r="C18" s="79">
        <v>12543120</v>
      </c>
      <c r="D18" s="80">
        <v>13936800</v>
      </c>
      <c r="E18" s="81">
        <v>14573</v>
      </c>
      <c r="F18" s="81">
        <f t="shared" si="0"/>
        <v>1094462</v>
      </c>
      <c r="G18" s="81">
        <v>43260122856</v>
      </c>
      <c r="H18" s="81">
        <v>4194025723</v>
      </c>
      <c r="I18" s="81">
        <v>7012111983</v>
      </c>
      <c r="J18" s="81">
        <v>4435793463</v>
      </c>
      <c r="K18" s="82">
        <v>8975309677</v>
      </c>
      <c r="L18" s="81">
        <v>43839644576</v>
      </c>
      <c r="M18" s="82">
        <v>5552663273</v>
      </c>
      <c r="N18" s="81">
        <v>808873604</v>
      </c>
      <c r="O18" s="81">
        <v>77757346012</v>
      </c>
      <c r="P18" s="82">
        <v>7728292703</v>
      </c>
      <c r="Q18" s="81">
        <v>6068540328</v>
      </c>
      <c r="R18" s="81">
        <v>222931811</v>
      </c>
      <c r="S18" s="81">
        <v>1888696576</v>
      </c>
      <c r="T18" s="81">
        <v>179320070129</v>
      </c>
      <c r="U18" s="82">
        <v>195384015155</v>
      </c>
      <c r="V18" s="81">
        <v>180467002</v>
      </c>
      <c r="W18" s="81">
        <v>1317239341</v>
      </c>
      <c r="X18" s="81">
        <v>1412746731</v>
      </c>
      <c r="Y18" s="81">
        <v>2731328025</v>
      </c>
      <c r="Z18" s="82">
        <v>192704341958</v>
      </c>
      <c r="AA18" s="81">
        <v>10780909805</v>
      </c>
      <c r="AB18" s="82">
        <v>7673719</v>
      </c>
      <c r="AC18" s="81">
        <v>1600623</v>
      </c>
      <c r="AD18" s="82">
        <v>34399720</v>
      </c>
      <c r="AE18" s="81">
        <v>285132</v>
      </c>
      <c r="AF18" s="81">
        <v>6903212</v>
      </c>
      <c r="AG18" s="81">
        <v>22556662</v>
      </c>
      <c r="AH18" s="81">
        <v>3487209195</v>
      </c>
      <c r="AI18" s="82">
        <v>24507194</v>
      </c>
      <c r="AJ18" s="81">
        <v>9573982808</v>
      </c>
      <c r="AK18" s="81">
        <v>85898896835</v>
      </c>
      <c r="AL18" s="81">
        <v>-2362861022</v>
      </c>
      <c r="AM18" s="82">
        <v>3083543627</v>
      </c>
    </row>
    <row r="19" spans="1:39" ht="12.75" customHeight="1">
      <c r="A19" s="77">
        <v>50</v>
      </c>
      <c r="B19" s="78">
        <v>55</v>
      </c>
      <c r="C19" s="79">
        <v>13936800</v>
      </c>
      <c r="D19" s="80">
        <v>15330480</v>
      </c>
      <c r="E19" s="81">
        <v>12565</v>
      </c>
      <c r="F19" s="81">
        <f t="shared" si="0"/>
        <v>1107027</v>
      </c>
      <c r="G19" s="81">
        <v>45302828938</v>
      </c>
      <c r="H19" s="81">
        <v>4419616318</v>
      </c>
      <c r="I19" s="81">
        <v>7859752558</v>
      </c>
      <c r="J19" s="81">
        <v>4218135325</v>
      </c>
      <c r="K19" s="82">
        <v>8445416175</v>
      </c>
      <c r="L19" s="81">
        <v>39918360736</v>
      </c>
      <c r="M19" s="82">
        <v>5278275385</v>
      </c>
      <c r="N19" s="81">
        <v>700286963</v>
      </c>
      <c r="O19" s="81">
        <v>71008901500</v>
      </c>
      <c r="P19" s="82">
        <v>8291192808</v>
      </c>
      <c r="Q19" s="81">
        <v>6973472303</v>
      </c>
      <c r="R19" s="81">
        <v>250659883</v>
      </c>
      <c r="S19" s="81">
        <v>1805814004</v>
      </c>
      <c r="T19" s="81">
        <v>171991796875</v>
      </c>
      <c r="U19" s="82">
        <v>186412820516</v>
      </c>
      <c r="V19" s="81">
        <v>223857084</v>
      </c>
      <c r="W19" s="81">
        <v>1383941103</v>
      </c>
      <c r="X19" s="81">
        <v>1440027398</v>
      </c>
      <c r="Y19" s="81">
        <v>2830650468</v>
      </c>
      <c r="Z19" s="82">
        <v>183562400933</v>
      </c>
      <c r="AA19" s="81">
        <v>11418623719</v>
      </c>
      <c r="AB19" s="82">
        <v>3698484</v>
      </c>
      <c r="AC19" s="81">
        <v>567485</v>
      </c>
      <c r="AD19" s="82">
        <v>38738459</v>
      </c>
      <c r="AE19" s="81">
        <v>848397</v>
      </c>
      <c r="AF19" s="81">
        <v>4333045</v>
      </c>
      <c r="AG19" s="81">
        <v>26516923</v>
      </c>
      <c r="AH19" s="81">
        <v>3540057974</v>
      </c>
      <c r="AI19" s="82">
        <v>36916913</v>
      </c>
      <c r="AJ19" s="81">
        <v>9936342196</v>
      </c>
      <c r="AK19" s="81">
        <v>3261093374</v>
      </c>
      <c r="AL19" s="81">
        <v>-2161999189</v>
      </c>
      <c r="AM19" s="82">
        <v>3154256669</v>
      </c>
    </row>
    <row r="20" spans="1:39" ht="12.75" customHeight="1">
      <c r="A20" s="77">
        <v>55</v>
      </c>
      <c r="B20" s="78">
        <v>60</v>
      </c>
      <c r="C20" s="79">
        <v>15330480</v>
      </c>
      <c r="D20" s="80">
        <v>16724160</v>
      </c>
      <c r="E20" s="81">
        <v>9767</v>
      </c>
      <c r="F20" s="81">
        <f t="shared" si="0"/>
        <v>1116794</v>
      </c>
      <c r="G20" s="81">
        <v>33199051932</v>
      </c>
      <c r="H20" s="81">
        <v>4133344565</v>
      </c>
      <c r="I20" s="81">
        <v>6609008209</v>
      </c>
      <c r="J20" s="81">
        <v>3549543815</v>
      </c>
      <c r="K20" s="82">
        <v>9078687544</v>
      </c>
      <c r="L20" s="81">
        <v>35825956301</v>
      </c>
      <c r="M20" s="82">
        <v>5012886374</v>
      </c>
      <c r="N20" s="81">
        <v>600032933</v>
      </c>
      <c r="O20" s="81">
        <v>62421723201</v>
      </c>
      <c r="P20" s="82">
        <v>6232281083</v>
      </c>
      <c r="Q20" s="81">
        <v>5720202199</v>
      </c>
      <c r="R20" s="81">
        <v>296433220</v>
      </c>
      <c r="S20" s="81">
        <v>1785622275</v>
      </c>
      <c r="T20" s="81">
        <v>146734956952</v>
      </c>
      <c r="U20" s="82">
        <v>158860258263</v>
      </c>
      <c r="V20" s="81">
        <v>78164044</v>
      </c>
      <c r="W20" s="81">
        <v>1384172219</v>
      </c>
      <c r="X20" s="81">
        <v>1372342450</v>
      </c>
      <c r="Y20" s="81">
        <v>2778443721</v>
      </c>
      <c r="Z20" s="82">
        <v>156289958702</v>
      </c>
      <c r="AA20" s="81">
        <v>10933808073</v>
      </c>
      <c r="AB20" s="82">
        <v>10593399</v>
      </c>
      <c r="AC20" s="81">
        <v>795303</v>
      </c>
      <c r="AD20" s="82">
        <v>35060740</v>
      </c>
      <c r="AE20" s="81">
        <v>1787342</v>
      </c>
      <c r="AF20" s="81">
        <v>13746196</v>
      </c>
      <c r="AG20" s="81">
        <v>10204076</v>
      </c>
      <c r="AH20" s="81">
        <v>3440763387</v>
      </c>
      <c r="AI20" s="82">
        <v>44603307</v>
      </c>
      <c r="AJ20" s="81">
        <v>7810336007</v>
      </c>
      <c r="AK20" s="81">
        <v>3267920295</v>
      </c>
      <c r="AL20" s="81">
        <v>-412894886</v>
      </c>
      <c r="AM20" s="82">
        <v>3185767814</v>
      </c>
    </row>
    <row r="21" spans="1:39" ht="12.75" customHeight="1">
      <c r="A21" s="77">
        <v>60</v>
      </c>
      <c r="B21" s="78">
        <v>65</v>
      </c>
      <c r="C21" s="79">
        <v>16724160</v>
      </c>
      <c r="D21" s="80">
        <v>18117840</v>
      </c>
      <c r="E21" s="81">
        <v>8290</v>
      </c>
      <c r="F21" s="81">
        <f t="shared" si="0"/>
        <v>1125084</v>
      </c>
      <c r="G21" s="81">
        <v>31950034017</v>
      </c>
      <c r="H21" s="81">
        <v>4045978145</v>
      </c>
      <c r="I21" s="81">
        <v>6812485126</v>
      </c>
      <c r="J21" s="81">
        <v>3134728141</v>
      </c>
      <c r="K21" s="82">
        <v>6575960380</v>
      </c>
      <c r="L21" s="81">
        <v>33792978555</v>
      </c>
      <c r="M21" s="82">
        <v>4383988546</v>
      </c>
      <c r="N21" s="81">
        <v>596034116</v>
      </c>
      <c r="O21" s="81">
        <v>57140878604</v>
      </c>
      <c r="P21" s="82">
        <v>6141649776</v>
      </c>
      <c r="Q21" s="81">
        <v>5866973575</v>
      </c>
      <c r="R21" s="81">
        <v>292817180</v>
      </c>
      <c r="S21" s="81">
        <v>1636201919</v>
      </c>
      <c r="T21" s="81">
        <v>136620448782</v>
      </c>
      <c r="U21" s="82">
        <v>146778722732</v>
      </c>
      <c r="V21" s="81">
        <v>128587633</v>
      </c>
      <c r="W21" s="81">
        <v>1343500856</v>
      </c>
      <c r="X21" s="81">
        <v>1231232544</v>
      </c>
      <c r="Y21" s="81">
        <v>2546727118</v>
      </c>
      <c r="Z21" s="82">
        <v>144354481728</v>
      </c>
      <c r="AA21" s="81">
        <v>11032018872</v>
      </c>
      <c r="AB21" s="82">
        <v>4996093</v>
      </c>
      <c r="AC21" s="81">
        <v>1790999</v>
      </c>
      <c r="AD21" s="82">
        <v>35609091</v>
      </c>
      <c r="AE21" s="81">
        <v>820312</v>
      </c>
      <c r="AF21" s="81">
        <v>20166319</v>
      </c>
      <c r="AG21" s="81">
        <v>14501483</v>
      </c>
      <c r="AH21" s="81">
        <v>3439181133</v>
      </c>
      <c r="AI21" s="82">
        <v>35115018</v>
      </c>
      <c r="AJ21" s="81">
        <v>7265241442</v>
      </c>
      <c r="AK21" s="81">
        <v>3327346256</v>
      </c>
      <c r="AL21" s="81">
        <v>224589168</v>
      </c>
      <c r="AM21" s="82">
        <v>3231662523</v>
      </c>
    </row>
    <row r="22" spans="1:39" ht="12.75" customHeight="1">
      <c r="A22" s="77">
        <v>65</v>
      </c>
      <c r="B22" s="78">
        <v>70</v>
      </c>
      <c r="C22" s="79">
        <v>18117840</v>
      </c>
      <c r="D22" s="80">
        <v>19511520</v>
      </c>
      <c r="E22" s="81">
        <v>7513</v>
      </c>
      <c r="F22" s="81">
        <f t="shared" si="0"/>
        <v>1132597</v>
      </c>
      <c r="G22" s="81">
        <v>32134957485</v>
      </c>
      <c r="H22" s="81">
        <v>3959505563</v>
      </c>
      <c r="I22" s="81">
        <v>7420617577</v>
      </c>
      <c r="J22" s="81">
        <v>2859356065</v>
      </c>
      <c r="K22" s="82">
        <v>6677801689</v>
      </c>
      <c r="L22" s="81">
        <v>32669441543</v>
      </c>
      <c r="M22" s="82">
        <v>4587660248</v>
      </c>
      <c r="N22" s="81">
        <v>704952832</v>
      </c>
      <c r="O22" s="81">
        <v>55246571015</v>
      </c>
      <c r="P22" s="82">
        <v>6003472014</v>
      </c>
      <c r="Q22" s="81">
        <v>6422201751</v>
      </c>
      <c r="R22" s="81">
        <v>203487053</v>
      </c>
      <c r="S22" s="81">
        <v>1589871356</v>
      </c>
      <c r="T22" s="81">
        <v>134165932705</v>
      </c>
      <c r="U22" s="82">
        <v>144048775871</v>
      </c>
      <c r="V22" s="81">
        <v>128762269</v>
      </c>
      <c r="W22" s="81">
        <v>1421052836</v>
      </c>
      <c r="X22" s="81">
        <v>1293911008</v>
      </c>
      <c r="Y22" s="81">
        <v>2716954073</v>
      </c>
      <c r="Z22" s="82">
        <v>141409997250</v>
      </c>
      <c r="AA22" s="81">
        <v>11570071227</v>
      </c>
      <c r="AB22" s="82">
        <v>14894813</v>
      </c>
      <c r="AC22" s="81">
        <v>978198</v>
      </c>
      <c r="AD22" s="82">
        <v>42966425</v>
      </c>
      <c r="AE22" s="81">
        <v>764273</v>
      </c>
      <c r="AF22" s="81">
        <v>21321799</v>
      </c>
      <c r="AG22" s="81">
        <v>11515398</v>
      </c>
      <c r="AH22" s="81">
        <v>3602654001</v>
      </c>
      <c r="AI22" s="82">
        <v>52041538</v>
      </c>
      <c r="AJ22" s="81">
        <v>7270738098</v>
      </c>
      <c r="AK22" s="81">
        <v>3434431981</v>
      </c>
      <c r="AL22" s="81">
        <v>581986310</v>
      </c>
      <c r="AM22" s="82">
        <v>3365523390</v>
      </c>
    </row>
    <row r="23" spans="1:39" ht="12.75" customHeight="1">
      <c r="A23" s="77">
        <v>70</v>
      </c>
      <c r="B23" s="78">
        <v>75</v>
      </c>
      <c r="C23" s="79">
        <v>19511520</v>
      </c>
      <c r="D23" s="80">
        <v>20905200</v>
      </c>
      <c r="E23" s="81">
        <v>6158</v>
      </c>
      <c r="F23" s="81">
        <f t="shared" si="0"/>
        <v>1138755</v>
      </c>
      <c r="G23" s="81">
        <v>26222265050</v>
      </c>
      <c r="H23" s="81">
        <v>3886604559</v>
      </c>
      <c r="I23" s="81">
        <v>6054649622</v>
      </c>
      <c r="J23" s="81">
        <v>2051455196</v>
      </c>
      <c r="K23" s="82">
        <v>5756580829</v>
      </c>
      <c r="L23" s="81">
        <v>30407421938</v>
      </c>
      <c r="M23" s="82">
        <v>4016972998</v>
      </c>
      <c r="N23" s="81">
        <v>612056315</v>
      </c>
      <c r="O23" s="81">
        <v>49706701246</v>
      </c>
      <c r="P23" s="82">
        <v>5036420059</v>
      </c>
      <c r="Q23" s="81">
        <v>5151573654</v>
      </c>
      <c r="R23" s="81">
        <v>218923197</v>
      </c>
      <c r="S23" s="81">
        <v>1388844675</v>
      </c>
      <c r="T23" s="81">
        <v>118022729187</v>
      </c>
      <c r="U23" s="82">
        <v>126991786286</v>
      </c>
      <c r="V23" s="81">
        <v>83898498</v>
      </c>
      <c r="W23" s="81">
        <v>1474828365</v>
      </c>
      <c r="X23" s="81">
        <v>1255068095</v>
      </c>
      <c r="Y23" s="81">
        <v>2706326687</v>
      </c>
      <c r="Z23" s="82">
        <v>124293775444</v>
      </c>
      <c r="AA23" s="81">
        <v>11303280166</v>
      </c>
      <c r="AB23" s="82">
        <v>3949975</v>
      </c>
      <c r="AC23" s="81">
        <v>2140577</v>
      </c>
      <c r="AD23" s="82">
        <v>48109806</v>
      </c>
      <c r="AE23" s="81">
        <v>27033</v>
      </c>
      <c r="AF23" s="81">
        <v>12801571</v>
      </c>
      <c r="AG23" s="81">
        <v>25218847</v>
      </c>
      <c r="AH23" s="81">
        <v>3576760571</v>
      </c>
      <c r="AI23" s="82">
        <v>52955743</v>
      </c>
      <c r="AJ23" s="81">
        <v>6087980701</v>
      </c>
      <c r="AK23" s="81">
        <v>3441999415</v>
      </c>
      <c r="AL23" s="81">
        <v>1501235292</v>
      </c>
      <c r="AM23" s="82">
        <v>3387597697</v>
      </c>
    </row>
    <row r="24" spans="1:39" ht="12.75" customHeight="1">
      <c r="A24" s="77">
        <v>75</v>
      </c>
      <c r="B24" s="78">
        <v>80</v>
      </c>
      <c r="C24" s="79">
        <v>20905200</v>
      </c>
      <c r="D24" s="80">
        <v>22298880</v>
      </c>
      <c r="E24" s="81">
        <v>5568</v>
      </c>
      <c r="F24" s="81">
        <f t="shared" si="0"/>
        <v>1144323</v>
      </c>
      <c r="G24" s="81">
        <v>28385360861</v>
      </c>
      <c r="H24" s="81">
        <v>4405417460</v>
      </c>
      <c r="I24" s="81">
        <v>6844463927</v>
      </c>
      <c r="J24" s="81">
        <v>2166927113</v>
      </c>
      <c r="K24" s="82">
        <v>4987997153</v>
      </c>
      <c r="L24" s="81">
        <v>27750392452</v>
      </c>
      <c r="M24" s="82">
        <v>3568740138</v>
      </c>
      <c r="N24" s="81">
        <v>507490130</v>
      </c>
      <c r="O24" s="81">
        <v>46307816309</v>
      </c>
      <c r="P24" s="82">
        <v>5423936758</v>
      </c>
      <c r="Q24" s="81">
        <v>5755736972</v>
      </c>
      <c r="R24" s="81">
        <v>167668179</v>
      </c>
      <c r="S24" s="81">
        <v>1570760601</v>
      </c>
      <c r="T24" s="81">
        <v>115620816809</v>
      </c>
      <c r="U24" s="82">
        <v>122854376549</v>
      </c>
      <c r="V24" s="81">
        <v>187208548</v>
      </c>
      <c r="W24" s="81">
        <v>4502326137</v>
      </c>
      <c r="X24" s="81">
        <v>1280625299</v>
      </c>
      <c r="Y24" s="81">
        <v>2723893303</v>
      </c>
      <c r="Z24" s="82">
        <v>120262864117</v>
      </c>
      <c r="AA24" s="81">
        <v>12064778984</v>
      </c>
      <c r="AB24" s="82">
        <v>9002580</v>
      </c>
      <c r="AC24" s="81">
        <v>1049129</v>
      </c>
      <c r="AD24" s="82">
        <v>44129193</v>
      </c>
      <c r="AE24" s="81">
        <v>22376241</v>
      </c>
      <c r="AF24" s="81">
        <v>12896657</v>
      </c>
      <c r="AG24" s="81">
        <v>13942830</v>
      </c>
      <c r="AH24" s="81">
        <v>3632985888</v>
      </c>
      <c r="AI24" s="82">
        <v>62131576</v>
      </c>
      <c r="AJ24" s="81">
        <v>6362894286</v>
      </c>
      <c r="AK24" s="81">
        <v>3690790554</v>
      </c>
      <c r="AL24" s="81">
        <v>1921375764</v>
      </c>
      <c r="AM24" s="82">
        <v>3660938146</v>
      </c>
    </row>
    <row r="25" spans="1:39" ht="12.75" customHeight="1">
      <c r="A25" s="77">
        <v>80</v>
      </c>
      <c r="B25" s="78">
        <v>85</v>
      </c>
      <c r="C25" s="79">
        <v>22298880</v>
      </c>
      <c r="D25" s="80">
        <v>23692560</v>
      </c>
      <c r="E25" s="81">
        <v>4692</v>
      </c>
      <c r="F25" s="81">
        <f t="shared" si="0"/>
        <v>1149015</v>
      </c>
      <c r="G25" s="81">
        <v>23440319299</v>
      </c>
      <c r="H25" s="81">
        <v>3648844124</v>
      </c>
      <c r="I25" s="81">
        <v>6547167560</v>
      </c>
      <c r="J25" s="81">
        <v>1913497488</v>
      </c>
      <c r="K25" s="82">
        <v>4093393814</v>
      </c>
      <c r="L25" s="81">
        <v>27576863504</v>
      </c>
      <c r="M25" s="82">
        <v>3604990267</v>
      </c>
      <c r="N25" s="81">
        <v>488088879</v>
      </c>
      <c r="O25" s="81">
        <v>41250870659</v>
      </c>
      <c r="P25" s="82">
        <v>4524272250</v>
      </c>
      <c r="Q25" s="81">
        <v>5503760650</v>
      </c>
      <c r="R25" s="81">
        <v>163939350</v>
      </c>
      <c r="S25" s="81">
        <v>1405561635</v>
      </c>
      <c r="T25" s="81">
        <v>103446025685</v>
      </c>
      <c r="U25" s="82">
        <v>110015046209</v>
      </c>
      <c r="V25" s="81">
        <v>108636429</v>
      </c>
      <c r="W25" s="81">
        <v>6503770223</v>
      </c>
      <c r="X25" s="81">
        <v>922838966</v>
      </c>
      <c r="Y25" s="81">
        <v>2240291494</v>
      </c>
      <c r="Z25" s="82">
        <v>107828373272</v>
      </c>
      <c r="AA25" s="81">
        <v>11814517696</v>
      </c>
      <c r="AB25" s="82">
        <v>9112118</v>
      </c>
      <c r="AC25" s="81">
        <v>3692991</v>
      </c>
      <c r="AD25" s="82">
        <v>46565396</v>
      </c>
      <c r="AE25" s="81">
        <v>2136527</v>
      </c>
      <c r="AF25" s="81">
        <v>7143288</v>
      </c>
      <c r="AG25" s="81">
        <v>17180489</v>
      </c>
      <c r="AH25" s="81">
        <v>3431696844</v>
      </c>
      <c r="AI25" s="82">
        <v>64892340</v>
      </c>
      <c r="AJ25" s="81">
        <v>5338740572</v>
      </c>
      <c r="AK25" s="81">
        <v>3996774217</v>
      </c>
      <c r="AL25" s="81">
        <v>2911581367</v>
      </c>
      <c r="AM25" s="82">
        <v>3975896140</v>
      </c>
    </row>
    <row r="26" spans="1:39" ht="12.75" customHeight="1">
      <c r="A26" s="77">
        <v>85</v>
      </c>
      <c r="B26" s="78">
        <v>90</v>
      </c>
      <c r="C26" s="79">
        <v>23692560</v>
      </c>
      <c r="D26" s="80">
        <v>25086240</v>
      </c>
      <c r="E26" s="81">
        <v>4293</v>
      </c>
      <c r="F26" s="81">
        <f t="shared" si="0"/>
        <v>1153308</v>
      </c>
      <c r="G26" s="81">
        <v>24333395805</v>
      </c>
      <c r="H26" s="81">
        <v>3983411913</v>
      </c>
      <c r="I26" s="81">
        <v>6314150944</v>
      </c>
      <c r="J26" s="81">
        <v>2051379538</v>
      </c>
      <c r="K26" s="82">
        <v>4669329785</v>
      </c>
      <c r="L26" s="81">
        <v>25084921583</v>
      </c>
      <c r="M26" s="82">
        <v>3574541285</v>
      </c>
      <c r="N26" s="81">
        <v>545547785</v>
      </c>
      <c r="O26" s="81">
        <v>38711530069</v>
      </c>
      <c r="P26" s="82">
        <v>4699020878</v>
      </c>
      <c r="Q26" s="81">
        <v>5342429018</v>
      </c>
      <c r="R26" s="81">
        <v>235669794</v>
      </c>
      <c r="S26" s="81">
        <v>1431360336</v>
      </c>
      <c r="T26" s="81">
        <v>101228312911</v>
      </c>
      <c r="U26" s="82">
        <v>106957770437</v>
      </c>
      <c r="V26" s="81">
        <v>93972622</v>
      </c>
      <c r="W26" s="81">
        <v>1438169846</v>
      </c>
      <c r="X26" s="81">
        <v>1032910034</v>
      </c>
      <c r="Y26" s="81">
        <v>2492873716</v>
      </c>
      <c r="Z26" s="82">
        <v>104607765084</v>
      </c>
      <c r="AA26" s="81">
        <v>12273518629</v>
      </c>
      <c r="AB26" s="82">
        <v>4052886</v>
      </c>
      <c r="AC26" s="81">
        <v>1490888</v>
      </c>
      <c r="AD26" s="82">
        <v>53952893</v>
      </c>
      <c r="AE26" s="81">
        <v>114548</v>
      </c>
      <c r="AF26" s="81">
        <v>13960155</v>
      </c>
      <c r="AG26" s="81">
        <v>28937283</v>
      </c>
      <c r="AH26" s="81">
        <v>3461331111</v>
      </c>
      <c r="AI26" s="82">
        <v>78263880</v>
      </c>
      <c r="AJ26" s="81">
        <v>5603658587</v>
      </c>
      <c r="AK26" s="81">
        <v>4001978218</v>
      </c>
      <c r="AL26" s="81">
        <v>3035862170</v>
      </c>
      <c r="AM26" s="82">
        <v>3970131772</v>
      </c>
    </row>
    <row r="27" spans="1:39" ht="12.75" customHeight="1">
      <c r="A27" s="77">
        <v>90</v>
      </c>
      <c r="B27" s="78">
        <v>95</v>
      </c>
      <c r="C27" s="79">
        <v>25086240</v>
      </c>
      <c r="D27" s="80">
        <v>26479920</v>
      </c>
      <c r="E27" s="81">
        <v>3600</v>
      </c>
      <c r="F27" s="81">
        <f t="shared" si="0"/>
        <v>1156908</v>
      </c>
      <c r="G27" s="81">
        <v>20739606487</v>
      </c>
      <c r="H27" s="81">
        <v>3340040868</v>
      </c>
      <c r="I27" s="81">
        <v>5924568628</v>
      </c>
      <c r="J27" s="81">
        <v>1487855408</v>
      </c>
      <c r="K27" s="82">
        <v>3666100877</v>
      </c>
      <c r="L27" s="81">
        <v>22881548727</v>
      </c>
      <c r="M27" s="82">
        <v>3018636298</v>
      </c>
      <c r="N27" s="81">
        <v>433246806</v>
      </c>
      <c r="O27" s="81">
        <v>35528353197</v>
      </c>
      <c r="P27" s="82">
        <v>4049307092</v>
      </c>
      <c r="Q27" s="81">
        <v>4861692045</v>
      </c>
      <c r="R27" s="81">
        <v>220838145</v>
      </c>
      <c r="S27" s="81">
        <v>1246499860</v>
      </c>
      <c r="T27" s="81">
        <v>89147431091</v>
      </c>
      <c r="U27" s="82">
        <v>94740234338</v>
      </c>
      <c r="V27" s="81">
        <v>108602656</v>
      </c>
      <c r="W27" s="81">
        <v>1282640269</v>
      </c>
      <c r="X27" s="81">
        <v>848063115</v>
      </c>
      <c r="Y27" s="81">
        <v>2045737092</v>
      </c>
      <c r="Z27" s="82">
        <v>92780034537</v>
      </c>
      <c r="AA27" s="81">
        <v>11794192844</v>
      </c>
      <c r="AB27" s="82">
        <v>7131740</v>
      </c>
      <c r="AC27" s="81">
        <v>90364</v>
      </c>
      <c r="AD27" s="82">
        <v>54442357</v>
      </c>
      <c r="AE27" s="81">
        <v>1201242</v>
      </c>
      <c r="AF27" s="81">
        <v>16244863</v>
      </c>
      <c r="AG27" s="81">
        <v>13298725</v>
      </c>
      <c r="AH27" s="81">
        <v>3452232836</v>
      </c>
      <c r="AI27" s="82">
        <v>78617127</v>
      </c>
      <c r="AJ27" s="81">
        <v>4740328608</v>
      </c>
      <c r="AK27" s="81">
        <v>4066102522</v>
      </c>
      <c r="AL27" s="81">
        <v>3444868462</v>
      </c>
      <c r="AM27" s="82">
        <v>4056347100</v>
      </c>
    </row>
    <row r="28" spans="1:39" ht="12.75" customHeight="1">
      <c r="A28" s="77">
        <v>95</v>
      </c>
      <c r="B28" s="78">
        <v>100</v>
      </c>
      <c r="C28" s="79">
        <v>26479920</v>
      </c>
      <c r="D28" s="80">
        <v>27873600</v>
      </c>
      <c r="E28" s="81">
        <v>2975</v>
      </c>
      <c r="F28" s="81">
        <f t="shared" si="0"/>
        <v>1159883</v>
      </c>
      <c r="G28" s="81">
        <v>18385759291</v>
      </c>
      <c r="H28" s="81">
        <v>3411442990</v>
      </c>
      <c r="I28" s="81">
        <v>5401622692</v>
      </c>
      <c r="J28" s="81">
        <v>1180310348</v>
      </c>
      <c r="K28" s="82">
        <v>2865240112</v>
      </c>
      <c r="L28" s="81">
        <v>19793061905</v>
      </c>
      <c r="M28" s="82">
        <v>3152157339</v>
      </c>
      <c r="N28" s="81">
        <v>449552700</v>
      </c>
      <c r="O28" s="81">
        <v>30321746638</v>
      </c>
      <c r="P28" s="82">
        <v>3753238776</v>
      </c>
      <c r="Q28" s="81">
        <v>4535974000</v>
      </c>
      <c r="R28" s="81">
        <v>191483534</v>
      </c>
      <c r="S28" s="81">
        <v>978631919</v>
      </c>
      <c r="T28" s="81">
        <v>78495647967</v>
      </c>
      <c r="U28" s="82">
        <v>83008043338</v>
      </c>
      <c r="V28" s="81">
        <v>98841959</v>
      </c>
      <c r="W28" s="81">
        <v>1479995573</v>
      </c>
      <c r="X28" s="81">
        <v>896373028</v>
      </c>
      <c r="Y28" s="81">
        <v>2283376625</v>
      </c>
      <c r="Z28" s="82">
        <v>80785398601</v>
      </c>
      <c r="AA28" s="81">
        <v>11183677835</v>
      </c>
      <c r="AB28" s="82">
        <v>8410588</v>
      </c>
      <c r="AC28" s="81">
        <v>2851064</v>
      </c>
      <c r="AD28" s="82">
        <v>58394879</v>
      </c>
      <c r="AE28" s="81">
        <v>127336</v>
      </c>
      <c r="AF28" s="81">
        <v>15745744</v>
      </c>
      <c r="AG28" s="81">
        <v>18457606</v>
      </c>
      <c r="AH28" s="81">
        <v>3211149268</v>
      </c>
      <c r="AI28" s="82">
        <v>95429176</v>
      </c>
      <c r="AJ28" s="81">
        <v>4272439379</v>
      </c>
      <c r="AK28" s="81">
        <v>3946184775</v>
      </c>
      <c r="AL28" s="81">
        <v>3517493971</v>
      </c>
      <c r="AM28" s="82">
        <v>3955265916</v>
      </c>
    </row>
    <row r="29" spans="1:39" ht="12.75" customHeight="1">
      <c r="A29" s="77">
        <v>100</v>
      </c>
      <c r="B29" s="78">
        <v>105</v>
      </c>
      <c r="C29" s="79">
        <v>27873600</v>
      </c>
      <c r="D29" s="80">
        <v>29267280</v>
      </c>
      <c r="E29" s="81">
        <v>2625</v>
      </c>
      <c r="F29" s="81">
        <f t="shared" si="0"/>
        <v>1162508</v>
      </c>
      <c r="G29" s="81">
        <v>19573745402</v>
      </c>
      <c r="H29" s="81">
        <v>3219009689</v>
      </c>
      <c r="I29" s="81">
        <v>5189592792</v>
      </c>
      <c r="J29" s="81">
        <v>1184689423</v>
      </c>
      <c r="K29" s="82">
        <v>2537768144</v>
      </c>
      <c r="L29" s="81">
        <v>16890705513</v>
      </c>
      <c r="M29" s="82">
        <v>2615277708</v>
      </c>
      <c r="N29" s="81">
        <v>435008081</v>
      </c>
      <c r="O29" s="81">
        <v>26878653223</v>
      </c>
      <c r="P29" s="82">
        <v>3813286053</v>
      </c>
      <c r="Q29" s="81">
        <v>4282584854</v>
      </c>
      <c r="R29" s="81">
        <v>164139216</v>
      </c>
      <c r="S29" s="81">
        <v>990434897</v>
      </c>
      <c r="T29" s="81">
        <v>73016846670</v>
      </c>
      <c r="U29" s="82">
        <v>76900577061</v>
      </c>
      <c r="V29" s="81">
        <v>80479299</v>
      </c>
      <c r="W29" s="81">
        <v>4841540861</v>
      </c>
      <c r="X29" s="81">
        <v>822010159</v>
      </c>
      <c r="Y29" s="81">
        <v>1951930688</v>
      </c>
      <c r="Z29" s="82">
        <v>74988369947</v>
      </c>
      <c r="AA29" s="81">
        <v>11149856864</v>
      </c>
      <c r="AB29" s="82">
        <v>11442108</v>
      </c>
      <c r="AC29" s="81">
        <v>554444</v>
      </c>
      <c r="AD29" s="82">
        <v>58156620</v>
      </c>
      <c r="AE29" s="81">
        <v>111996</v>
      </c>
      <c r="AF29" s="81">
        <v>14839724</v>
      </c>
      <c r="AG29" s="81">
        <v>14086536</v>
      </c>
      <c r="AH29" s="81">
        <v>3061663912</v>
      </c>
      <c r="AI29" s="82">
        <v>97069126</v>
      </c>
      <c r="AJ29" s="81">
        <v>4302161130</v>
      </c>
      <c r="AK29" s="81">
        <v>3892503534</v>
      </c>
      <c r="AL29" s="81">
        <v>3612655484</v>
      </c>
      <c r="AM29" s="82">
        <v>3876909926</v>
      </c>
    </row>
    <row r="30" spans="1:39" ht="12.75" customHeight="1">
      <c r="A30" s="77">
        <v>105</v>
      </c>
      <c r="B30" s="78">
        <v>110</v>
      </c>
      <c r="C30" s="79">
        <v>29267280</v>
      </c>
      <c r="D30" s="80">
        <v>30660960</v>
      </c>
      <c r="E30" s="81">
        <v>2157</v>
      </c>
      <c r="F30" s="81">
        <f t="shared" si="0"/>
        <v>1164665</v>
      </c>
      <c r="G30" s="81">
        <v>16221406246</v>
      </c>
      <c r="H30" s="81">
        <v>2732970757</v>
      </c>
      <c r="I30" s="81">
        <v>5095895497</v>
      </c>
      <c r="J30" s="81">
        <v>1127829782</v>
      </c>
      <c r="K30" s="82">
        <v>2418700325</v>
      </c>
      <c r="L30" s="81">
        <v>14183825700</v>
      </c>
      <c r="M30" s="82">
        <v>2340606147</v>
      </c>
      <c r="N30" s="81">
        <v>366213618</v>
      </c>
      <c r="O30" s="81">
        <v>23997425200</v>
      </c>
      <c r="P30" s="82">
        <v>3288685124</v>
      </c>
      <c r="Q30" s="81">
        <v>4234019291</v>
      </c>
      <c r="R30" s="81">
        <v>143941815</v>
      </c>
      <c r="S30" s="81">
        <v>987693055</v>
      </c>
      <c r="T30" s="81">
        <v>63053947774</v>
      </c>
      <c r="U30" s="82">
        <v>66407904235</v>
      </c>
      <c r="V30" s="81">
        <v>48316620</v>
      </c>
      <c r="W30" s="81">
        <v>2229517340</v>
      </c>
      <c r="X30" s="81">
        <v>661579995</v>
      </c>
      <c r="Y30" s="81">
        <v>1754646808</v>
      </c>
      <c r="Z30" s="82">
        <v>64590950077</v>
      </c>
      <c r="AA30" s="81">
        <v>10199157090</v>
      </c>
      <c r="AB30" s="82">
        <v>8087085</v>
      </c>
      <c r="AC30" s="81">
        <v>1420185</v>
      </c>
      <c r="AD30" s="82">
        <v>58225852</v>
      </c>
      <c r="AE30" s="81">
        <v>2718696</v>
      </c>
      <c r="AF30" s="81">
        <v>7877193</v>
      </c>
      <c r="AG30" s="81">
        <v>23122394</v>
      </c>
      <c r="AH30" s="81">
        <v>2957939120</v>
      </c>
      <c r="AI30" s="82">
        <v>94909295</v>
      </c>
      <c r="AJ30" s="81">
        <v>3697310697</v>
      </c>
      <c r="AK30" s="81">
        <v>3621550115</v>
      </c>
      <c r="AL30" s="81">
        <v>3363720743</v>
      </c>
      <c r="AM30" s="82">
        <v>3630196347</v>
      </c>
    </row>
    <row r="31" spans="1:39" ht="12.75" customHeight="1">
      <c r="A31" s="77">
        <v>110</v>
      </c>
      <c r="B31" s="78">
        <v>115</v>
      </c>
      <c r="C31" s="79">
        <v>30660960</v>
      </c>
      <c r="D31" s="80">
        <v>32054640</v>
      </c>
      <c r="E31" s="81">
        <v>1863</v>
      </c>
      <c r="F31" s="81">
        <f t="shared" si="0"/>
        <v>1166528</v>
      </c>
      <c r="G31" s="81">
        <v>14421054576</v>
      </c>
      <c r="H31" s="81">
        <v>2410511156</v>
      </c>
      <c r="I31" s="81">
        <v>4923593462</v>
      </c>
      <c r="J31" s="81">
        <v>1062328626</v>
      </c>
      <c r="K31" s="82">
        <v>1999830487</v>
      </c>
      <c r="L31" s="81">
        <v>12676385300</v>
      </c>
      <c r="M31" s="82">
        <v>1981143114</v>
      </c>
      <c r="N31" s="81">
        <v>371314928</v>
      </c>
      <c r="O31" s="81">
        <v>22299504975</v>
      </c>
      <c r="P31" s="82">
        <v>2873858933</v>
      </c>
      <c r="Q31" s="81">
        <v>3973803156</v>
      </c>
      <c r="R31" s="81">
        <v>97499465</v>
      </c>
      <c r="S31" s="81">
        <v>1025960020</v>
      </c>
      <c r="T31" s="81">
        <v>56880656728</v>
      </c>
      <c r="U31" s="82">
        <v>59922262916</v>
      </c>
      <c r="V31" s="81">
        <v>142332953</v>
      </c>
      <c r="W31" s="81">
        <v>1010912560</v>
      </c>
      <c r="X31" s="81">
        <v>587168547</v>
      </c>
      <c r="Y31" s="81">
        <v>1605969972</v>
      </c>
      <c r="Z31" s="82">
        <v>58348130995</v>
      </c>
      <c r="AA31" s="81">
        <v>9703076894</v>
      </c>
      <c r="AB31" s="82">
        <v>5383555</v>
      </c>
      <c r="AC31" s="81">
        <v>73591</v>
      </c>
      <c r="AD31" s="82">
        <v>46756963</v>
      </c>
      <c r="AE31" s="81">
        <v>951064</v>
      </c>
      <c r="AF31" s="81">
        <v>13119768</v>
      </c>
      <c r="AG31" s="81">
        <v>3104771</v>
      </c>
      <c r="AH31" s="81">
        <v>2971228410</v>
      </c>
      <c r="AI31" s="82">
        <v>97296030</v>
      </c>
      <c r="AJ31" s="81">
        <v>3271484859</v>
      </c>
      <c r="AK31" s="81">
        <v>3519369942</v>
      </c>
      <c r="AL31" s="81">
        <v>3304444993</v>
      </c>
      <c r="AM31" s="82">
        <v>3534151110</v>
      </c>
    </row>
    <row r="32" spans="1:39" ht="12.75" customHeight="1">
      <c r="A32" s="77">
        <v>115</v>
      </c>
      <c r="B32" s="78">
        <v>120</v>
      </c>
      <c r="C32" s="79">
        <v>32054640</v>
      </c>
      <c r="D32" s="80">
        <v>33448320</v>
      </c>
      <c r="E32" s="81">
        <v>1550</v>
      </c>
      <c r="F32" s="81">
        <f t="shared" si="0"/>
        <v>1168078</v>
      </c>
      <c r="G32" s="81">
        <v>12376869375</v>
      </c>
      <c r="H32" s="81">
        <v>2294650292</v>
      </c>
      <c r="I32" s="81">
        <v>4263811897</v>
      </c>
      <c r="J32" s="81">
        <v>915925482</v>
      </c>
      <c r="K32" s="82">
        <v>1856630094</v>
      </c>
      <c r="L32" s="81">
        <v>11719101003</v>
      </c>
      <c r="M32" s="82">
        <v>1766712573</v>
      </c>
      <c r="N32" s="81">
        <v>352891576</v>
      </c>
      <c r="O32" s="81">
        <v>18680779166</v>
      </c>
      <c r="P32" s="82">
        <v>2459795401</v>
      </c>
      <c r="Q32" s="81">
        <v>3657954000</v>
      </c>
      <c r="R32" s="81">
        <v>82495184</v>
      </c>
      <c r="S32" s="81">
        <v>806495007</v>
      </c>
      <c r="T32" s="81">
        <v>49297897650</v>
      </c>
      <c r="U32" s="82">
        <v>52140222668</v>
      </c>
      <c r="V32" s="81">
        <v>39766083</v>
      </c>
      <c r="W32" s="81">
        <v>1068111125</v>
      </c>
      <c r="X32" s="81">
        <v>492885838</v>
      </c>
      <c r="Y32" s="81">
        <v>1548329810</v>
      </c>
      <c r="Z32" s="82">
        <v>50731050065</v>
      </c>
      <c r="AA32" s="81">
        <v>8828314694</v>
      </c>
      <c r="AB32" s="82">
        <v>10561072</v>
      </c>
      <c r="AC32" s="81">
        <v>3169070</v>
      </c>
      <c r="AD32" s="82">
        <v>55594508</v>
      </c>
      <c r="AE32" s="81">
        <v>325763</v>
      </c>
      <c r="AF32" s="81">
        <v>9113192</v>
      </c>
      <c r="AG32" s="81">
        <v>16571485</v>
      </c>
      <c r="AH32" s="81">
        <v>2566085577</v>
      </c>
      <c r="AI32" s="82">
        <v>102935243</v>
      </c>
      <c r="AJ32" s="81">
        <v>2804079753</v>
      </c>
      <c r="AK32" s="81">
        <v>3476215791</v>
      </c>
      <c r="AL32" s="81">
        <v>3281001175</v>
      </c>
      <c r="AM32" s="82">
        <v>3458323192</v>
      </c>
    </row>
    <row r="33" spans="1:39" ht="12.75" customHeight="1">
      <c r="A33" s="77">
        <v>120</v>
      </c>
      <c r="B33" s="78">
        <v>125</v>
      </c>
      <c r="C33" s="79">
        <v>33448320</v>
      </c>
      <c r="D33" s="80">
        <v>34842000</v>
      </c>
      <c r="E33" s="81">
        <v>1293</v>
      </c>
      <c r="F33" s="81">
        <f t="shared" si="0"/>
        <v>1169371</v>
      </c>
      <c r="G33" s="81">
        <v>10208678487</v>
      </c>
      <c r="H33" s="81">
        <v>2124808003</v>
      </c>
      <c r="I33" s="81">
        <v>3649499030</v>
      </c>
      <c r="J33" s="81">
        <v>670752520</v>
      </c>
      <c r="K33" s="82">
        <v>1840338465</v>
      </c>
      <c r="L33" s="81">
        <v>9090992829</v>
      </c>
      <c r="M33" s="82">
        <v>1670236031</v>
      </c>
      <c r="N33" s="81">
        <v>340585798</v>
      </c>
      <c r="O33" s="81">
        <v>17917740530</v>
      </c>
      <c r="P33" s="82">
        <v>2073517226</v>
      </c>
      <c r="Q33" s="81">
        <v>2901569229</v>
      </c>
      <c r="R33" s="81">
        <v>119124380</v>
      </c>
      <c r="S33" s="81">
        <v>794403912</v>
      </c>
      <c r="T33" s="81">
        <v>43987576188</v>
      </c>
      <c r="U33" s="82">
        <v>45772051398</v>
      </c>
      <c r="V33" s="81">
        <v>24651345</v>
      </c>
      <c r="W33" s="81">
        <v>1133890271</v>
      </c>
      <c r="X33" s="81">
        <v>567339297</v>
      </c>
      <c r="Y33" s="81">
        <v>1659000228</v>
      </c>
      <c r="Z33" s="82">
        <v>44127264075</v>
      </c>
      <c r="AA33" s="81">
        <v>8091663036</v>
      </c>
      <c r="AB33" s="82">
        <v>8708869</v>
      </c>
      <c r="AC33" s="81">
        <v>2135338</v>
      </c>
      <c r="AD33" s="82">
        <v>58070689</v>
      </c>
      <c r="AE33" s="81">
        <v>55076</v>
      </c>
      <c r="AF33" s="81">
        <v>12552390</v>
      </c>
      <c r="AG33" s="81">
        <v>14462363</v>
      </c>
      <c r="AH33" s="81">
        <v>2671699264</v>
      </c>
      <c r="AI33" s="82">
        <v>77592701</v>
      </c>
      <c r="AJ33" s="81">
        <v>2400237407</v>
      </c>
      <c r="AK33" s="81">
        <v>3075473742</v>
      </c>
      <c r="AL33" s="81">
        <v>2863566677</v>
      </c>
      <c r="AM33" s="82">
        <v>3068639402</v>
      </c>
    </row>
    <row r="34" spans="1:39" ht="12.75" customHeight="1">
      <c r="A34" s="77">
        <v>125</v>
      </c>
      <c r="B34" s="78">
        <v>130</v>
      </c>
      <c r="C34" s="79">
        <v>34842000</v>
      </c>
      <c r="D34" s="80">
        <v>36235680</v>
      </c>
      <c r="E34" s="81">
        <v>1085</v>
      </c>
      <c r="F34" s="81">
        <f t="shared" si="0"/>
        <v>1170456</v>
      </c>
      <c r="G34" s="81">
        <v>8928615422</v>
      </c>
      <c r="H34" s="81">
        <v>2336768039</v>
      </c>
      <c r="I34" s="81">
        <v>3303953402</v>
      </c>
      <c r="J34" s="81">
        <v>705617926</v>
      </c>
      <c r="K34" s="82">
        <v>1356684153</v>
      </c>
      <c r="L34" s="81">
        <v>7353695506</v>
      </c>
      <c r="M34" s="82">
        <v>1688207527</v>
      </c>
      <c r="N34" s="81">
        <v>236604990</v>
      </c>
      <c r="O34" s="81">
        <v>15641042693</v>
      </c>
      <c r="P34" s="82">
        <v>1883016834</v>
      </c>
      <c r="Q34" s="81">
        <v>2773650919</v>
      </c>
      <c r="R34" s="81">
        <v>93022674</v>
      </c>
      <c r="S34" s="81">
        <v>592426906</v>
      </c>
      <c r="T34" s="81">
        <v>38074051310</v>
      </c>
      <c r="U34" s="82">
        <v>39975105993</v>
      </c>
      <c r="V34" s="81">
        <v>72060248</v>
      </c>
      <c r="W34" s="81">
        <v>904853684</v>
      </c>
      <c r="X34" s="81">
        <v>589918700</v>
      </c>
      <c r="Y34" s="81">
        <v>1474220047</v>
      </c>
      <c r="Z34" s="82">
        <v>38507024781</v>
      </c>
      <c r="AA34" s="81">
        <v>7454644422</v>
      </c>
      <c r="AB34" s="82">
        <v>3135929</v>
      </c>
      <c r="AC34" s="81">
        <v>1407724</v>
      </c>
      <c r="AD34" s="82">
        <v>44976914</v>
      </c>
      <c r="AE34" s="81">
        <v>10037462</v>
      </c>
      <c r="AF34" s="81">
        <v>8745783</v>
      </c>
      <c r="AG34" s="81">
        <v>10606742</v>
      </c>
      <c r="AH34" s="81">
        <v>2486034546</v>
      </c>
      <c r="AI34" s="82">
        <v>142901147</v>
      </c>
      <c r="AJ34" s="81">
        <v>2139561809</v>
      </c>
      <c r="AK34" s="81">
        <v>2845701107</v>
      </c>
      <c r="AL34" s="81">
        <v>2613508224</v>
      </c>
      <c r="AM34" s="82">
        <v>2822291849</v>
      </c>
    </row>
    <row r="35" spans="1:39" ht="12.75" customHeight="1">
      <c r="A35" s="77">
        <v>130</v>
      </c>
      <c r="B35" s="78">
        <v>135</v>
      </c>
      <c r="C35" s="79">
        <v>36235680</v>
      </c>
      <c r="D35" s="80">
        <v>37629360</v>
      </c>
      <c r="E35" s="81">
        <v>882</v>
      </c>
      <c r="F35" s="81">
        <f t="shared" si="0"/>
        <v>1171338</v>
      </c>
      <c r="G35" s="81">
        <v>8270221162</v>
      </c>
      <c r="H35" s="81">
        <v>1902450299</v>
      </c>
      <c r="I35" s="81">
        <v>2919377270</v>
      </c>
      <c r="J35" s="81">
        <v>586398361</v>
      </c>
      <c r="K35" s="82">
        <v>1218326760</v>
      </c>
      <c r="L35" s="81">
        <v>6112548519</v>
      </c>
      <c r="M35" s="82">
        <v>965646359</v>
      </c>
      <c r="N35" s="81">
        <v>232099466</v>
      </c>
      <c r="O35" s="81">
        <v>12907751717</v>
      </c>
      <c r="P35" s="82">
        <v>1702739794</v>
      </c>
      <c r="Q35" s="81">
        <v>2333841659</v>
      </c>
      <c r="R35" s="81">
        <v>66281672</v>
      </c>
      <c r="S35" s="81">
        <v>657917387</v>
      </c>
      <c r="T35" s="81">
        <v>32428131512</v>
      </c>
      <c r="U35" s="82">
        <v>33759518989</v>
      </c>
      <c r="V35" s="81">
        <v>27825215</v>
      </c>
      <c r="W35" s="81">
        <v>873311797</v>
      </c>
      <c r="X35" s="81">
        <v>440688319</v>
      </c>
      <c r="Y35" s="81">
        <v>1203669843</v>
      </c>
      <c r="Z35" s="82">
        <v>32538195876</v>
      </c>
      <c r="AA35" s="81">
        <v>6619240753</v>
      </c>
      <c r="AB35" s="82">
        <v>2445034</v>
      </c>
      <c r="AC35" s="81">
        <v>52933</v>
      </c>
      <c r="AD35" s="82">
        <v>48448682</v>
      </c>
      <c r="AE35" s="81">
        <v>193927</v>
      </c>
      <c r="AF35" s="81">
        <v>14988922</v>
      </c>
      <c r="AG35" s="81">
        <v>19956935</v>
      </c>
      <c r="AH35" s="81">
        <v>2095459448</v>
      </c>
      <c r="AI35" s="82">
        <v>86658139</v>
      </c>
      <c r="AJ35" s="81">
        <v>1924405190</v>
      </c>
      <c r="AK35" s="81">
        <v>2539165022</v>
      </c>
      <c r="AL35" s="81">
        <v>2431521611</v>
      </c>
      <c r="AM35" s="82">
        <v>2550995116</v>
      </c>
    </row>
    <row r="36" spans="1:39" ht="12.75" customHeight="1">
      <c r="A36" s="77">
        <v>135</v>
      </c>
      <c r="B36" s="78">
        <v>140</v>
      </c>
      <c r="C36" s="79">
        <v>37629360</v>
      </c>
      <c r="D36" s="80">
        <v>39023040</v>
      </c>
      <c r="E36" s="81">
        <v>790</v>
      </c>
      <c r="F36" s="81">
        <f t="shared" si="0"/>
        <v>1172128</v>
      </c>
      <c r="G36" s="81">
        <v>6805001197</v>
      </c>
      <c r="H36" s="81">
        <v>1649767222</v>
      </c>
      <c r="I36" s="81">
        <v>2214386149</v>
      </c>
      <c r="J36" s="81">
        <v>633691801</v>
      </c>
      <c r="K36" s="82">
        <v>1154130870</v>
      </c>
      <c r="L36" s="81">
        <v>5247130253</v>
      </c>
      <c r="M36" s="82">
        <v>1348927805</v>
      </c>
      <c r="N36" s="81">
        <v>221182999</v>
      </c>
      <c r="O36" s="81">
        <v>13096105764</v>
      </c>
      <c r="P36" s="82">
        <v>1438733774</v>
      </c>
      <c r="Q36" s="81">
        <v>1893191552</v>
      </c>
      <c r="R36" s="81">
        <v>69998703</v>
      </c>
      <c r="S36" s="81">
        <v>503404784</v>
      </c>
      <c r="T36" s="81">
        <v>29900076507</v>
      </c>
      <c r="U36" s="82">
        <v>31342462795</v>
      </c>
      <c r="V36" s="81">
        <v>10216714</v>
      </c>
      <c r="W36" s="81">
        <v>680717022</v>
      </c>
      <c r="X36" s="81">
        <v>396837287</v>
      </c>
      <c r="Y36" s="81">
        <v>1081877381</v>
      </c>
      <c r="Z36" s="82">
        <v>30277159318</v>
      </c>
      <c r="AA36" s="81">
        <v>6445683802</v>
      </c>
      <c r="AB36" s="82">
        <v>7923095</v>
      </c>
      <c r="AC36" s="81">
        <v>441267</v>
      </c>
      <c r="AD36" s="82">
        <v>44842164</v>
      </c>
      <c r="AE36" s="81">
        <v>52411</v>
      </c>
      <c r="AF36" s="81">
        <v>4651088</v>
      </c>
      <c r="AG36" s="81">
        <v>2378675</v>
      </c>
      <c r="AH36" s="81">
        <v>2320464769</v>
      </c>
      <c r="AI36" s="82">
        <v>101989499</v>
      </c>
      <c r="AJ36" s="81">
        <v>1648487253</v>
      </c>
      <c r="AK36" s="81">
        <v>2447324766</v>
      </c>
      <c r="AL36" s="81">
        <v>2330299771</v>
      </c>
      <c r="AM36" s="82">
        <v>2456609719</v>
      </c>
    </row>
    <row r="37" spans="1:39" ht="12.75" customHeight="1">
      <c r="A37" s="77">
        <v>140</v>
      </c>
      <c r="B37" s="78">
        <v>145</v>
      </c>
      <c r="C37" s="79">
        <v>39023040</v>
      </c>
      <c r="D37" s="80">
        <v>40416720</v>
      </c>
      <c r="E37" s="81">
        <v>709</v>
      </c>
      <c r="F37" s="81">
        <f t="shared" ref="F37:F68" si="1">E37+F36</f>
        <v>1172837</v>
      </c>
      <c r="G37" s="81">
        <v>6062473509</v>
      </c>
      <c r="H37" s="81">
        <v>1415362804</v>
      </c>
      <c r="I37" s="81">
        <v>2377534211</v>
      </c>
      <c r="J37" s="81">
        <v>562254670</v>
      </c>
      <c r="K37" s="82">
        <v>648322792</v>
      </c>
      <c r="L37" s="81">
        <v>5173793415</v>
      </c>
      <c r="M37" s="82">
        <v>1004665831</v>
      </c>
      <c r="N37" s="81">
        <v>341051410</v>
      </c>
      <c r="O37" s="81">
        <v>12840757993</v>
      </c>
      <c r="P37" s="82">
        <v>1247302137</v>
      </c>
      <c r="Q37" s="81">
        <v>2006093554</v>
      </c>
      <c r="R37" s="81">
        <v>62601686</v>
      </c>
      <c r="S37" s="81">
        <v>352893377</v>
      </c>
      <c r="T37" s="81">
        <v>27821231335</v>
      </c>
      <c r="U37" s="82">
        <v>29251930155</v>
      </c>
      <c r="V37" s="81">
        <v>13776787</v>
      </c>
      <c r="W37" s="81">
        <v>728175496</v>
      </c>
      <c r="X37" s="81">
        <v>376537952</v>
      </c>
      <c r="Y37" s="81">
        <v>1093852625</v>
      </c>
      <c r="Z37" s="82">
        <v>28152530128</v>
      </c>
      <c r="AA37" s="81">
        <v>6216255760</v>
      </c>
      <c r="AB37" s="82">
        <v>15841969</v>
      </c>
      <c r="AC37" s="81">
        <v>1411661</v>
      </c>
      <c r="AD37" s="82">
        <v>68332648</v>
      </c>
      <c r="AE37" s="81">
        <v>281601</v>
      </c>
      <c r="AF37" s="81">
        <v>21994551</v>
      </c>
      <c r="AG37" s="81">
        <v>12424958</v>
      </c>
      <c r="AH37" s="81">
        <v>2382156223</v>
      </c>
      <c r="AI37" s="82">
        <v>86240328</v>
      </c>
      <c r="AJ37" s="81">
        <v>1379001578</v>
      </c>
      <c r="AK37" s="81">
        <v>2426538918</v>
      </c>
      <c r="AL37" s="81">
        <v>2280254181</v>
      </c>
      <c r="AM37" s="82">
        <v>2399819832</v>
      </c>
    </row>
    <row r="38" spans="1:39" ht="12.75" customHeight="1">
      <c r="A38" s="83">
        <v>145</v>
      </c>
      <c r="B38" s="84">
        <v>150</v>
      </c>
      <c r="C38" s="85">
        <v>40416720</v>
      </c>
      <c r="D38" s="86">
        <v>41810400</v>
      </c>
      <c r="E38" s="87">
        <v>560</v>
      </c>
      <c r="F38" s="81">
        <f t="shared" si="1"/>
        <v>1173397</v>
      </c>
      <c r="G38" s="87">
        <v>5176269232</v>
      </c>
      <c r="H38" s="87">
        <v>1125606520</v>
      </c>
      <c r="I38" s="87">
        <v>2420685764</v>
      </c>
      <c r="J38" s="87">
        <v>401393108</v>
      </c>
      <c r="K38" s="88">
        <v>939117152</v>
      </c>
      <c r="L38" s="87">
        <v>3650411846</v>
      </c>
      <c r="M38" s="88">
        <v>986231702</v>
      </c>
      <c r="N38" s="87">
        <v>153595545</v>
      </c>
      <c r="O38" s="87">
        <v>10574297615</v>
      </c>
      <c r="P38" s="88">
        <v>1058817130</v>
      </c>
      <c r="Q38" s="87">
        <v>2095297658</v>
      </c>
      <c r="R38" s="87">
        <v>78016951</v>
      </c>
      <c r="S38" s="87">
        <v>540327573</v>
      </c>
      <c r="T38" s="87">
        <v>22986871640</v>
      </c>
      <c r="U38" s="88">
        <v>23772783432</v>
      </c>
      <c r="V38" s="87">
        <v>10309451</v>
      </c>
      <c r="W38" s="87">
        <v>1184079371</v>
      </c>
      <c r="X38" s="87">
        <v>289866591</v>
      </c>
      <c r="Y38" s="87">
        <v>855419967</v>
      </c>
      <c r="Z38" s="88">
        <v>23029604874</v>
      </c>
      <c r="AA38" s="87">
        <v>5273045732</v>
      </c>
      <c r="AB38" s="88">
        <v>4076844</v>
      </c>
      <c r="AC38" s="87">
        <v>1444401</v>
      </c>
      <c r="AD38" s="88">
        <v>36711238</v>
      </c>
      <c r="AE38" s="87">
        <v>0</v>
      </c>
      <c r="AF38" s="87">
        <v>10974458</v>
      </c>
      <c r="AG38" s="87">
        <v>5293819</v>
      </c>
      <c r="AH38" s="87">
        <v>2055812616</v>
      </c>
      <c r="AI38" s="88">
        <v>78900499</v>
      </c>
      <c r="AJ38" s="87">
        <v>1224584882</v>
      </c>
      <c r="AK38" s="87">
        <v>1941725720</v>
      </c>
      <c r="AL38" s="87">
        <v>1863400663</v>
      </c>
      <c r="AM38" s="88">
        <v>1947626559</v>
      </c>
    </row>
    <row r="39" spans="1:39" ht="12.75" customHeight="1">
      <c r="A39" s="77">
        <v>150</v>
      </c>
      <c r="B39" s="78">
        <v>155</v>
      </c>
      <c r="C39" s="79">
        <v>41810400</v>
      </c>
      <c r="D39" s="80">
        <v>43204080</v>
      </c>
      <c r="E39" s="81">
        <v>535</v>
      </c>
      <c r="F39" s="81">
        <f t="shared" si="1"/>
        <v>1173932</v>
      </c>
      <c r="G39" s="81">
        <v>4978911529</v>
      </c>
      <c r="H39" s="81">
        <v>1043686109</v>
      </c>
      <c r="I39" s="81">
        <v>1936964396</v>
      </c>
      <c r="J39" s="81">
        <v>447298174</v>
      </c>
      <c r="K39" s="82">
        <v>650798661</v>
      </c>
      <c r="L39" s="81">
        <v>4133876214</v>
      </c>
      <c r="M39" s="82">
        <v>851037482</v>
      </c>
      <c r="N39" s="81">
        <v>237874770</v>
      </c>
      <c r="O39" s="81">
        <v>10440226614</v>
      </c>
      <c r="P39" s="82">
        <v>988591011</v>
      </c>
      <c r="Q39" s="81">
        <v>1564956920</v>
      </c>
      <c r="R39" s="81">
        <v>51907295</v>
      </c>
      <c r="S39" s="81">
        <v>397354830</v>
      </c>
      <c r="T39" s="81">
        <v>22735171505</v>
      </c>
      <c r="U39" s="82">
        <v>23695045915</v>
      </c>
      <c r="V39" s="81">
        <v>14061319</v>
      </c>
      <c r="W39" s="81">
        <v>676316466</v>
      </c>
      <c r="X39" s="81">
        <v>264737128</v>
      </c>
      <c r="Y39" s="81">
        <v>944417956</v>
      </c>
      <c r="Z39" s="82">
        <v>22736309331</v>
      </c>
      <c r="AA39" s="81">
        <v>5364438488</v>
      </c>
      <c r="AB39" s="82">
        <v>4930128</v>
      </c>
      <c r="AC39" s="81">
        <v>0</v>
      </c>
      <c r="AD39" s="82">
        <v>32476447</v>
      </c>
      <c r="AE39" s="81">
        <v>12893</v>
      </c>
      <c r="AF39" s="81">
        <v>22631435</v>
      </c>
      <c r="AG39" s="81">
        <v>13210320</v>
      </c>
      <c r="AH39" s="81">
        <v>2171894760</v>
      </c>
      <c r="AI39" s="82">
        <v>91343717</v>
      </c>
      <c r="AJ39" s="81">
        <v>1113698413</v>
      </c>
      <c r="AK39" s="81">
        <v>2071941242</v>
      </c>
      <c r="AL39" s="81">
        <v>1924100631</v>
      </c>
      <c r="AM39" s="82">
        <v>2066031958</v>
      </c>
    </row>
    <row r="40" spans="1:39" ht="12.75" customHeight="1">
      <c r="A40" s="77">
        <v>155</v>
      </c>
      <c r="B40" s="78">
        <v>160</v>
      </c>
      <c r="C40" s="79">
        <v>43204080</v>
      </c>
      <c r="D40" s="80">
        <v>44597760</v>
      </c>
      <c r="E40" s="81">
        <v>481</v>
      </c>
      <c r="F40" s="81">
        <f t="shared" si="1"/>
        <v>1174413</v>
      </c>
      <c r="G40" s="81">
        <v>4620990833</v>
      </c>
      <c r="H40" s="81">
        <v>1388414244</v>
      </c>
      <c r="I40" s="81">
        <v>2018398440</v>
      </c>
      <c r="J40" s="81">
        <v>384164263</v>
      </c>
      <c r="K40" s="82">
        <v>794411758</v>
      </c>
      <c r="L40" s="81">
        <v>3522504229</v>
      </c>
      <c r="M40" s="82">
        <v>725782815</v>
      </c>
      <c r="N40" s="81">
        <v>241740427</v>
      </c>
      <c r="O40" s="81">
        <v>9200160213</v>
      </c>
      <c r="P40" s="82">
        <v>1031835605</v>
      </c>
      <c r="Q40" s="81">
        <v>1607098017</v>
      </c>
      <c r="R40" s="81">
        <v>56207429</v>
      </c>
      <c r="S40" s="81">
        <v>344195631</v>
      </c>
      <c r="T40" s="81">
        <v>20635588807</v>
      </c>
      <c r="U40" s="82">
        <v>21920901750</v>
      </c>
      <c r="V40" s="81">
        <v>14650599</v>
      </c>
      <c r="W40" s="81">
        <v>530145485</v>
      </c>
      <c r="X40" s="81">
        <v>266389682</v>
      </c>
      <c r="Y40" s="81">
        <v>796224975</v>
      </c>
      <c r="Z40" s="82">
        <v>21104806065</v>
      </c>
      <c r="AA40" s="81">
        <v>5095370716</v>
      </c>
      <c r="AB40" s="82">
        <v>5846277</v>
      </c>
      <c r="AC40" s="81">
        <v>1347085</v>
      </c>
      <c r="AD40" s="82">
        <v>49639284</v>
      </c>
      <c r="AE40" s="81">
        <v>0</v>
      </c>
      <c r="AF40" s="81">
        <v>960583</v>
      </c>
      <c r="AG40" s="81">
        <v>13254429</v>
      </c>
      <c r="AH40" s="81">
        <v>1925498102</v>
      </c>
      <c r="AI40" s="82">
        <v>71461693</v>
      </c>
      <c r="AJ40" s="81">
        <v>1187150133</v>
      </c>
      <c r="AK40" s="81">
        <v>1996396538</v>
      </c>
      <c r="AL40" s="81">
        <v>1851905684</v>
      </c>
      <c r="AM40" s="82">
        <v>1985626971</v>
      </c>
    </row>
    <row r="41" spans="1:39" ht="12.75" customHeight="1">
      <c r="A41" s="77">
        <v>160</v>
      </c>
      <c r="B41" s="78">
        <v>165</v>
      </c>
      <c r="C41" s="79">
        <v>44597760</v>
      </c>
      <c r="D41" s="80">
        <v>45991440</v>
      </c>
      <c r="E41" s="81">
        <v>442</v>
      </c>
      <c r="F41" s="81">
        <f t="shared" si="1"/>
        <v>1174855</v>
      </c>
      <c r="G41" s="81">
        <v>4705139096</v>
      </c>
      <c r="H41" s="81">
        <v>1094390040</v>
      </c>
      <c r="I41" s="81">
        <v>2288136059</v>
      </c>
      <c r="J41" s="81">
        <v>532106436</v>
      </c>
      <c r="K41" s="82">
        <v>767910576</v>
      </c>
      <c r="L41" s="81">
        <v>3218672109</v>
      </c>
      <c r="M41" s="82">
        <v>807421321</v>
      </c>
      <c r="N41" s="81">
        <v>252182355</v>
      </c>
      <c r="O41" s="81">
        <v>8565097961</v>
      </c>
      <c r="P41" s="82">
        <v>992522545</v>
      </c>
      <c r="Q41" s="81">
        <v>1889976979</v>
      </c>
      <c r="R41" s="81">
        <v>66607266</v>
      </c>
      <c r="S41" s="81">
        <v>400268617</v>
      </c>
      <c r="T41" s="81">
        <v>20089873234</v>
      </c>
      <c r="U41" s="82">
        <v>20866725636</v>
      </c>
      <c r="V41" s="81">
        <v>55698574</v>
      </c>
      <c r="W41" s="81">
        <v>566164632</v>
      </c>
      <c r="X41" s="81">
        <v>263912350</v>
      </c>
      <c r="Y41" s="81">
        <v>836913464</v>
      </c>
      <c r="Z41" s="82">
        <v>20014500305</v>
      </c>
      <c r="AA41" s="81">
        <v>4990062483</v>
      </c>
      <c r="AB41" s="82">
        <v>3221073</v>
      </c>
      <c r="AC41" s="81">
        <v>999457</v>
      </c>
      <c r="AD41" s="82">
        <v>63830821</v>
      </c>
      <c r="AE41" s="81">
        <v>307696</v>
      </c>
      <c r="AF41" s="81">
        <v>14698204</v>
      </c>
      <c r="AG41" s="81">
        <v>10584149</v>
      </c>
      <c r="AH41" s="81">
        <v>1840182179</v>
      </c>
      <c r="AI41" s="82">
        <v>50807720</v>
      </c>
      <c r="AJ41" s="81">
        <v>1151496790</v>
      </c>
      <c r="AK41" s="81">
        <v>1961450068</v>
      </c>
      <c r="AL41" s="81">
        <v>1860376540</v>
      </c>
      <c r="AM41" s="82">
        <v>1961450068</v>
      </c>
    </row>
    <row r="42" spans="1:39" ht="12.75" customHeight="1">
      <c r="A42" s="77">
        <v>165</v>
      </c>
      <c r="B42" s="78">
        <v>170</v>
      </c>
      <c r="C42" s="79">
        <v>45991440</v>
      </c>
      <c r="D42" s="80">
        <v>47385120</v>
      </c>
      <c r="E42" s="81">
        <v>346</v>
      </c>
      <c r="F42" s="81">
        <f t="shared" si="1"/>
        <v>1175201</v>
      </c>
      <c r="G42" s="81">
        <v>3732648840</v>
      </c>
      <c r="H42" s="81">
        <v>1028477063</v>
      </c>
      <c r="I42" s="81">
        <v>1306872113</v>
      </c>
      <c r="J42" s="81">
        <v>245253087</v>
      </c>
      <c r="K42" s="82">
        <v>392286031</v>
      </c>
      <c r="L42" s="81">
        <v>2619149465</v>
      </c>
      <c r="M42" s="82">
        <v>751146469</v>
      </c>
      <c r="N42" s="81">
        <v>197036401</v>
      </c>
      <c r="O42" s="81">
        <v>7119688652</v>
      </c>
      <c r="P42" s="82">
        <v>764249027</v>
      </c>
      <c r="Q42" s="81">
        <v>1039831781</v>
      </c>
      <c r="R42" s="81">
        <v>39685554</v>
      </c>
      <c r="S42" s="81">
        <v>224122509</v>
      </c>
      <c r="T42" s="81">
        <v>15890163831</v>
      </c>
      <c r="U42" s="82">
        <v>16853167304</v>
      </c>
      <c r="V42" s="81">
        <v>11924172</v>
      </c>
      <c r="W42" s="81">
        <v>486877423</v>
      </c>
      <c r="X42" s="81">
        <v>230655458</v>
      </c>
      <c r="Y42" s="81">
        <v>678044597</v>
      </c>
      <c r="Z42" s="82">
        <v>16155776131</v>
      </c>
      <c r="AA42" s="81">
        <v>4126067601</v>
      </c>
      <c r="AB42" s="82">
        <v>5035980</v>
      </c>
      <c r="AC42" s="81">
        <v>1193563</v>
      </c>
      <c r="AD42" s="82">
        <v>48591011</v>
      </c>
      <c r="AE42" s="81">
        <v>0</v>
      </c>
      <c r="AF42" s="81">
        <v>8026818</v>
      </c>
      <c r="AG42" s="81">
        <v>17291833</v>
      </c>
      <c r="AH42" s="81">
        <v>1574494647</v>
      </c>
      <c r="AI42" s="82">
        <v>91314119</v>
      </c>
      <c r="AJ42" s="81">
        <v>830533405</v>
      </c>
      <c r="AK42" s="81">
        <v>1644324431</v>
      </c>
      <c r="AL42" s="81">
        <v>1559658185</v>
      </c>
      <c r="AM42" s="82">
        <v>1612668589</v>
      </c>
    </row>
    <row r="43" spans="1:39" ht="12.75" customHeight="1">
      <c r="A43" s="77">
        <v>170</v>
      </c>
      <c r="B43" s="78">
        <v>175</v>
      </c>
      <c r="C43" s="79">
        <v>47385120</v>
      </c>
      <c r="D43" s="80">
        <v>48778800</v>
      </c>
      <c r="E43" s="81">
        <v>343</v>
      </c>
      <c r="F43" s="81">
        <f t="shared" si="1"/>
        <v>1175544</v>
      </c>
      <c r="G43" s="81">
        <v>3458531415</v>
      </c>
      <c r="H43" s="81">
        <v>954260427</v>
      </c>
      <c r="I43" s="81">
        <v>1353810805</v>
      </c>
      <c r="J43" s="81">
        <v>314263440</v>
      </c>
      <c r="K43" s="82">
        <v>382443581</v>
      </c>
      <c r="L43" s="81">
        <v>2740445526</v>
      </c>
      <c r="M43" s="82">
        <v>911208981</v>
      </c>
      <c r="N43" s="81">
        <v>133880272</v>
      </c>
      <c r="O43" s="81">
        <v>7595554678</v>
      </c>
      <c r="P43" s="82">
        <v>724858184</v>
      </c>
      <c r="Q43" s="81">
        <v>1103560956</v>
      </c>
      <c r="R43" s="81">
        <v>40651244</v>
      </c>
      <c r="S43" s="81">
        <v>237186960</v>
      </c>
      <c r="T43" s="81">
        <v>16006080755</v>
      </c>
      <c r="U43" s="82">
        <v>17187858149</v>
      </c>
      <c r="V43" s="81">
        <v>53207476</v>
      </c>
      <c r="W43" s="81">
        <v>469680715</v>
      </c>
      <c r="X43" s="81">
        <v>251149764</v>
      </c>
      <c r="Y43" s="81">
        <v>735134507</v>
      </c>
      <c r="Z43" s="82">
        <v>16477821788</v>
      </c>
      <c r="AA43" s="81">
        <v>4273386633</v>
      </c>
      <c r="AB43" s="82">
        <v>5721440</v>
      </c>
      <c r="AC43" s="81">
        <v>4664048</v>
      </c>
      <c r="AD43" s="82">
        <v>35123207</v>
      </c>
      <c r="AE43" s="81">
        <v>6559</v>
      </c>
      <c r="AF43" s="81">
        <v>15874973</v>
      </c>
      <c r="AG43" s="81">
        <v>109156370</v>
      </c>
      <c r="AH43" s="81">
        <v>1716043087</v>
      </c>
      <c r="AI43" s="82">
        <v>82216302</v>
      </c>
      <c r="AJ43" s="81">
        <v>796969047</v>
      </c>
      <c r="AK43" s="81">
        <v>1692303744</v>
      </c>
      <c r="AL43" s="81">
        <v>1519054480</v>
      </c>
      <c r="AM43" s="82">
        <v>1694749012</v>
      </c>
    </row>
    <row r="44" spans="1:39" ht="12.75" customHeight="1">
      <c r="A44" s="77">
        <v>175</v>
      </c>
      <c r="B44" s="78">
        <v>180</v>
      </c>
      <c r="C44" s="79">
        <v>48778800</v>
      </c>
      <c r="D44" s="80">
        <v>50172480</v>
      </c>
      <c r="E44" s="81">
        <v>295</v>
      </c>
      <c r="F44" s="81">
        <f t="shared" si="1"/>
        <v>1175839</v>
      </c>
      <c r="G44" s="81">
        <v>3064512879</v>
      </c>
      <c r="H44" s="81">
        <v>992465641</v>
      </c>
      <c r="I44" s="81">
        <v>1188146336</v>
      </c>
      <c r="J44" s="81">
        <v>415163798</v>
      </c>
      <c r="K44" s="82">
        <v>272076064</v>
      </c>
      <c r="L44" s="81">
        <v>1649064219</v>
      </c>
      <c r="M44" s="82">
        <v>493150051</v>
      </c>
      <c r="N44" s="81">
        <v>202384465</v>
      </c>
      <c r="O44" s="81">
        <v>7610743216</v>
      </c>
      <c r="P44" s="82">
        <v>649276826</v>
      </c>
      <c r="Q44" s="81">
        <v>1048782300</v>
      </c>
      <c r="R44" s="81">
        <v>31125466</v>
      </c>
      <c r="S44" s="81">
        <v>166820569</v>
      </c>
      <c r="T44" s="81">
        <v>14553038114</v>
      </c>
      <c r="U44" s="82">
        <v>15290255160</v>
      </c>
      <c r="V44" s="81">
        <v>7182803</v>
      </c>
      <c r="W44" s="81">
        <v>505566910</v>
      </c>
      <c r="X44" s="81">
        <v>216054683</v>
      </c>
      <c r="Y44" s="81">
        <v>696083524</v>
      </c>
      <c r="Z44" s="82">
        <v>14587937398</v>
      </c>
      <c r="AA44" s="81">
        <v>3883520731</v>
      </c>
      <c r="AB44" s="82">
        <v>10084724</v>
      </c>
      <c r="AC44" s="81">
        <v>0</v>
      </c>
      <c r="AD44" s="82">
        <v>41117997</v>
      </c>
      <c r="AE44" s="81">
        <v>0</v>
      </c>
      <c r="AF44" s="81">
        <v>5561531</v>
      </c>
      <c r="AG44" s="81">
        <v>15909300</v>
      </c>
      <c r="AH44" s="81">
        <v>1830551367</v>
      </c>
      <c r="AI44" s="82">
        <v>74899699</v>
      </c>
      <c r="AJ44" s="81">
        <v>727445473</v>
      </c>
      <c r="AK44" s="81">
        <v>1315438031</v>
      </c>
      <c r="AL44" s="81">
        <v>1198120088</v>
      </c>
      <c r="AM44" s="82">
        <v>1288405473</v>
      </c>
    </row>
    <row r="45" spans="1:39" ht="12.75" customHeight="1">
      <c r="A45" s="77">
        <v>180</v>
      </c>
      <c r="B45" s="78">
        <v>185</v>
      </c>
      <c r="C45" s="79">
        <v>50172480</v>
      </c>
      <c r="D45" s="80">
        <v>51566160</v>
      </c>
      <c r="E45" s="81">
        <v>280</v>
      </c>
      <c r="F45" s="81">
        <f t="shared" si="1"/>
        <v>1176119</v>
      </c>
      <c r="G45" s="81">
        <v>2450765314</v>
      </c>
      <c r="H45" s="81">
        <v>1048308218</v>
      </c>
      <c r="I45" s="81">
        <v>1386522813</v>
      </c>
      <c r="J45" s="81">
        <v>199438115</v>
      </c>
      <c r="K45" s="82">
        <v>230915944</v>
      </c>
      <c r="L45" s="81">
        <v>1733192596</v>
      </c>
      <c r="M45" s="82">
        <v>568931708</v>
      </c>
      <c r="N45" s="81">
        <v>91285434</v>
      </c>
      <c r="O45" s="81">
        <v>7933975892</v>
      </c>
      <c r="P45" s="82">
        <v>588544923</v>
      </c>
      <c r="Q45" s="81">
        <v>1110762154</v>
      </c>
      <c r="R45" s="81">
        <v>31206048</v>
      </c>
      <c r="S45" s="81">
        <v>326818643</v>
      </c>
      <c r="T45" s="81">
        <v>14395286114</v>
      </c>
      <c r="U45" s="82">
        <v>14763094112</v>
      </c>
      <c r="V45" s="81">
        <v>2639166</v>
      </c>
      <c r="W45" s="81">
        <v>433857179</v>
      </c>
      <c r="X45" s="81">
        <v>170877529</v>
      </c>
      <c r="Y45" s="81">
        <v>589570003</v>
      </c>
      <c r="Z45" s="82">
        <v>14228653304</v>
      </c>
      <c r="AA45" s="81">
        <v>3858532059</v>
      </c>
      <c r="AB45" s="82">
        <v>456983</v>
      </c>
      <c r="AC45" s="81">
        <v>0</v>
      </c>
      <c r="AD45" s="82">
        <v>24116077</v>
      </c>
      <c r="AE45" s="81">
        <v>10568</v>
      </c>
      <c r="AF45" s="81">
        <v>9115757</v>
      </c>
      <c r="AG45" s="81">
        <v>12693626</v>
      </c>
      <c r="AH45" s="81">
        <v>1952926915</v>
      </c>
      <c r="AI45" s="82">
        <v>83170671</v>
      </c>
      <c r="AJ45" s="81">
        <v>639983638</v>
      </c>
      <c r="AK45" s="81">
        <v>1251462129</v>
      </c>
      <c r="AL45" s="81">
        <v>1136971790</v>
      </c>
      <c r="AM45" s="82">
        <v>1234228930</v>
      </c>
    </row>
    <row r="46" spans="1:39" ht="12.75" customHeight="1">
      <c r="A46" s="77">
        <v>185</v>
      </c>
      <c r="B46" s="78">
        <v>190</v>
      </c>
      <c r="C46" s="79">
        <v>51566160</v>
      </c>
      <c r="D46" s="80">
        <v>52959840</v>
      </c>
      <c r="E46" s="81">
        <v>263</v>
      </c>
      <c r="F46" s="81">
        <f t="shared" si="1"/>
        <v>1176382</v>
      </c>
      <c r="G46" s="81">
        <v>2540579961</v>
      </c>
      <c r="H46" s="81">
        <v>907239103</v>
      </c>
      <c r="I46" s="81">
        <v>1456312699</v>
      </c>
      <c r="J46" s="81">
        <v>311795710</v>
      </c>
      <c r="K46" s="82">
        <v>229634099</v>
      </c>
      <c r="L46" s="81">
        <v>2247567563</v>
      </c>
      <c r="M46" s="82">
        <v>630977509</v>
      </c>
      <c r="N46" s="81">
        <v>105953783</v>
      </c>
      <c r="O46" s="81">
        <v>6733793197</v>
      </c>
      <c r="P46" s="82">
        <v>599792877</v>
      </c>
      <c r="Q46" s="81">
        <v>1089822560</v>
      </c>
      <c r="R46" s="81">
        <v>48793491</v>
      </c>
      <c r="S46" s="81">
        <v>287613752</v>
      </c>
      <c r="T46" s="81">
        <v>13461537106</v>
      </c>
      <c r="U46" s="82">
        <v>14337416698</v>
      </c>
      <c r="V46" s="81">
        <v>2592841</v>
      </c>
      <c r="W46" s="81">
        <v>441241015</v>
      </c>
      <c r="X46" s="81">
        <v>172969984</v>
      </c>
      <c r="Y46" s="81">
        <v>617794781</v>
      </c>
      <c r="Z46" s="82">
        <v>13747844274</v>
      </c>
      <c r="AA46" s="81">
        <v>3782535928</v>
      </c>
      <c r="AB46" s="82">
        <v>4883345</v>
      </c>
      <c r="AC46" s="81">
        <v>100478</v>
      </c>
      <c r="AD46" s="82">
        <v>30195738</v>
      </c>
      <c r="AE46" s="81">
        <v>17105</v>
      </c>
      <c r="AF46" s="81">
        <v>2358686</v>
      </c>
      <c r="AG46" s="81">
        <v>103206</v>
      </c>
      <c r="AH46" s="81">
        <v>1688287928</v>
      </c>
      <c r="AI46" s="82">
        <v>63646558</v>
      </c>
      <c r="AJ46" s="81">
        <v>666973606</v>
      </c>
      <c r="AK46" s="81">
        <v>1419518835</v>
      </c>
      <c r="AL46" s="81">
        <v>1335735968</v>
      </c>
      <c r="AM46" s="82">
        <v>1442013402</v>
      </c>
    </row>
    <row r="47" spans="1:39" ht="12.75" customHeight="1">
      <c r="A47" s="77">
        <v>190</v>
      </c>
      <c r="B47" s="78">
        <v>195</v>
      </c>
      <c r="C47" s="79">
        <v>52959840</v>
      </c>
      <c r="D47" s="80">
        <v>54353520</v>
      </c>
      <c r="E47" s="81">
        <v>229</v>
      </c>
      <c r="F47" s="81">
        <f t="shared" si="1"/>
        <v>1176611</v>
      </c>
      <c r="G47" s="81">
        <v>2061905822</v>
      </c>
      <c r="H47" s="81">
        <v>713250349</v>
      </c>
      <c r="I47" s="81">
        <v>1210238323</v>
      </c>
      <c r="J47" s="81">
        <v>165618201</v>
      </c>
      <c r="K47" s="82">
        <v>246028492</v>
      </c>
      <c r="L47" s="81">
        <v>2021594203</v>
      </c>
      <c r="M47" s="82">
        <v>478433658</v>
      </c>
      <c r="N47" s="81">
        <v>195728151</v>
      </c>
      <c r="O47" s="81">
        <v>6536547583</v>
      </c>
      <c r="P47" s="82">
        <v>455262374</v>
      </c>
      <c r="Q47" s="81">
        <v>1019276651</v>
      </c>
      <c r="R47" s="81">
        <v>29068342</v>
      </c>
      <c r="S47" s="81">
        <v>138593361</v>
      </c>
      <c r="T47" s="81">
        <v>12027093548</v>
      </c>
      <c r="U47" s="82">
        <v>12897668802</v>
      </c>
      <c r="V47" s="81">
        <v>7162664</v>
      </c>
      <c r="W47" s="81">
        <v>416370711</v>
      </c>
      <c r="X47" s="81">
        <v>168597349</v>
      </c>
      <c r="Y47" s="81">
        <v>586029953</v>
      </c>
      <c r="Z47" s="82">
        <v>12298416185</v>
      </c>
      <c r="AA47" s="81">
        <v>3450027117</v>
      </c>
      <c r="AB47" s="82">
        <v>3468583</v>
      </c>
      <c r="AC47" s="81">
        <v>116901</v>
      </c>
      <c r="AD47" s="82">
        <v>55014789</v>
      </c>
      <c r="AE47" s="81">
        <v>82751</v>
      </c>
      <c r="AF47" s="81">
        <v>5003490</v>
      </c>
      <c r="AG47" s="81">
        <v>11157869</v>
      </c>
      <c r="AH47" s="81">
        <v>1658639814</v>
      </c>
      <c r="AI47" s="82">
        <v>86175605</v>
      </c>
      <c r="AJ47" s="81">
        <v>526290975</v>
      </c>
      <c r="AK47" s="81">
        <v>1224508833</v>
      </c>
      <c r="AL47" s="81">
        <v>1111013506</v>
      </c>
      <c r="AM47" s="82">
        <v>1201355461</v>
      </c>
    </row>
    <row r="48" spans="1:39" ht="12.75" customHeight="1">
      <c r="A48" s="77">
        <v>195</v>
      </c>
      <c r="B48" s="78">
        <v>200</v>
      </c>
      <c r="C48" s="79">
        <v>54353520</v>
      </c>
      <c r="D48" s="80">
        <v>55747200</v>
      </c>
      <c r="E48" s="81">
        <v>203</v>
      </c>
      <c r="F48" s="81">
        <f t="shared" si="1"/>
        <v>1176814</v>
      </c>
      <c r="G48" s="81">
        <v>2146556800</v>
      </c>
      <c r="H48" s="81">
        <v>600089358</v>
      </c>
      <c r="I48" s="81">
        <v>1289188562</v>
      </c>
      <c r="J48" s="81">
        <v>227835858</v>
      </c>
      <c r="K48" s="82">
        <v>290296994</v>
      </c>
      <c r="L48" s="81">
        <v>1302408624</v>
      </c>
      <c r="M48" s="82">
        <v>468695048</v>
      </c>
      <c r="N48" s="81">
        <v>107142496</v>
      </c>
      <c r="O48" s="81">
        <v>5962888867</v>
      </c>
      <c r="P48" s="82">
        <v>502427792</v>
      </c>
      <c r="Q48" s="81">
        <v>1017415704</v>
      </c>
      <c r="R48" s="81">
        <v>27875649</v>
      </c>
      <c r="S48" s="81">
        <v>239306282</v>
      </c>
      <c r="T48" s="81">
        <v>11100536511</v>
      </c>
      <c r="U48" s="82">
        <v>11612932764</v>
      </c>
      <c r="V48" s="81">
        <v>7351293</v>
      </c>
      <c r="W48" s="81">
        <v>338258266</v>
      </c>
      <c r="X48" s="81">
        <v>146527846</v>
      </c>
      <c r="Y48" s="81">
        <v>483358525</v>
      </c>
      <c r="Z48" s="82">
        <v>11172212946</v>
      </c>
      <c r="AA48" s="81">
        <v>3167184393</v>
      </c>
      <c r="AB48" s="82">
        <v>6168585</v>
      </c>
      <c r="AC48" s="81">
        <v>0</v>
      </c>
      <c r="AD48" s="82">
        <v>26845407</v>
      </c>
      <c r="AE48" s="81">
        <v>0</v>
      </c>
      <c r="AF48" s="81">
        <v>8480993</v>
      </c>
      <c r="AG48" s="81">
        <v>6862947</v>
      </c>
      <c r="AH48" s="81">
        <v>1555537618</v>
      </c>
      <c r="AI48" s="82">
        <v>54304645</v>
      </c>
      <c r="AJ48" s="81">
        <v>508038630</v>
      </c>
      <c r="AK48" s="81">
        <v>1099195725</v>
      </c>
      <c r="AL48" s="81">
        <v>1013282738</v>
      </c>
      <c r="AM48" s="82">
        <v>1106340763</v>
      </c>
    </row>
    <row r="49" spans="1:39" ht="12.75" customHeight="1">
      <c r="A49" s="77">
        <v>200</v>
      </c>
      <c r="B49" s="78">
        <v>205</v>
      </c>
      <c r="C49" s="79">
        <v>55747200</v>
      </c>
      <c r="D49" s="80">
        <v>57140880</v>
      </c>
      <c r="E49" s="81">
        <v>184</v>
      </c>
      <c r="F49" s="81">
        <f t="shared" si="1"/>
        <v>1176998</v>
      </c>
      <c r="G49" s="81">
        <v>2063992942</v>
      </c>
      <c r="H49" s="81">
        <v>746555589</v>
      </c>
      <c r="I49" s="81">
        <v>887361330</v>
      </c>
      <c r="J49" s="81">
        <v>226782517</v>
      </c>
      <c r="K49" s="82">
        <v>142723779</v>
      </c>
      <c r="L49" s="81">
        <v>1228912635</v>
      </c>
      <c r="M49" s="82">
        <v>331679614</v>
      </c>
      <c r="N49" s="81">
        <v>135343666</v>
      </c>
      <c r="O49" s="81">
        <v>5585219690</v>
      </c>
      <c r="P49" s="82">
        <v>452476546</v>
      </c>
      <c r="Q49" s="81">
        <v>731181636</v>
      </c>
      <c r="R49" s="81">
        <v>15983897</v>
      </c>
      <c r="S49" s="81">
        <v>142235899</v>
      </c>
      <c r="T49" s="81">
        <v>10285741066</v>
      </c>
      <c r="U49" s="82">
        <v>10911646876</v>
      </c>
      <c r="V49" s="81">
        <v>2841575</v>
      </c>
      <c r="W49" s="81">
        <v>370644950</v>
      </c>
      <c r="X49" s="81">
        <v>154347828</v>
      </c>
      <c r="Y49" s="81">
        <v>520735892</v>
      </c>
      <c r="Z49" s="82">
        <v>10388429668</v>
      </c>
      <c r="AA49" s="81">
        <v>2997823307</v>
      </c>
      <c r="AB49" s="82">
        <v>3788667</v>
      </c>
      <c r="AC49" s="81">
        <v>0</v>
      </c>
      <c r="AD49" s="82">
        <v>39845355</v>
      </c>
      <c r="AE49" s="81">
        <v>36535</v>
      </c>
      <c r="AF49" s="81">
        <v>2056432</v>
      </c>
      <c r="AG49" s="81">
        <v>90000</v>
      </c>
      <c r="AH49" s="81">
        <v>1513810412</v>
      </c>
      <c r="AI49" s="82">
        <v>58571527</v>
      </c>
      <c r="AJ49" s="81">
        <v>493626887</v>
      </c>
      <c r="AK49" s="81">
        <v>1006247069</v>
      </c>
      <c r="AL49" s="81">
        <v>893574826</v>
      </c>
      <c r="AM49" s="82">
        <v>997160731</v>
      </c>
    </row>
    <row r="50" spans="1:39" ht="12.75" customHeight="1">
      <c r="A50" s="77">
        <v>205</v>
      </c>
      <c r="B50" s="78">
        <v>210</v>
      </c>
      <c r="C50" s="79">
        <v>57140880</v>
      </c>
      <c r="D50" s="80">
        <v>58534560</v>
      </c>
      <c r="E50" s="81">
        <v>174</v>
      </c>
      <c r="F50" s="81">
        <f t="shared" si="1"/>
        <v>1177172</v>
      </c>
      <c r="G50" s="81">
        <v>1585710454</v>
      </c>
      <c r="H50" s="81">
        <v>1033910661</v>
      </c>
      <c r="I50" s="81">
        <v>828925921</v>
      </c>
      <c r="J50" s="81">
        <v>172121597</v>
      </c>
      <c r="K50" s="82">
        <v>212281973</v>
      </c>
      <c r="L50" s="81">
        <v>1198804258</v>
      </c>
      <c r="M50" s="82">
        <v>390387343</v>
      </c>
      <c r="N50" s="81">
        <v>192210231</v>
      </c>
      <c r="O50" s="81">
        <v>5369258471</v>
      </c>
      <c r="P50" s="82">
        <v>426596915</v>
      </c>
      <c r="Q50" s="81">
        <v>696075767</v>
      </c>
      <c r="R50" s="81">
        <v>10020182</v>
      </c>
      <c r="S50" s="81">
        <v>78934836</v>
      </c>
      <c r="T50" s="81">
        <v>10211526190</v>
      </c>
      <c r="U50" s="82">
        <v>10625177039</v>
      </c>
      <c r="V50" s="81">
        <v>59936621</v>
      </c>
      <c r="W50" s="81">
        <v>369793512</v>
      </c>
      <c r="X50" s="81">
        <v>242931749</v>
      </c>
      <c r="Y50" s="81">
        <v>619785790</v>
      </c>
      <c r="Z50" s="82">
        <v>10054516045</v>
      </c>
      <c r="AA50" s="81">
        <v>2945282677</v>
      </c>
      <c r="AB50" s="82">
        <v>3268941</v>
      </c>
      <c r="AC50" s="81">
        <v>151123</v>
      </c>
      <c r="AD50" s="82">
        <v>39901117</v>
      </c>
      <c r="AE50" s="81">
        <v>21579</v>
      </c>
      <c r="AF50" s="81">
        <v>3368553</v>
      </c>
      <c r="AG50" s="81">
        <v>2859998</v>
      </c>
      <c r="AH50" s="81">
        <v>1469842605</v>
      </c>
      <c r="AI50" s="82">
        <v>71758665</v>
      </c>
      <c r="AJ50" s="81">
        <v>484354025</v>
      </c>
      <c r="AK50" s="81">
        <v>954482393</v>
      </c>
      <c r="AL50" s="81">
        <v>876293953</v>
      </c>
      <c r="AM50" s="82">
        <v>943424197</v>
      </c>
    </row>
    <row r="51" spans="1:39" ht="12.75" customHeight="1">
      <c r="A51" s="77">
        <v>210</v>
      </c>
      <c r="B51" s="78">
        <v>215</v>
      </c>
      <c r="C51" s="79">
        <v>58534560</v>
      </c>
      <c r="D51" s="80">
        <v>59928240</v>
      </c>
      <c r="E51" s="81">
        <v>180</v>
      </c>
      <c r="F51" s="81">
        <f t="shared" si="1"/>
        <v>1177352</v>
      </c>
      <c r="G51" s="81">
        <v>1613303635</v>
      </c>
      <c r="H51" s="81">
        <v>661341421</v>
      </c>
      <c r="I51" s="81">
        <v>729564666</v>
      </c>
      <c r="J51" s="81">
        <v>189689813</v>
      </c>
      <c r="K51" s="82">
        <v>321802622</v>
      </c>
      <c r="L51" s="81">
        <v>1277617106</v>
      </c>
      <c r="M51" s="82">
        <v>396907735</v>
      </c>
      <c r="N51" s="81">
        <v>153645096</v>
      </c>
      <c r="O51" s="81">
        <v>6105006423</v>
      </c>
      <c r="P51" s="82">
        <v>389970687</v>
      </c>
      <c r="Q51" s="81">
        <v>535215713</v>
      </c>
      <c r="R51" s="81">
        <v>12995678</v>
      </c>
      <c r="S51" s="81">
        <v>108042302</v>
      </c>
      <c r="T51" s="81">
        <v>10503785953</v>
      </c>
      <c r="U51" s="82">
        <v>11182595511</v>
      </c>
      <c r="V51" s="81">
        <v>6334744</v>
      </c>
      <c r="W51" s="81">
        <v>340155302</v>
      </c>
      <c r="X51" s="81">
        <v>199492509</v>
      </c>
      <c r="Y51" s="81">
        <v>578205719</v>
      </c>
      <c r="Z51" s="82">
        <v>10654214949</v>
      </c>
      <c r="AA51" s="81">
        <v>3140092954</v>
      </c>
      <c r="AB51" s="82">
        <v>7285059</v>
      </c>
      <c r="AC51" s="81">
        <v>3034256</v>
      </c>
      <c r="AD51" s="82">
        <v>47920938</v>
      </c>
      <c r="AE51" s="81">
        <v>0</v>
      </c>
      <c r="AF51" s="81">
        <v>7921976</v>
      </c>
      <c r="AG51" s="81">
        <v>127875</v>
      </c>
      <c r="AH51" s="81">
        <v>1661381322</v>
      </c>
      <c r="AI51" s="82">
        <v>101161089</v>
      </c>
      <c r="AJ51" s="81">
        <v>451870882</v>
      </c>
      <c r="AK51" s="81">
        <v>986187428</v>
      </c>
      <c r="AL51" s="81">
        <v>873959675</v>
      </c>
      <c r="AM51" s="82">
        <v>986105209</v>
      </c>
    </row>
    <row r="52" spans="1:39" ht="12.75" customHeight="1">
      <c r="A52" s="77">
        <v>215</v>
      </c>
      <c r="B52" s="78">
        <v>220</v>
      </c>
      <c r="C52" s="79">
        <v>59928240</v>
      </c>
      <c r="D52" s="80">
        <v>61321920</v>
      </c>
      <c r="E52" s="81">
        <v>146</v>
      </c>
      <c r="F52" s="81">
        <f t="shared" si="1"/>
        <v>1177498</v>
      </c>
      <c r="G52" s="81">
        <v>1461616266</v>
      </c>
      <c r="H52" s="81">
        <v>805735231</v>
      </c>
      <c r="I52" s="81">
        <v>620904184</v>
      </c>
      <c r="J52" s="81">
        <v>130388113</v>
      </c>
      <c r="K52" s="82">
        <v>183484226</v>
      </c>
      <c r="L52" s="81">
        <v>1406296519</v>
      </c>
      <c r="M52" s="82">
        <v>274375115</v>
      </c>
      <c r="N52" s="81">
        <v>143781946</v>
      </c>
      <c r="O52" s="81">
        <v>4600981647</v>
      </c>
      <c r="P52" s="82">
        <v>311028414</v>
      </c>
      <c r="Q52" s="81">
        <v>514790923</v>
      </c>
      <c r="R52" s="81">
        <v>15720071</v>
      </c>
      <c r="S52" s="81">
        <v>163660534</v>
      </c>
      <c r="T52" s="81">
        <v>8809252217</v>
      </c>
      <c r="U52" s="82">
        <v>9244420133</v>
      </c>
      <c r="V52" s="81">
        <v>1020543</v>
      </c>
      <c r="W52" s="81">
        <v>339070554</v>
      </c>
      <c r="X52" s="81">
        <v>175959130</v>
      </c>
      <c r="Y52" s="81">
        <v>515029684</v>
      </c>
      <c r="Z52" s="82">
        <v>8846567756</v>
      </c>
      <c r="AA52" s="81">
        <v>2636484731</v>
      </c>
      <c r="AB52" s="82">
        <v>6635752</v>
      </c>
      <c r="AC52" s="81">
        <v>232014</v>
      </c>
      <c r="AD52" s="82">
        <v>44958122</v>
      </c>
      <c r="AE52" s="81">
        <v>3110</v>
      </c>
      <c r="AF52" s="81">
        <v>15801088</v>
      </c>
      <c r="AG52" s="81">
        <v>126150</v>
      </c>
      <c r="AH52" s="81">
        <v>1279368918</v>
      </c>
      <c r="AI52" s="82">
        <v>45968410</v>
      </c>
      <c r="AJ52" s="81">
        <v>341054361</v>
      </c>
      <c r="AK52" s="81">
        <v>972206277</v>
      </c>
      <c r="AL52" s="81">
        <v>915608310</v>
      </c>
      <c r="AM52" s="82">
        <v>972158014</v>
      </c>
    </row>
    <row r="53" spans="1:39" ht="12.75" customHeight="1">
      <c r="A53" s="77">
        <v>220</v>
      </c>
      <c r="B53" s="78">
        <v>225</v>
      </c>
      <c r="C53" s="79">
        <v>61321920</v>
      </c>
      <c r="D53" s="80">
        <v>62715600</v>
      </c>
      <c r="E53" s="81">
        <v>133</v>
      </c>
      <c r="F53" s="81">
        <f t="shared" si="1"/>
        <v>1177631</v>
      </c>
      <c r="G53" s="81">
        <v>1655199293</v>
      </c>
      <c r="H53" s="81">
        <v>581492837</v>
      </c>
      <c r="I53" s="81">
        <v>647648530</v>
      </c>
      <c r="J53" s="81">
        <v>230728857</v>
      </c>
      <c r="K53" s="82">
        <v>120323905</v>
      </c>
      <c r="L53" s="81">
        <v>862726545</v>
      </c>
      <c r="M53" s="82">
        <v>275083856</v>
      </c>
      <c r="N53" s="81">
        <v>39860574</v>
      </c>
      <c r="O53" s="81">
        <v>4451776583</v>
      </c>
      <c r="P53" s="82">
        <v>358592403</v>
      </c>
      <c r="Q53" s="81">
        <v>505255144</v>
      </c>
      <c r="R53" s="81">
        <v>15159864</v>
      </c>
      <c r="S53" s="81">
        <v>111809951</v>
      </c>
      <c r="T53" s="81">
        <v>8155057387</v>
      </c>
      <c r="U53" s="82">
        <v>8591208424</v>
      </c>
      <c r="V53" s="81">
        <v>0</v>
      </c>
      <c r="W53" s="81">
        <v>209916807</v>
      </c>
      <c r="X53" s="81">
        <v>135336458</v>
      </c>
      <c r="Y53" s="81">
        <v>345253265</v>
      </c>
      <c r="Z53" s="82">
        <v>8245955150</v>
      </c>
      <c r="AA53" s="81">
        <v>2502135999</v>
      </c>
      <c r="AB53" s="82">
        <v>4009</v>
      </c>
      <c r="AC53" s="81">
        <v>758722</v>
      </c>
      <c r="AD53" s="82">
        <v>9335908</v>
      </c>
      <c r="AE53" s="81">
        <v>0</v>
      </c>
      <c r="AF53" s="81">
        <v>3575128</v>
      </c>
      <c r="AG53" s="81">
        <v>1275000</v>
      </c>
      <c r="AH53" s="81">
        <v>1243321576</v>
      </c>
      <c r="AI53" s="82">
        <v>76040169</v>
      </c>
      <c r="AJ53" s="81">
        <v>387308313</v>
      </c>
      <c r="AK53" s="81">
        <v>851667063</v>
      </c>
      <c r="AL53" s="81">
        <v>780525192</v>
      </c>
      <c r="AM53" s="82">
        <v>844731135</v>
      </c>
    </row>
    <row r="54" spans="1:39" ht="12.75" customHeight="1">
      <c r="A54" s="77">
        <v>225</v>
      </c>
      <c r="B54" s="78">
        <v>230</v>
      </c>
      <c r="C54" s="79">
        <v>62715600</v>
      </c>
      <c r="D54" s="80">
        <v>64109280</v>
      </c>
      <c r="E54" s="81">
        <v>134</v>
      </c>
      <c r="F54" s="81">
        <f t="shared" si="1"/>
        <v>1177765</v>
      </c>
      <c r="G54" s="81">
        <v>1407577348</v>
      </c>
      <c r="H54" s="81">
        <v>624486549</v>
      </c>
      <c r="I54" s="81">
        <v>657915688</v>
      </c>
      <c r="J54" s="81">
        <v>76496731</v>
      </c>
      <c r="K54" s="82">
        <v>84750277</v>
      </c>
      <c r="L54" s="81">
        <v>1209146714</v>
      </c>
      <c r="M54" s="82">
        <v>331622797</v>
      </c>
      <c r="N54" s="81">
        <v>45778809</v>
      </c>
      <c r="O54" s="81">
        <v>4865042274</v>
      </c>
      <c r="P54" s="82">
        <v>312189627</v>
      </c>
      <c r="Q54" s="81">
        <v>496152826</v>
      </c>
      <c r="R54" s="81">
        <v>19893615</v>
      </c>
      <c r="S54" s="81">
        <v>118491866</v>
      </c>
      <c r="T54" s="81">
        <v>8790813068</v>
      </c>
      <c r="U54" s="82">
        <v>8980468507</v>
      </c>
      <c r="V54" s="81">
        <v>0</v>
      </c>
      <c r="W54" s="81">
        <v>348100510</v>
      </c>
      <c r="X54" s="81">
        <v>141286991</v>
      </c>
      <c r="Y54" s="81">
        <v>489387501</v>
      </c>
      <c r="Z54" s="82">
        <v>8492283477</v>
      </c>
      <c r="AA54" s="81">
        <v>2603897221</v>
      </c>
      <c r="AB54" s="82">
        <v>920368</v>
      </c>
      <c r="AC54" s="81">
        <v>14979</v>
      </c>
      <c r="AD54" s="82">
        <v>14172422</v>
      </c>
      <c r="AE54" s="81">
        <v>0</v>
      </c>
      <c r="AF54" s="81">
        <v>14648595</v>
      </c>
      <c r="AG54" s="81">
        <v>0</v>
      </c>
      <c r="AH54" s="81">
        <v>1393266164</v>
      </c>
      <c r="AI54" s="82">
        <v>81738842</v>
      </c>
      <c r="AJ54" s="81">
        <v>347923363</v>
      </c>
      <c r="AK54" s="81">
        <v>825749357</v>
      </c>
      <c r="AL54" s="81">
        <v>753053224</v>
      </c>
      <c r="AM54" s="82">
        <v>825749357</v>
      </c>
    </row>
    <row r="55" spans="1:39" ht="12.75" customHeight="1">
      <c r="A55" s="77">
        <v>230</v>
      </c>
      <c r="B55" s="78">
        <v>235</v>
      </c>
      <c r="C55" s="79">
        <v>64109280</v>
      </c>
      <c r="D55" s="80">
        <v>65502960</v>
      </c>
      <c r="E55" s="81">
        <v>115</v>
      </c>
      <c r="F55" s="81">
        <f t="shared" si="1"/>
        <v>1177880</v>
      </c>
      <c r="G55" s="81">
        <v>1051855191</v>
      </c>
      <c r="H55" s="81">
        <v>904676250</v>
      </c>
      <c r="I55" s="81">
        <v>638834219</v>
      </c>
      <c r="J55" s="81">
        <v>54851187</v>
      </c>
      <c r="K55" s="82">
        <v>183670266</v>
      </c>
      <c r="L55" s="81">
        <v>1130898848</v>
      </c>
      <c r="M55" s="82">
        <v>313518552</v>
      </c>
      <c r="N55" s="81">
        <v>113978699</v>
      </c>
      <c r="O55" s="81">
        <v>3843931150</v>
      </c>
      <c r="P55" s="82">
        <v>295686914</v>
      </c>
      <c r="Q55" s="81">
        <v>500464742</v>
      </c>
      <c r="R55" s="81">
        <v>14505585</v>
      </c>
      <c r="S55" s="81">
        <v>143782959</v>
      </c>
      <c r="T55" s="81">
        <v>7611887231</v>
      </c>
      <c r="U55" s="82">
        <v>7873147990</v>
      </c>
      <c r="V55" s="81">
        <v>0</v>
      </c>
      <c r="W55" s="81">
        <v>278377674</v>
      </c>
      <c r="X55" s="81">
        <v>146028669</v>
      </c>
      <c r="Y55" s="81">
        <v>417152083</v>
      </c>
      <c r="Z55" s="82">
        <v>7455995907</v>
      </c>
      <c r="AA55" s="81">
        <v>2310216891</v>
      </c>
      <c r="AB55" s="82">
        <v>2660319</v>
      </c>
      <c r="AC55" s="81">
        <v>0</v>
      </c>
      <c r="AD55" s="82">
        <v>35772372</v>
      </c>
      <c r="AE55" s="81">
        <v>499</v>
      </c>
      <c r="AF55" s="81">
        <v>32390398</v>
      </c>
      <c r="AG55" s="81">
        <v>259000</v>
      </c>
      <c r="AH55" s="81">
        <v>1079149984</v>
      </c>
      <c r="AI55" s="82">
        <v>29585338</v>
      </c>
      <c r="AJ55" s="81">
        <v>323342667</v>
      </c>
      <c r="AK55" s="81">
        <v>840578687</v>
      </c>
      <c r="AL55" s="81">
        <v>812376952</v>
      </c>
      <c r="AM55" s="82">
        <v>840578687</v>
      </c>
    </row>
    <row r="56" spans="1:39" ht="12.75" customHeight="1">
      <c r="A56" s="77">
        <v>235</v>
      </c>
      <c r="B56" s="78">
        <v>240</v>
      </c>
      <c r="C56" s="79">
        <v>65502960</v>
      </c>
      <c r="D56" s="80">
        <v>66896640</v>
      </c>
      <c r="E56" s="81">
        <v>116</v>
      </c>
      <c r="F56" s="81">
        <f t="shared" si="1"/>
        <v>1177996</v>
      </c>
      <c r="G56" s="81">
        <v>929207227</v>
      </c>
      <c r="H56" s="81">
        <v>875889321</v>
      </c>
      <c r="I56" s="81">
        <v>1294458523</v>
      </c>
      <c r="J56" s="81">
        <v>70986162</v>
      </c>
      <c r="K56" s="82">
        <v>115371508</v>
      </c>
      <c r="L56" s="81">
        <v>1071508283</v>
      </c>
      <c r="M56" s="82">
        <v>441277473</v>
      </c>
      <c r="N56" s="81">
        <v>113837540</v>
      </c>
      <c r="O56" s="81">
        <v>4327139889</v>
      </c>
      <c r="P56" s="82">
        <v>300567033</v>
      </c>
      <c r="Q56" s="81">
        <v>1077617279</v>
      </c>
      <c r="R56" s="81">
        <v>11340362</v>
      </c>
      <c r="S56" s="81">
        <v>323954819</v>
      </c>
      <c r="T56" s="81">
        <v>7794412571</v>
      </c>
      <c r="U56" s="82">
        <v>8127330499</v>
      </c>
      <c r="V56" s="81">
        <v>0</v>
      </c>
      <c r="W56" s="81">
        <v>276558904</v>
      </c>
      <c r="X56" s="81">
        <v>237587753</v>
      </c>
      <c r="Y56" s="81">
        <v>516473641</v>
      </c>
      <c r="Z56" s="82">
        <v>7676488414</v>
      </c>
      <c r="AA56" s="81">
        <v>2400351720</v>
      </c>
      <c r="AB56" s="82">
        <v>1989137</v>
      </c>
      <c r="AC56" s="81">
        <v>0</v>
      </c>
      <c r="AD56" s="82">
        <v>35876180</v>
      </c>
      <c r="AE56" s="81">
        <v>0</v>
      </c>
      <c r="AF56" s="81">
        <v>5989703</v>
      </c>
      <c r="AG56" s="81">
        <v>12283000</v>
      </c>
      <c r="AH56" s="81">
        <v>1228690606</v>
      </c>
      <c r="AI56" s="82">
        <v>93899863</v>
      </c>
      <c r="AJ56" s="81">
        <v>344062815</v>
      </c>
      <c r="AK56" s="81">
        <v>753541683</v>
      </c>
      <c r="AL56" s="81">
        <v>681538690</v>
      </c>
      <c r="AM56" s="82">
        <v>753541683</v>
      </c>
    </row>
    <row r="57" spans="1:39" ht="12.75" customHeight="1">
      <c r="A57" s="77">
        <v>240</v>
      </c>
      <c r="B57" s="78">
        <v>245</v>
      </c>
      <c r="C57" s="79">
        <v>66896640</v>
      </c>
      <c r="D57" s="80">
        <v>68290320</v>
      </c>
      <c r="E57" s="81">
        <v>100</v>
      </c>
      <c r="F57" s="81">
        <f t="shared" si="1"/>
        <v>1178096</v>
      </c>
      <c r="G57" s="81">
        <v>1261695193</v>
      </c>
      <c r="H57" s="81">
        <v>686026842</v>
      </c>
      <c r="I57" s="81">
        <v>505011757</v>
      </c>
      <c r="J57" s="81">
        <v>106306843</v>
      </c>
      <c r="K57" s="82">
        <v>155411031</v>
      </c>
      <c r="L57" s="81">
        <v>904455722</v>
      </c>
      <c r="M57" s="82">
        <v>368041557</v>
      </c>
      <c r="N57" s="81">
        <v>111190626</v>
      </c>
      <c r="O57" s="81">
        <v>3258859199</v>
      </c>
      <c r="P57" s="82">
        <v>305270940</v>
      </c>
      <c r="Q57" s="81">
        <v>420899846</v>
      </c>
      <c r="R57" s="81">
        <v>23059285</v>
      </c>
      <c r="S57" s="81">
        <v>87207489</v>
      </c>
      <c r="T57" s="81">
        <v>6717216271</v>
      </c>
      <c r="U57" s="82">
        <v>7131103090</v>
      </c>
      <c r="V57" s="81">
        <v>0</v>
      </c>
      <c r="W57" s="81">
        <v>281920643</v>
      </c>
      <c r="X57" s="81">
        <v>101491233</v>
      </c>
      <c r="Y57" s="81">
        <v>378199045</v>
      </c>
      <c r="Z57" s="82">
        <v>6751273193</v>
      </c>
      <c r="AA57" s="81">
        <v>2129393564</v>
      </c>
      <c r="AB57" s="82">
        <v>4318793</v>
      </c>
      <c r="AC57" s="81">
        <v>0</v>
      </c>
      <c r="AD57" s="82">
        <v>17301261</v>
      </c>
      <c r="AE57" s="81">
        <v>0</v>
      </c>
      <c r="AF57" s="81">
        <v>1149233</v>
      </c>
      <c r="AG57" s="81">
        <v>834083</v>
      </c>
      <c r="AH57" s="81">
        <v>932697683</v>
      </c>
      <c r="AI57" s="82">
        <v>36930348</v>
      </c>
      <c r="AJ57" s="81">
        <v>334567956</v>
      </c>
      <c r="AK57" s="81">
        <v>845882981</v>
      </c>
      <c r="AL57" s="81">
        <v>810231793</v>
      </c>
      <c r="AM57" s="82">
        <v>845882981</v>
      </c>
    </row>
    <row r="58" spans="1:39" ht="12.75" customHeight="1">
      <c r="A58" s="77">
        <v>245</v>
      </c>
      <c r="B58" s="78">
        <v>250</v>
      </c>
      <c r="C58" s="79">
        <v>68290320</v>
      </c>
      <c r="D58" s="80">
        <v>69684000</v>
      </c>
      <c r="E58" s="81">
        <v>111</v>
      </c>
      <c r="F58" s="81">
        <f t="shared" si="1"/>
        <v>1178207</v>
      </c>
      <c r="G58" s="81">
        <v>1090596672</v>
      </c>
      <c r="H58" s="81">
        <v>659906933</v>
      </c>
      <c r="I58" s="81">
        <v>359349524</v>
      </c>
      <c r="J58" s="81">
        <v>71387295</v>
      </c>
      <c r="K58" s="82">
        <v>141243506</v>
      </c>
      <c r="L58" s="81">
        <v>1062607604</v>
      </c>
      <c r="M58" s="82">
        <v>250926727</v>
      </c>
      <c r="N58" s="81">
        <v>63468785</v>
      </c>
      <c r="O58" s="81">
        <v>4458617123</v>
      </c>
      <c r="P58" s="82">
        <v>251300993</v>
      </c>
      <c r="Q58" s="81">
        <v>294056701</v>
      </c>
      <c r="R58" s="81">
        <v>4808445</v>
      </c>
      <c r="S58" s="81">
        <v>57080875</v>
      </c>
      <c r="T58" s="81">
        <v>7915153658</v>
      </c>
      <c r="U58" s="82">
        <v>8053459141</v>
      </c>
      <c r="V58" s="81">
        <v>1273733</v>
      </c>
      <c r="W58" s="81">
        <v>274135607</v>
      </c>
      <c r="X58" s="81">
        <v>116834551</v>
      </c>
      <c r="Y58" s="81">
        <v>390970158</v>
      </c>
      <c r="Z58" s="82">
        <v>7657860611</v>
      </c>
      <c r="AA58" s="81">
        <v>2437403182</v>
      </c>
      <c r="AB58" s="82">
        <v>539324</v>
      </c>
      <c r="AC58" s="81">
        <v>1151391</v>
      </c>
      <c r="AD58" s="82">
        <v>20947961</v>
      </c>
      <c r="AE58" s="81">
        <v>63133</v>
      </c>
      <c r="AF58" s="81">
        <v>19453</v>
      </c>
      <c r="AG58" s="81">
        <v>30540</v>
      </c>
      <c r="AH58" s="81">
        <v>1315194262</v>
      </c>
      <c r="AI58" s="82">
        <v>55617062</v>
      </c>
      <c r="AJ58" s="81">
        <v>277606229</v>
      </c>
      <c r="AK58" s="81">
        <v>809739986</v>
      </c>
      <c r="AL58" s="81">
        <v>767312475</v>
      </c>
      <c r="AM58" s="82">
        <v>822924599</v>
      </c>
    </row>
    <row r="59" spans="1:39" ht="12.75" customHeight="1">
      <c r="A59" s="77">
        <v>250</v>
      </c>
      <c r="B59" s="78">
        <v>255</v>
      </c>
      <c r="C59" s="79">
        <v>69684000</v>
      </c>
      <c r="D59" s="80">
        <v>71077680</v>
      </c>
      <c r="E59" s="81">
        <v>85</v>
      </c>
      <c r="F59" s="81">
        <f t="shared" si="1"/>
        <v>1178292</v>
      </c>
      <c r="G59" s="81">
        <v>1109444213</v>
      </c>
      <c r="H59" s="81">
        <v>429711633</v>
      </c>
      <c r="I59" s="81">
        <v>432190146</v>
      </c>
      <c r="J59" s="81">
        <v>104704287</v>
      </c>
      <c r="K59" s="82">
        <v>95564152</v>
      </c>
      <c r="L59" s="81">
        <v>754859218</v>
      </c>
      <c r="M59" s="82">
        <v>177522219</v>
      </c>
      <c r="N59" s="81">
        <v>107811632</v>
      </c>
      <c r="O59" s="81">
        <v>3315764854</v>
      </c>
      <c r="P59" s="82">
        <v>211081415</v>
      </c>
      <c r="Q59" s="81">
        <v>375586438</v>
      </c>
      <c r="R59" s="81">
        <v>18856471</v>
      </c>
      <c r="S59" s="81">
        <v>74888912</v>
      </c>
      <c r="T59" s="81">
        <v>6050057426</v>
      </c>
      <c r="U59" s="82">
        <v>6269321948</v>
      </c>
      <c r="V59" s="81">
        <v>3524223</v>
      </c>
      <c r="W59" s="81">
        <v>187721383</v>
      </c>
      <c r="X59" s="81">
        <v>102240859</v>
      </c>
      <c r="Y59" s="81">
        <v>286549360</v>
      </c>
      <c r="Z59" s="82">
        <v>5979248637</v>
      </c>
      <c r="AA59" s="81">
        <v>1918284430</v>
      </c>
      <c r="AB59" s="82">
        <v>831394</v>
      </c>
      <c r="AC59" s="81">
        <v>10422909</v>
      </c>
      <c r="AD59" s="82">
        <v>35640510</v>
      </c>
      <c r="AE59" s="81">
        <v>1485903</v>
      </c>
      <c r="AF59" s="81">
        <v>153236</v>
      </c>
      <c r="AG59" s="81">
        <v>77100</v>
      </c>
      <c r="AH59" s="81">
        <v>988803427</v>
      </c>
      <c r="AI59" s="82">
        <v>47022125</v>
      </c>
      <c r="AJ59" s="81">
        <v>253948190</v>
      </c>
      <c r="AK59" s="81">
        <v>631855935</v>
      </c>
      <c r="AL59" s="81">
        <v>581562424</v>
      </c>
      <c r="AM59" s="82">
        <v>631855935</v>
      </c>
    </row>
    <row r="60" spans="1:39" ht="12.75" customHeight="1">
      <c r="A60" s="77">
        <v>255</v>
      </c>
      <c r="B60" s="78">
        <v>260</v>
      </c>
      <c r="C60" s="79">
        <v>71077680</v>
      </c>
      <c r="D60" s="80">
        <v>72471360</v>
      </c>
      <c r="E60" s="81">
        <v>85</v>
      </c>
      <c r="F60" s="81">
        <f t="shared" si="1"/>
        <v>1178377</v>
      </c>
      <c r="G60" s="81">
        <v>989978139</v>
      </c>
      <c r="H60" s="81">
        <v>468592101</v>
      </c>
      <c r="I60" s="81">
        <v>229155772</v>
      </c>
      <c r="J60" s="81">
        <v>32832072</v>
      </c>
      <c r="K60" s="82">
        <v>120109070</v>
      </c>
      <c r="L60" s="81">
        <v>1168181432</v>
      </c>
      <c r="M60" s="82">
        <v>147361189</v>
      </c>
      <c r="N60" s="81">
        <v>23217929</v>
      </c>
      <c r="O60" s="81">
        <v>3103115725</v>
      </c>
      <c r="P60" s="82">
        <v>302793281</v>
      </c>
      <c r="Q60" s="81">
        <v>157032461</v>
      </c>
      <c r="R60" s="81">
        <v>10196590</v>
      </c>
      <c r="S60" s="81">
        <v>38047242</v>
      </c>
      <c r="T60" s="81">
        <v>6167933586</v>
      </c>
      <c r="U60" s="82">
        <v>6380060417</v>
      </c>
      <c r="V60" s="81">
        <v>1166623</v>
      </c>
      <c r="W60" s="81">
        <v>177357885</v>
      </c>
      <c r="X60" s="81">
        <v>102551278</v>
      </c>
      <c r="Y60" s="81">
        <v>279909164</v>
      </c>
      <c r="Z60" s="82">
        <v>6101002915</v>
      </c>
      <c r="AA60" s="81">
        <v>1973073826</v>
      </c>
      <c r="AB60" s="82">
        <v>459806</v>
      </c>
      <c r="AC60" s="81">
        <v>0</v>
      </c>
      <c r="AD60" s="82">
        <v>7372458</v>
      </c>
      <c r="AE60" s="81">
        <v>1469813</v>
      </c>
      <c r="AF60" s="81">
        <v>9594325</v>
      </c>
      <c r="AG60" s="81">
        <v>0</v>
      </c>
      <c r="AH60" s="81">
        <v>966714435</v>
      </c>
      <c r="AI60" s="82">
        <v>45069968</v>
      </c>
      <c r="AJ60" s="81">
        <v>270399878</v>
      </c>
      <c r="AK60" s="81">
        <v>730571886</v>
      </c>
      <c r="AL60" s="81">
        <v>672912755</v>
      </c>
      <c r="AM60" s="82">
        <v>718723008</v>
      </c>
    </row>
    <row r="61" spans="1:39" ht="12.75" customHeight="1">
      <c r="A61" s="77">
        <v>260</v>
      </c>
      <c r="B61" s="78">
        <v>265</v>
      </c>
      <c r="C61" s="79">
        <v>72471360</v>
      </c>
      <c r="D61" s="80">
        <v>73865040</v>
      </c>
      <c r="E61" s="81">
        <v>66</v>
      </c>
      <c r="F61" s="81">
        <f t="shared" si="1"/>
        <v>1178443</v>
      </c>
      <c r="G61" s="81">
        <v>765425492</v>
      </c>
      <c r="H61" s="81">
        <v>253840597</v>
      </c>
      <c r="I61" s="81">
        <v>314069843</v>
      </c>
      <c r="J61" s="81">
        <v>22300493</v>
      </c>
      <c r="K61" s="82">
        <v>113974117</v>
      </c>
      <c r="L61" s="81">
        <v>579845411</v>
      </c>
      <c r="M61" s="82">
        <v>87746624</v>
      </c>
      <c r="N61" s="81">
        <v>57386292</v>
      </c>
      <c r="O61" s="81">
        <v>3108287033</v>
      </c>
      <c r="P61" s="82">
        <v>149206822</v>
      </c>
      <c r="Q61" s="81">
        <v>218355556</v>
      </c>
      <c r="R61" s="81">
        <v>9001252</v>
      </c>
      <c r="S61" s="81">
        <v>75024904</v>
      </c>
      <c r="T61" s="81">
        <v>4778040180</v>
      </c>
      <c r="U61" s="82">
        <v>5149701012</v>
      </c>
      <c r="V61" s="81">
        <v>8639654</v>
      </c>
      <c r="W61" s="81">
        <v>265279201</v>
      </c>
      <c r="X61" s="81">
        <v>49169506</v>
      </c>
      <c r="Y61" s="81">
        <v>314181500</v>
      </c>
      <c r="Z61" s="82">
        <v>4826941646</v>
      </c>
      <c r="AA61" s="81">
        <v>1572395359</v>
      </c>
      <c r="AB61" s="82">
        <v>842966</v>
      </c>
      <c r="AC61" s="81">
        <v>0</v>
      </c>
      <c r="AD61" s="82">
        <v>18910201</v>
      </c>
      <c r="AE61" s="81">
        <v>25993</v>
      </c>
      <c r="AF61" s="81">
        <v>3069759</v>
      </c>
      <c r="AG61" s="81">
        <v>24526291</v>
      </c>
      <c r="AH61" s="81">
        <v>960288745</v>
      </c>
      <c r="AI61" s="82">
        <v>29445558</v>
      </c>
      <c r="AJ61" s="81">
        <v>165866604</v>
      </c>
      <c r="AK61" s="81">
        <v>456209079</v>
      </c>
      <c r="AL61" s="81">
        <v>371105174</v>
      </c>
      <c r="AM61" s="82">
        <v>452390100</v>
      </c>
    </row>
    <row r="62" spans="1:39" ht="12.75" customHeight="1">
      <c r="A62" s="77">
        <v>265</v>
      </c>
      <c r="B62" s="78">
        <v>270</v>
      </c>
      <c r="C62" s="79">
        <v>73865040</v>
      </c>
      <c r="D62" s="80">
        <v>75258720</v>
      </c>
      <c r="E62" s="81">
        <v>66</v>
      </c>
      <c r="F62" s="81">
        <f t="shared" si="1"/>
        <v>1178509</v>
      </c>
      <c r="G62" s="81">
        <v>1020213935</v>
      </c>
      <c r="H62" s="81">
        <v>471158858</v>
      </c>
      <c r="I62" s="81">
        <v>487007856</v>
      </c>
      <c r="J62" s="81">
        <v>63521954</v>
      </c>
      <c r="K62" s="82">
        <v>116572044</v>
      </c>
      <c r="L62" s="81">
        <v>658043294</v>
      </c>
      <c r="M62" s="82">
        <v>93748782</v>
      </c>
      <c r="N62" s="81">
        <v>32665052</v>
      </c>
      <c r="O62" s="81">
        <v>2420823298</v>
      </c>
      <c r="P62" s="82">
        <v>354513106</v>
      </c>
      <c r="Q62" s="81">
        <v>403146016</v>
      </c>
      <c r="R62" s="81">
        <v>2052727</v>
      </c>
      <c r="S62" s="81">
        <v>96044427</v>
      </c>
      <c r="T62" s="81">
        <v>4769048324</v>
      </c>
      <c r="U62" s="82">
        <v>5217025009</v>
      </c>
      <c r="V62" s="81">
        <v>3964174</v>
      </c>
      <c r="W62" s="81">
        <v>160107124</v>
      </c>
      <c r="X62" s="81">
        <v>136228865</v>
      </c>
      <c r="Y62" s="81">
        <v>296368810</v>
      </c>
      <c r="Z62" s="82">
        <v>4916740349</v>
      </c>
      <c r="AA62" s="81">
        <v>1612804778</v>
      </c>
      <c r="AB62" s="82">
        <v>223141</v>
      </c>
      <c r="AC62" s="81">
        <v>0</v>
      </c>
      <c r="AD62" s="82">
        <v>10822835</v>
      </c>
      <c r="AE62" s="81">
        <v>0</v>
      </c>
      <c r="AF62" s="81">
        <v>21571</v>
      </c>
      <c r="AG62" s="81">
        <v>4939470</v>
      </c>
      <c r="AH62" s="81">
        <v>762409811</v>
      </c>
      <c r="AI62" s="82">
        <v>19643736</v>
      </c>
      <c r="AJ62" s="81">
        <v>298808811</v>
      </c>
      <c r="AK62" s="81">
        <v>561176467</v>
      </c>
      <c r="AL62" s="81">
        <v>516381685</v>
      </c>
      <c r="AM62" s="82">
        <v>561176467</v>
      </c>
    </row>
    <row r="63" spans="1:39" ht="12.75" customHeight="1">
      <c r="A63" s="77">
        <v>270</v>
      </c>
      <c r="B63" s="78">
        <v>275</v>
      </c>
      <c r="C63" s="79">
        <v>75258720</v>
      </c>
      <c r="D63" s="80">
        <v>76652400</v>
      </c>
      <c r="E63" s="81">
        <v>79</v>
      </c>
      <c r="F63" s="81">
        <f t="shared" si="1"/>
        <v>1178588</v>
      </c>
      <c r="G63" s="81">
        <v>1120117939</v>
      </c>
      <c r="H63" s="81">
        <v>597415627</v>
      </c>
      <c r="I63" s="81">
        <v>266335196</v>
      </c>
      <c r="J63" s="81">
        <v>82694325</v>
      </c>
      <c r="K63" s="82">
        <v>59851943</v>
      </c>
      <c r="L63" s="81">
        <v>765208251</v>
      </c>
      <c r="M63" s="82">
        <v>186000204</v>
      </c>
      <c r="N63" s="81">
        <v>44351224</v>
      </c>
      <c r="O63" s="81">
        <v>3145084859</v>
      </c>
      <c r="P63" s="82">
        <v>250514498</v>
      </c>
      <c r="Q63" s="81">
        <v>135167217</v>
      </c>
      <c r="R63" s="81">
        <v>13969423</v>
      </c>
      <c r="S63" s="81">
        <v>97414167</v>
      </c>
      <c r="T63" s="81">
        <v>5887721092</v>
      </c>
      <c r="U63" s="82">
        <v>6271023259</v>
      </c>
      <c r="V63" s="81">
        <v>2669614</v>
      </c>
      <c r="W63" s="81">
        <v>164689122</v>
      </c>
      <c r="X63" s="81">
        <v>94896198</v>
      </c>
      <c r="Y63" s="81">
        <v>270521028</v>
      </c>
      <c r="Z63" s="82">
        <v>5997832618</v>
      </c>
      <c r="AA63" s="81">
        <v>1981167991</v>
      </c>
      <c r="AB63" s="82">
        <v>2616672</v>
      </c>
      <c r="AC63" s="81">
        <v>0</v>
      </c>
      <c r="AD63" s="82">
        <v>14867817</v>
      </c>
      <c r="AE63" s="81">
        <v>0</v>
      </c>
      <c r="AF63" s="81">
        <v>3228209</v>
      </c>
      <c r="AG63" s="81">
        <v>358050</v>
      </c>
      <c r="AH63" s="81">
        <v>974128235</v>
      </c>
      <c r="AI63" s="82">
        <v>28679341</v>
      </c>
      <c r="AJ63" s="81">
        <v>277968591</v>
      </c>
      <c r="AK63" s="81">
        <v>725544105</v>
      </c>
      <c r="AL63" s="81">
        <v>684554420</v>
      </c>
      <c r="AM63" s="82">
        <v>725544105</v>
      </c>
    </row>
    <row r="64" spans="1:39" ht="12.75" customHeight="1">
      <c r="A64" s="77">
        <v>275</v>
      </c>
      <c r="B64" s="78">
        <v>280</v>
      </c>
      <c r="C64" s="79">
        <v>76652400</v>
      </c>
      <c r="D64" s="80">
        <v>78046080</v>
      </c>
      <c r="E64" s="81">
        <v>63</v>
      </c>
      <c r="F64" s="81">
        <f t="shared" si="1"/>
        <v>1178651</v>
      </c>
      <c r="G64" s="81">
        <v>475804803</v>
      </c>
      <c r="H64" s="81">
        <v>576863152</v>
      </c>
      <c r="I64" s="81">
        <v>292094616</v>
      </c>
      <c r="J64" s="81">
        <v>121769776</v>
      </c>
      <c r="K64" s="82">
        <v>125218130</v>
      </c>
      <c r="L64" s="81">
        <v>631142004</v>
      </c>
      <c r="M64" s="82">
        <v>413962708</v>
      </c>
      <c r="N64" s="81">
        <v>174084865</v>
      </c>
      <c r="O64" s="81">
        <v>2571063227</v>
      </c>
      <c r="P64" s="82">
        <v>150168929</v>
      </c>
      <c r="Q64" s="81">
        <v>239760089</v>
      </c>
      <c r="R64" s="81">
        <v>11956966</v>
      </c>
      <c r="S64" s="81">
        <v>54904562</v>
      </c>
      <c r="T64" s="81">
        <v>5148494536</v>
      </c>
      <c r="U64" s="82">
        <v>5225550593</v>
      </c>
      <c r="V64" s="81">
        <v>407800</v>
      </c>
      <c r="W64" s="81">
        <v>212619206</v>
      </c>
      <c r="X64" s="81">
        <v>135698171</v>
      </c>
      <c r="Y64" s="81">
        <v>348808791</v>
      </c>
      <c r="Z64" s="82">
        <v>4876334002</v>
      </c>
      <c r="AA64" s="81">
        <v>1621882133</v>
      </c>
      <c r="AB64" s="82">
        <v>450162</v>
      </c>
      <c r="AC64" s="81">
        <v>648199</v>
      </c>
      <c r="AD64" s="82">
        <v>57882688</v>
      </c>
      <c r="AE64" s="81">
        <v>0</v>
      </c>
      <c r="AF64" s="81">
        <v>931345</v>
      </c>
      <c r="AG64" s="81">
        <v>0</v>
      </c>
      <c r="AH64" s="81">
        <v>808176515</v>
      </c>
      <c r="AI64" s="82">
        <v>26460691</v>
      </c>
      <c r="AJ64" s="81">
        <v>175410908</v>
      </c>
      <c r="AK64" s="81">
        <v>579619414</v>
      </c>
      <c r="AL64" s="81">
        <v>552821949</v>
      </c>
      <c r="AM64" s="82">
        <v>579619414</v>
      </c>
    </row>
    <row r="65" spans="1:39" ht="12.75" customHeight="1">
      <c r="A65" s="77">
        <v>280</v>
      </c>
      <c r="B65" s="78">
        <v>285</v>
      </c>
      <c r="C65" s="79">
        <v>78046080</v>
      </c>
      <c r="D65" s="80">
        <v>79439760</v>
      </c>
      <c r="E65" s="81">
        <v>56</v>
      </c>
      <c r="F65" s="81">
        <f t="shared" si="1"/>
        <v>1178707</v>
      </c>
      <c r="G65" s="81">
        <v>678038645</v>
      </c>
      <c r="H65" s="81">
        <v>283232005</v>
      </c>
      <c r="I65" s="81">
        <v>426963236</v>
      </c>
      <c r="J65" s="81">
        <v>177384179</v>
      </c>
      <c r="K65" s="82">
        <v>73231886</v>
      </c>
      <c r="L65" s="81">
        <v>894257377</v>
      </c>
      <c r="M65" s="82">
        <v>198585052</v>
      </c>
      <c r="N65" s="81">
        <v>113680538</v>
      </c>
      <c r="O65" s="81">
        <v>2116444815</v>
      </c>
      <c r="P65" s="82">
        <v>135343285</v>
      </c>
      <c r="Q65" s="81">
        <v>317465089</v>
      </c>
      <c r="R65" s="81">
        <v>8428811</v>
      </c>
      <c r="S65" s="81">
        <v>94656176</v>
      </c>
      <c r="T65" s="81">
        <v>4515445338</v>
      </c>
      <c r="U65" s="82">
        <v>4676610942</v>
      </c>
      <c r="V65" s="81">
        <v>13721110</v>
      </c>
      <c r="W65" s="81">
        <v>167985112</v>
      </c>
      <c r="X65" s="81">
        <v>81901601</v>
      </c>
      <c r="Y65" s="81">
        <v>249886713</v>
      </c>
      <c r="Z65" s="82">
        <v>4413003120</v>
      </c>
      <c r="AA65" s="81">
        <v>1476990963</v>
      </c>
      <c r="AB65" s="82">
        <v>618389</v>
      </c>
      <c r="AC65" s="81">
        <v>97</v>
      </c>
      <c r="AD65" s="82">
        <v>38226886</v>
      </c>
      <c r="AE65" s="81">
        <v>0</v>
      </c>
      <c r="AF65" s="81">
        <v>356683</v>
      </c>
      <c r="AG65" s="81">
        <v>0</v>
      </c>
      <c r="AH65" s="81">
        <v>660873024</v>
      </c>
      <c r="AI65" s="82">
        <v>50908250</v>
      </c>
      <c r="AJ65" s="81">
        <v>176419348</v>
      </c>
      <c r="AK65" s="81">
        <v>573040790</v>
      </c>
      <c r="AL65" s="81">
        <v>550825064</v>
      </c>
      <c r="AM65" s="82">
        <v>583944080</v>
      </c>
    </row>
    <row r="66" spans="1:39" ht="12.75" customHeight="1">
      <c r="A66" s="77">
        <v>285</v>
      </c>
      <c r="B66" s="78">
        <v>290</v>
      </c>
      <c r="C66" s="79">
        <v>79439760</v>
      </c>
      <c r="D66" s="80">
        <v>80833440</v>
      </c>
      <c r="E66" s="81">
        <v>51</v>
      </c>
      <c r="F66" s="81">
        <f t="shared" si="1"/>
        <v>1178758</v>
      </c>
      <c r="G66" s="81">
        <v>426406003</v>
      </c>
      <c r="H66" s="81">
        <v>115137184</v>
      </c>
      <c r="I66" s="81">
        <v>243314598</v>
      </c>
      <c r="J66" s="81">
        <v>76819318</v>
      </c>
      <c r="K66" s="82">
        <v>18454711</v>
      </c>
      <c r="L66" s="81">
        <v>378398118</v>
      </c>
      <c r="M66" s="82">
        <v>125092792</v>
      </c>
      <c r="N66" s="81">
        <v>30867151</v>
      </c>
      <c r="O66" s="81">
        <v>2974740964</v>
      </c>
      <c r="P66" s="82">
        <v>93121719</v>
      </c>
      <c r="Q66" s="81">
        <v>221302008</v>
      </c>
      <c r="R66" s="81">
        <v>26887661</v>
      </c>
      <c r="S66" s="81">
        <v>24061939</v>
      </c>
      <c r="T66" s="81">
        <v>4070340059</v>
      </c>
      <c r="U66" s="82">
        <v>4210100950</v>
      </c>
      <c r="V66" s="81">
        <v>1563099</v>
      </c>
      <c r="W66" s="81">
        <v>100480644</v>
      </c>
      <c r="X66" s="81">
        <v>36182697</v>
      </c>
      <c r="Y66" s="81">
        <v>136748443</v>
      </c>
      <c r="Z66" s="82">
        <v>4089197298</v>
      </c>
      <c r="AA66" s="81">
        <v>1351032689</v>
      </c>
      <c r="AB66" s="82">
        <v>266310</v>
      </c>
      <c r="AC66" s="81">
        <v>0</v>
      </c>
      <c r="AD66" s="82">
        <v>10599107</v>
      </c>
      <c r="AE66" s="81">
        <v>0</v>
      </c>
      <c r="AF66" s="81">
        <v>2376</v>
      </c>
      <c r="AG66" s="81">
        <v>15240</v>
      </c>
      <c r="AH66" s="81">
        <v>972968414</v>
      </c>
      <c r="AI66" s="82">
        <v>29137644</v>
      </c>
      <c r="AJ66" s="81">
        <v>92047995</v>
      </c>
      <c r="AK66" s="81">
        <v>276702121</v>
      </c>
      <c r="AL66" s="81">
        <v>246528223</v>
      </c>
      <c r="AM66" s="82">
        <v>276704121</v>
      </c>
    </row>
    <row r="67" spans="1:39" ht="12.75" customHeight="1">
      <c r="A67" s="77">
        <v>290</v>
      </c>
      <c r="B67" s="78">
        <v>295</v>
      </c>
      <c r="C67" s="79">
        <v>80833440</v>
      </c>
      <c r="D67" s="80">
        <v>82227120</v>
      </c>
      <c r="E67" s="81">
        <v>61</v>
      </c>
      <c r="F67" s="81">
        <f t="shared" si="1"/>
        <v>1178819</v>
      </c>
      <c r="G67" s="81">
        <v>903925055</v>
      </c>
      <c r="H67" s="81">
        <v>331670155</v>
      </c>
      <c r="I67" s="81">
        <v>265287440</v>
      </c>
      <c r="J67" s="81">
        <v>64057730</v>
      </c>
      <c r="K67" s="82">
        <v>121763569</v>
      </c>
      <c r="L67" s="81">
        <v>598564572</v>
      </c>
      <c r="M67" s="82">
        <v>133303033</v>
      </c>
      <c r="N67" s="81">
        <v>30970736</v>
      </c>
      <c r="O67" s="81">
        <v>2693802952</v>
      </c>
      <c r="P67" s="82">
        <v>200184432</v>
      </c>
      <c r="Q67" s="81">
        <v>172448275</v>
      </c>
      <c r="R67" s="81">
        <v>10372215</v>
      </c>
      <c r="S67" s="81">
        <v>43609189</v>
      </c>
      <c r="T67" s="81">
        <v>4954145968</v>
      </c>
      <c r="U67" s="82">
        <v>5117099995</v>
      </c>
      <c r="V67" s="81">
        <v>0</v>
      </c>
      <c r="W67" s="81">
        <v>101885472</v>
      </c>
      <c r="X67" s="81">
        <v>47187911</v>
      </c>
      <c r="Y67" s="81">
        <v>149073383</v>
      </c>
      <c r="Z67" s="82">
        <v>4968026612</v>
      </c>
      <c r="AA67" s="81">
        <v>1681317614</v>
      </c>
      <c r="AB67" s="82">
        <v>435731</v>
      </c>
      <c r="AC67" s="81">
        <v>0</v>
      </c>
      <c r="AD67" s="82">
        <v>10741930</v>
      </c>
      <c r="AE67" s="81">
        <v>0</v>
      </c>
      <c r="AF67" s="81">
        <v>22359517</v>
      </c>
      <c r="AG67" s="81">
        <v>50550</v>
      </c>
      <c r="AH67" s="81">
        <v>879661823</v>
      </c>
      <c r="AI67" s="82">
        <v>45418789</v>
      </c>
      <c r="AJ67" s="81">
        <v>223167616</v>
      </c>
      <c r="AK67" s="81">
        <v>544439914</v>
      </c>
      <c r="AL67" s="81">
        <v>500353120</v>
      </c>
      <c r="AM67" s="82">
        <v>562958420</v>
      </c>
    </row>
    <row r="68" spans="1:39" ht="12.75" customHeight="1">
      <c r="A68" s="77">
        <v>295</v>
      </c>
      <c r="B68" s="78">
        <v>300</v>
      </c>
      <c r="C68" s="79">
        <v>82227120</v>
      </c>
      <c r="D68" s="80">
        <v>83620800</v>
      </c>
      <c r="E68" s="81">
        <v>52</v>
      </c>
      <c r="F68" s="81">
        <f t="shared" si="1"/>
        <v>1178871</v>
      </c>
      <c r="G68" s="81">
        <v>668003772</v>
      </c>
      <c r="H68" s="81">
        <v>146321909</v>
      </c>
      <c r="I68" s="81">
        <v>333973583</v>
      </c>
      <c r="J68" s="81">
        <v>101698012</v>
      </c>
      <c r="K68" s="82">
        <v>89624433</v>
      </c>
      <c r="L68" s="81">
        <v>925650300</v>
      </c>
      <c r="M68" s="82">
        <v>95880669</v>
      </c>
      <c r="N68" s="81">
        <v>101148102</v>
      </c>
      <c r="O68" s="81">
        <v>2268280017</v>
      </c>
      <c r="P68" s="82">
        <v>136540865</v>
      </c>
      <c r="Q68" s="81">
        <v>274589995</v>
      </c>
      <c r="R68" s="81">
        <v>9185948</v>
      </c>
      <c r="S68" s="81">
        <v>52155748</v>
      </c>
      <c r="T68" s="81">
        <v>4439854506</v>
      </c>
      <c r="U68" s="82">
        <v>4531189971</v>
      </c>
      <c r="V68" s="81">
        <v>7067175</v>
      </c>
      <c r="W68" s="81">
        <v>140571073</v>
      </c>
      <c r="X68" s="81">
        <v>55911243</v>
      </c>
      <c r="Y68" s="81">
        <v>213127013</v>
      </c>
      <c r="Z68" s="82">
        <v>4310995784</v>
      </c>
      <c r="AA68" s="81">
        <v>1467434833</v>
      </c>
      <c r="AB68" s="82">
        <v>117008</v>
      </c>
      <c r="AC68" s="81">
        <v>0</v>
      </c>
      <c r="AD68" s="82">
        <v>34936938</v>
      </c>
      <c r="AE68" s="81">
        <v>0</v>
      </c>
      <c r="AF68" s="81">
        <v>381</v>
      </c>
      <c r="AG68" s="81">
        <v>0</v>
      </c>
      <c r="AH68" s="81">
        <v>731132657</v>
      </c>
      <c r="AI68" s="82">
        <v>29537078</v>
      </c>
      <c r="AJ68" s="81">
        <v>161284180</v>
      </c>
      <c r="AK68" s="81">
        <v>534134660</v>
      </c>
      <c r="AL68" s="81">
        <v>510660607</v>
      </c>
      <c r="AM68" s="82">
        <v>534134660</v>
      </c>
    </row>
    <row r="69" spans="1:39" ht="12.75" customHeight="1">
      <c r="A69" s="83">
        <v>300</v>
      </c>
      <c r="B69" s="89" t="s">
        <v>132</v>
      </c>
      <c r="C69" s="85">
        <v>83620800</v>
      </c>
      <c r="D69" s="86" t="s">
        <v>133</v>
      </c>
      <c r="E69" s="87">
        <v>1189</v>
      </c>
      <c r="F69" s="81">
        <f>E69+F68</f>
        <v>1180060</v>
      </c>
      <c r="G69" s="87">
        <v>15422290528</v>
      </c>
      <c r="H69" s="87">
        <v>30182768203</v>
      </c>
      <c r="I69" s="87">
        <v>7942790654</v>
      </c>
      <c r="J69" s="87">
        <v>5178072936</v>
      </c>
      <c r="K69" s="88">
        <v>2224771957</v>
      </c>
      <c r="L69" s="87">
        <v>43353775679</v>
      </c>
      <c r="M69" s="88">
        <v>7642567889</v>
      </c>
      <c r="N69" s="87">
        <v>3983083123</v>
      </c>
      <c r="O69" s="87">
        <v>68075467377</v>
      </c>
      <c r="P69" s="88">
        <v>5812960369</v>
      </c>
      <c r="Q69" s="87">
        <v>7195849286</v>
      </c>
      <c r="R69" s="87">
        <v>340776072</v>
      </c>
      <c r="S69" s="87">
        <v>1530442886</v>
      </c>
      <c r="T69" s="87">
        <v>177083165701</v>
      </c>
      <c r="U69" s="88">
        <v>180751480471</v>
      </c>
      <c r="V69" s="87">
        <v>25798199</v>
      </c>
      <c r="W69" s="87">
        <v>4638583938</v>
      </c>
      <c r="X69" s="87">
        <v>3749095196</v>
      </c>
      <c r="Y69" s="87">
        <v>8428432709</v>
      </c>
      <c r="Z69" s="88">
        <v>173675612226</v>
      </c>
      <c r="AA69" s="87">
        <v>67214810433</v>
      </c>
      <c r="AB69" s="88">
        <v>75429978</v>
      </c>
      <c r="AC69" s="87">
        <v>135314116</v>
      </c>
      <c r="AD69" s="88">
        <v>1620143071</v>
      </c>
      <c r="AE69" s="87">
        <v>2781339</v>
      </c>
      <c r="AF69" s="87">
        <v>2336800229</v>
      </c>
      <c r="AG69" s="87">
        <v>645022658</v>
      </c>
      <c r="AH69" s="87">
        <v>23926567197</v>
      </c>
      <c r="AI69" s="88">
        <v>910191475</v>
      </c>
      <c r="AJ69" s="87">
        <v>6692651323</v>
      </c>
      <c r="AK69" s="87">
        <v>31447460448</v>
      </c>
      <c r="AL69" s="87">
        <v>31020769003</v>
      </c>
      <c r="AM69" s="88">
        <v>31514501097</v>
      </c>
    </row>
    <row r="70" spans="1:39" s="91" customFormat="1" ht="12.75" customHeight="1">
      <c r="A70" s="182" t="s">
        <v>134</v>
      </c>
      <c r="B70" s="182"/>
      <c r="C70" s="182"/>
      <c r="D70" s="182"/>
      <c r="E70" s="90">
        <f>SUM(E4:E69)</f>
        <v>1180060</v>
      </c>
      <c r="F70" s="90"/>
      <c r="G70" s="90">
        <f t="shared" ref="G70:AM70" si="2">SUM(G4:G69)</f>
        <v>949006292310</v>
      </c>
      <c r="H70" s="90">
        <f t="shared" si="2"/>
        <v>150683766140</v>
      </c>
      <c r="I70" s="90">
        <f t="shared" si="2"/>
        <v>212483478490</v>
      </c>
      <c r="J70" s="90">
        <f t="shared" si="2"/>
        <v>198541590671</v>
      </c>
      <c r="K70" s="90">
        <f t="shared" si="2"/>
        <v>189761732191</v>
      </c>
      <c r="L70" s="90">
        <f t="shared" si="2"/>
        <v>1244843308198</v>
      </c>
      <c r="M70" s="90">
        <f t="shared" si="2"/>
        <v>147548334160</v>
      </c>
      <c r="N70" s="90">
        <f t="shared" si="2"/>
        <v>26404264049</v>
      </c>
      <c r="O70" s="90">
        <f t="shared" si="2"/>
        <v>1941418960307</v>
      </c>
      <c r="P70" s="90">
        <f t="shared" si="2"/>
        <v>175890255271</v>
      </c>
      <c r="Q70" s="90">
        <f t="shared" si="2"/>
        <v>183076426062</v>
      </c>
      <c r="R70" s="90">
        <f t="shared" si="2"/>
        <v>8365376525</v>
      </c>
      <c r="S70" s="90">
        <f t="shared" si="2"/>
        <v>52999933777</v>
      </c>
      <c r="T70" s="90">
        <f t="shared" si="2"/>
        <v>4577504920105</v>
      </c>
      <c r="U70" s="90">
        <f t="shared" si="2"/>
        <v>4992140245423</v>
      </c>
      <c r="V70" s="90">
        <f t="shared" si="2"/>
        <v>4315350250</v>
      </c>
      <c r="W70" s="90">
        <f t="shared" si="2"/>
        <v>62007793835</v>
      </c>
      <c r="X70" s="90">
        <f t="shared" si="2"/>
        <v>39498677231</v>
      </c>
      <c r="Y70" s="90">
        <f t="shared" si="2"/>
        <v>90424403776</v>
      </c>
      <c r="Z70" s="90">
        <f t="shared" si="2"/>
        <v>4861728213805</v>
      </c>
      <c r="AA70" s="90">
        <f t="shared" si="2"/>
        <v>410699412117</v>
      </c>
      <c r="AB70" s="90">
        <f t="shared" si="2"/>
        <v>417272227</v>
      </c>
      <c r="AC70" s="90">
        <f t="shared" si="2"/>
        <v>192966364</v>
      </c>
      <c r="AD70" s="90">
        <f t="shared" si="2"/>
        <v>3739247487</v>
      </c>
      <c r="AE70" s="90">
        <f t="shared" si="2"/>
        <v>118949572</v>
      </c>
      <c r="AF70" s="90">
        <f t="shared" si="2"/>
        <v>2918219226</v>
      </c>
      <c r="AG70" s="90">
        <f t="shared" si="2"/>
        <v>1358771703</v>
      </c>
      <c r="AH70" s="90">
        <f t="shared" si="2"/>
        <v>145984662117</v>
      </c>
      <c r="AI70" s="90">
        <f t="shared" si="2"/>
        <v>4388726305</v>
      </c>
      <c r="AJ70" s="90">
        <f t="shared" si="2"/>
        <v>222301070991</v>
      </c>
      <c r="AK70" s="90">
        <f t="shared" si="2"/>
        <v>233141841309</v>
      </c>
      <c r="AL70" s="90">
        <f t="shared" si="2"/>
        <v>30114070579</v>
      </c>
      <c r="AM70" s="90">
        <f t="shared" si="2"/>
        <v>147805736260</v>
      </c>
    </row>
    <row r="71" spans="1:39">
      <c r="A71" s="71"/>
    </row>
    <row r="74" spans="1:39">
      <c r="A74" s="183" t="s">
        <v>135</v>
      </c>
      <c r="B74" s="183"/>
      <c r="C74" s="183"/>
      <c r="D74" s="183"/>
      <c r="E74" s="183"/>
      <c r="F74" s="183"/>
      <c r="G74" s="183"/>
      <c r="H74" s="183"/>
      <c r="I74" s="183"/>
      <c r="J74" s="92"/>
      <c r="K74" s="92"/>
      <c r="L74" s="92"/>
      <c r="M74" s="92"/>
    </row>
    <row r="75" spans="1:39" ht="132">
      <c r="A75" s="183" t="s">
        <v>62</v>
      </c>
      <c r="B75" s="183"/>
      <c r="C75" s="183"/>
      <c r="D75" s="183"/>
      <c r="E75" s="183"/>
      <c r="F75" s="183"/>
      <c r="G75" s="183"/>
      <c r="H75" s="183"/>
      <c r="I75" s="183"/>
      <c r="J75" s="138" t="s">
        <v>222</v>
      </c>
      <c r="K75" s="92"/>
      <c r="L75" s="92"/>
      <c r="M75" s="92"/>
    </row>
    <row r="76" spans="1:39">
      <c r="A76"/>
      <c r="B76"/>
      <c r="C76"/>
      <c r="D76"/>
      <c r="E76"/>
      <c r="F76"/>
      <c r="G76"/>
      <c r="H76"/>
      <c r="I76"/>
      <c r="J76"/>
      <c r="K76"/>
      <c r="L76"/>
      <c r="M76"/>
    </row>
    <row r="77" spans="1:39">
      <c r="A77" s="93" t="s">
        <v>1</v>
      </c>
      <c r="B77" s="94" t="s">
        <v>4</v>
      </c>
      <c r="C77" s="94" t="s">
        <v>63</v>
      </c>
      <c r="D77" s="94" t="s">
        <v>6</v>
      </c>
      <c r="E77" s="94" t="s">
        <v>64</v>
      </c>
      <c r="F77" s="94" t="s">
        <v>8</v>
      </c>
      <c r="G77" s="184" t="s">
        <v>65</v>
      </c>
      <c r="H77" s="184"/>
      <c r="I77" s="185" t="s">
        <v>66</v>
      </c>
      <c r="J77" s="185"/>
      <c r="K77"/>
      <c r="L77"/>
      <c r="M77"/>
    </row>
    <row r="78" spans="1:39" ht="48">
      <c r="A78" s="95"/>
      <c r="B78" s="96" t="s">
        <v>12</v>
      </c>
      <c r="C78" s="96" t="s">
        <v>13</v>
      </c>
      <c r="D78" s="96" t="s">
        <v>14</v>
      </c>
      <c r="E78" s="96" t="s">
        <v>15</v>
      </c>
      <c r="F78" s="96" t="s">
        <v>67</v>
      </c>
      <c r="G78" s="97" t="s">
        <v>68</v>
      </c>
      <c r="H78" s="96" t="s">
        <v>69</v>
      </c>
      <c r="I78" s="96" t="s">
        <v>70</v>
      </c>
      <c r="J78" s="98" t="s">
        <v>71</v>
      </c>
      <c r="K78" s="146" t="s">
        <v>211</v>
      </c>
      <c r="L78" s="97" t="s">
        <v>224</v>
      </c>
      <c r="M78"/>
    </row>
    <row r="79" spans="1:39" ht="14">
      <c r="A79" s="99" t="s">
        <v>22</v>
      </c>
      <c r="B79" s="100"/>
      <c r="C79" s="99" t="s">
        <v>22</v>
      </c>
      <c r="D79" s="100" t="s">
        <v>25</v>
      </c>
      <c r="E79" s="100" t="s">
        <v>136</v>
      </c>
      <c r="F79" s="100" t="s">
        <v>136</v>
      </c>
      <c r="G79" s="100" t="s">
        <v>136</v>
      </c>
      <c r="H79" s="100" t="s">
        <v>136</v>
      </c>
      <c r="I79" s="100" t="s">
        <v>136</v>
      </c>
      <c r="J79" s="101" t="s">
        <v>136</v>
      </c>
      <c r="K79"/>
      <c r="L79" s="142">
        <v>278736</v>
      </c>
      <c r="M79"/>
    </row>
    <row r="80" spans="1:39" hidden="1">
      <c r="A80" s="102"/>
      <c r="B80" s="103"/>
      <c r="C80" s="103"/>
      <c r="D80" s="103" t="s">
        <v>72</v>
      </c>
      <c r="E80" s="103" t="s">
        <v>73</v>
      </c>
      <c r="F80" s="103" t="s">
        <v>74</v>
      </c>
      <c r="G80" s="104" t="s">
        <v>75</v>
      </c>
      <c r="H80" s="104" t="s">
        <v>76</v>
      </c>
      <c r="I80" s="104" t="s">
        <v>78</v>
      </c>
      <c r="J80" s="105" t="s">
        <v>79</v>
      </c>
      <c r="K80"/>
      <c r="L80"/>
      <c r="M80"/>
    </row>
    <row r="81" spans="1:38">
      <c r="A81" s="106">
        <v>0</v>
      </c>
      <c r="B81" s="107">
        <v>0</v>
      </c>
      <c r="C81" s="108" t="s">
        <v>30</v>
      </c>
      <c r="D81" s="109">
        <f>+E4</f>
        <v>43815</v>
      </c>
      <c r="E81" s="109">
        <f>+Z4/1000000</f>
        <v>0</v>
      </c>
      <c r="F81" s="109">
        <f>+AA4/1000000</f>
        <v>1541.3920680000001</v>
      </c>
      <c r="G81" s="110">
        <f>+AH4/1000000</f>
        <v>884.36650999999995</v>
      </c>
      <c r="H81" s="109">
        <f>+AJ4/1000000</f>
        <v>1302.5581810000001</v>
      </c>
      <c r="I81" s="109">
        <f>+AL4/1000000</f>
        <v>-665.88396999999998</v>
      </c>
      <c r="J81" s="111">
        <f>+AM4/1000000</f>
        <v>480.418544</v>
      </c>
      <c r="K81"/>
      <c r="L81"/>
      <c r="M81"/>
    </row>
    <row r="82" spans="1:38" ht="72">
      <c r="A82" s="106" t="s">
        <v>80</v>
      </c>
      <c r="B82" s="107">
        <v>0</v>
      </c>
      <c r="C82" s="108" t="s">
        <v>30</v>
      </c>
      <c r="D82" s="109">
        <f>SUM(E5:E6)</f>
        <v>711439</v>
      </c>
      <c r="E82" s="109">
        <f>SUM(Z5:Z6)/1000000</f>
        <v>536928.06915400003</v>
      </c>
      <c r="F82" s="109">
        <f>SUM(AA5:AA6)/1000000</f>
        <v>206.91145700000001</v>
      </c>
      <c r="G82" s="109">
        <f>SUM(AH5:AH6)/1000000</f>
        <v>190.76572100000001</v>
      </c>
      <c r="H82" s="109">
        <f>SUM(AJ5:AJ6)/1000000</f>
        <v>23553.797287000001</v>
      </c>
      <c r="I82" s="109">
        <f>SUM(AL5:AL6)/1000000</f>
        <v>-23572.818962000001</v>
      </c>
      <c r="J82" s="109">
        <f>SUM(AM5:AM6)/1000000</f>
        <v>112.444042</v>
      </c>
      <c r="L82" s="147" t="s">
        <v>223</v>
      </c>
      <c r="AL82" s="71"/>
    </row>
    <row r="83" spans="1:38">
      <c r="A83" s="106" t="s">
        <v>81</v>
      </c>
      <c r="B83" s="112">
        <v>0.05</v>
      </c>
      <c r="C83" s="103">
        <v>0.6</v>
      </c>
      <c r="D83" s="109">
        <f>SUM(E7:E12)</f>
        <v>171226</v>
      </c>
      <c r="E83" s="109">
        <f>SUM(Z7:Z12)/1000000</f>
        <v>684056.52471999999</v>
      </c>
      <c r="F83" s="109">
        <f>SUM(AA7:AA12)/1000000</f>
        <v>6422.5700319999996</v>
      </c>
      <c r="G83" s="109">
        <f>SUM(AH7:AH12)/1000000</f>
        <v>2217.3705639999998</v>
      </c>
      <c r="H83" s="109">
        <f>SUM(AJ7:AJ12)/1000000</f>
        <v>25240.887858999999</v>
      </c>
      <c r="I83" s="109">
        <f>SUM(AL7:AL12)/1000000</f>
        <v>-21102.770178999999</v>
      </c>
      <c r="J83" s="109">
        <f>SUM(AM7:AM12)/1000000</f>
        <v>2471.8232979999998</v>
      </c>
      <c r="K83" s="145">
        <f>(F83*1000000+C83*$L$79*D83)/B83</f>
        <v>701173604672.00012</v>
      </c>
      <c r="L83" s="155">
        <f>(K83/1000000-E83)/E83</f>
        <v>2.5022902835414935E-2</v>
      </c>
      <c r="N83" s="143"/>
      <c r="AJ83" s="71"/>
      <c r="AK83" s="71"/>
      <c r="AL83" s="71"/>
    </row>
    <row r="84" spans="1:38">
      <c r="A84" s="106" t="s">
        <v>82</v>
      </c>
      <c r="B84" s="112">
        <v>0.05</v>
      </c>
      <c r="C84" s="103">
        <v>0.6</v>
      </c>
      <c r="D84" s="109">
        <f>SUM(E13:E14)</f>
        <v>86798</v>
      </c>
      <c r="E84" s="109">
        <f>SUM(Z13:Z14)/1000000</f>
        <v>593924.79584100004</v>
      </c>
      <c r="F84" s="109">
        <f>SUM(AA13:AA14)/1000000</f>
        <v>15358.264429999999</v>
      </c>
      <c r="G84" s="109">
        <f>SUM(AH13:AH14)/1000000</f>
        <v>5491.5662789999997</v>
      </c>
      <c r="H84" s="109">
        <f>SUM(AJ13:AJ14)/1000000</f>
        <v>22719.190436000001</v>
      </c>
      <c r="I84" s="109">
        <f>SUM(AL13:AL14)/1000000</f>
        <v>-12978.419506</v>
      </c>
      <c r="J84" s="109">
        <f>SUM(AM13:AM14)/1000000</f>
        <v>5254.6331399999999</v>
      </c>
      <c r="K84" s="144">
        <f t="shared" ref="K84:K102" si="3">(F84*1000000+C84*$L$79*D84)/B84</f>
        <v>597490016536</v>
      </c>
      <c r="L84" s="155">
        <f t="shared" ref="L84:L102" si="4">(K84/1000000-E84)/E84</f>
        <v>6.0028150364585158E-3</v>
      </c>
      <c r="AK84" s="71"/>
      <c r="AL84" s="71"/>
    </row>
    <row r="85" spans="1:38">
      <c r="A85" s="106" t="s">
        <v>83</v>
      </c>
      <c r="B85" s="112">
        <v>0.1</v>
      </c>
      <c r="C85" s="103">
        <v>2.1</v>
      </c>
      <c r="D85" s="109">
        <f>SUM(E15:E16)</f>
        <v>49014</v>
      </c>
      <c r="E85" s="109">
        <f>SUM(Z15:Z16)/1000000</f>
        <v>471669.93117900001</v>
      </c>
      <c r="F85" s="109">
        <f>SUM(AA15:AA16)/1000000</f>
        <v>18534.697871</v>
      </c>
      <c r="G85" s="109">
        <f>SUM(AH15:AH16)/1000000</f>
        <v>6348.7377239999996</v>
      </c>
      <c r="H85" s="109">
        <f>SUM(AJ15:AJ16)/1000000</f>
        <v>19554.991507999999</v>
      </c>
      <c r="I85" s="109">
        <f>SUM(AL15:AL16)/1000000</f>
        <v>-7512.7997939999996</v>
      </c>
      <c r="J85" s="109">
        <f>SUM(AM15:AM16)/1000000</f>
        <v>5998.7231279999996</v>
      </c>
      <c r="K85" s="144">
        <f t="shared" si="3"/>
        <v>472248271093.99994</v>
      </c>
      <c r="L85" s="155">
        <f t="shared" si="4"/>
        <v>1.2261538774675014E-3</v>
      </c>
      <c r="AK85" s="71"/>
      <c r="AL85" s="71"/>
    </row>
    <row r="86" spans="1:38">
      <c r="A86" s="106" t="s">
        <v>84</v>
      </c>
      <c r="B86" s="112">
        <v>0.1</v>
      </c>
      <c r="C86" s="103">
        <v>2.1</v>
      </c>
      <c r="D86" s="109">
        <f>SUM(E17:E18)</f>
        <v>32170</v>
      </c>
      <c r="E86" s="109">
        <f>SUM(Z17:Z18)/1000000</f>
        <v>400780.76500299998</v>
      </c>
      <c r="F86" s="109">
        <f>SUM(AA17:AA18)/1000000</f>
        <v>21300.745723</v>
      </c>
      <c r="G86" s="109">
        <f>SUM(AH17:AH18)/1000000</f>
        <v>6831.994189</v>
      </c>
      <c r="H86" s="109">
        <f>SUM(AJ17:AJ18)/1000000</f>
        <v>19727.360234</v>
      </c>
      <c r="I86" s="109">
        <f>SUM(AL17:AL18)/1000000</f>
        <v>-5444.8780850000003</v>
      </c>
      <c r="J86" s="109">
        <f>SUM(AM17:AM18)/1000000</f>
        <v>6232.0652620000001</v>
      </c>
      <c r="K86" s="144">
        <f t="shared" si="3"/>
        <v>401313136750</v>
      </c>
      <c r="L86" s="155">
        <f t="shared" si="4"/>
        <v>1.328336570733482E-3</v>
      </c>
      <c r="AK86" s="71"/>
      <c r="AL86" s="71"/>
    </row>
    <row r="87" spans="1:38">
      <c r="A87" s="106" t="s">
        <v>85</v>
      </c>
      <c r="B87" s="112">
        <v>0.15</v>
      </c>
      <c r="C87" s="103">
        <v>4.5999999999999996</v>
      </c>
      <c r="D87" s="109">
        <f>SUM(E19:E20)</f>
        <v>22332</v>
      </c>
      <c r="E87" s="109">
        <f>SUM(Z19:Z20)/1000000</f>
        <v>339852.359635</v>
      </c>
      <c r="F87" s="109">
        <f>SUM(AA19:AA20)/1000000</f>
        <v>22352.431791999999</v>
      </c>
      <c r="G87" s="109">
        <f>SUM(AH19:AH20)/1000000</f>
        <v>6980.8213610000003</v>
      </c>
      <c r="H87" s="109">
        <f>SUM(AJ19:AJ20)/1000000</f>
        <v>17746.678202999999</v>
      </c>
      <c r="I87" s="109">
        <f>SUM(AL19:AL20)/1000000</f>
        <v>-2574.8940750000002</v>
      </c>
      <c r="J87" s="109">
        <f>SUM(AM19:AM20)/1000000</f>
        <v>6340.0244830000001</v>
      </c>
      <c r="K87" s="144">
        <f t="shared" si="3"/>
        <v>339908004074.66669</v>
      </c>
      <c r="L87" s="155">
        <f t="shared" si="4"/>
        <v>1.6373121471473229E-4</v>
      </c>
      <c r="AK87" s="71"/>
      <c r="AL87" s="71"/>
    </row>
    <row r="88" spans="1:38">
      <c r="A88" s="106" t="s">
        <v>86</v>
      </c>
      <c r="B88" s="112">
        <v>0.15</v>
      </c>
      <c r="C88" s="103">
        <v>4.5999999999999996</v>
      </c>
      <c r="D88" s="109">
        <f>SUM(E21:E22)</f>
        <v>15803</v>
      </c>
      <c r="E88" s="109">
        <f>SUM(Z21:Z22)/1000000</f>
        <v>285764.478978</v>
      </c>
      <c r="F88" s="109">
        <f>SUM(AA21:AA22)/1000000</f>
        <v>22602.090099000001</v>
      </c>
      <c r="G88" s="109">
        <f>SUM(AH21:AH22)/1000000</f>
        <v>7041.8351339999999</v>
      </c>
      <c r="H88" s="109">
        <f>SUM(AJ21:AJ22)/1000000</f>
        <v>14535.97954</v>
      </c>
      <c r="I88" s="109">
        <f>SUM(AL21:AL22)/1000000</f>
        <v>806.57547799999998</v>
      </c>
      <c r="J88" s="109">
        <f>SUM(AM21:AM22)/1000000</f>
        <v>6597.1859130000003</v>
      </c>
      <c r="K88" s="144">
        <f t="shared" si="3"/>
        <v>285763127572.00006</v>
      </c>
      <c r="L88" s="155">
        <f t="shared" si="4"/>
        <v>-4.7290902100478252E-6</v>
      </c>
      <c r="AK88" s="71"/>
      <c r="AL88" s="71"/>
    </row>
    <row r="89" spans="1:38">
      <c r="A89" s="106" t="s">
        <v>87</v>
      </c>
      <c r="B89" s="112">
        <v>0.25</v>
      </c>
      <c r="C89" s="103">
        <v>11.6</v>
      </c>
      <c r="D89" s="109">
        <f>SUM(E23:E24)</f>
        <v>11726</v>
      </c>
      <c r="E89" s="109">
        <f>SUM(Z23:Z24)/1000000</f>
        <v>244556.63956099999</v>
      </c>
      <c r="F89" s="109">
        <f>SUM(AA23:AA24)/1000000</f>
        <v>23368.059150000001</v>
      </c>
      <c r="G89" s="109">
        <f>SUM(AH23:AH24)/1000000</f>
        <v>7209.746459</v>
      </c>
      <c r="H89" s="109">
        <f>SUM(AJ23:AJ24)/1000000</f>
        <v>12450.874986999999</v>
      </c>
      <c r="I89" s="109">
        <f>SUM(AL23:AL24)/1000000</f>
        <v>3422.6110560000002</v>
      </c>
      <c r="J89" s="109">
        <f>SUM(AM23:AM24)/1000000</f>
        <v>7048.5358429999997</v>
      </c>
      <c r="K89" s="144">
        <f t="shared" si="3"/>
        <v>245128703390.39999</v>
      </c>
      <c r="L89" s="155">
        <f t="shared" si="4"/>
        <v>2.3391874799510571E-3</v>
      </c>
      <c r="AK89" s="71"/>
      <c r="AL89" s="71"/>
    </row>
    <row r="90" spans="1:38">
      <c r="A90" s="106" t="s">
        <v>88</v>
      </c>
      <c r="B90" s="112">
        <v>0.25</v>
      </c>
      <c r="C90" s="103">
        <v>11.6</v>
      </c>
      <c r="D90" s="109">
        <f>SUM(E25:E26)</f>
        <v>8985</v>
      </c>
      <c r="E90" s="109">
        <f>SUM(Z25:Z26)/1000000</f>
        <v>212436.13835600001</v>
      </c>
      <c r="F90" s="109">
        <f>SUM(AA25:AA26)/1000000</f>
        <v>24088.036325000001</v>
      </c>
      <c r="G90" s="109">
        <f>SUM(AH25:AH26)/1000000</f>
        <v>6893.0279549999996</v>
      </c>
      <c r="H90" s="109">
        <f>SUM(AJ25:AJ26)/1000000</f>
        <v>10942.399159000001</v>
      </c>
      <c r="I90" s="109">
        <f>SUM(AL25:AL26)/1000000</f>
        <v>5947.4435370000001</v>
      </c>
      <c r="J90" s="109">
        <f>SUM(AM25:AM26)/1000000</f>
        <v>7946.0279119999996</v>
      </c>
      <c r="K90" s="144">
        <f t="shared" si="3"/>
        <v>212558298644</v>
      </c>
      <c r="L90" s="155">
        <f t="shared" si="4"/>
        <v>5.7504475907610712E-4</v>
      </c>
      <c r="AK90" s="71"/>
      <c r="AL90" s="71"/>
    </row>
    <row r="91" spans="1:38">
      <c r="A91" s="106" t="s">
        <v>89</v>
      </c>
      <c r="B91" s="112">
        <v>0.35</v>
      </c>
      <c r="C91" s="103">
        <v>20.6</v>
      </c>
      <c r="D91" s="109">
        <f>SUM(E27:E28)</f>
        <v>6575</v>
      </c>
      <c r="E91" s="109">
        <f>SUM(Z27:Z28)/1000000</f>
        <v>173565.43313799999</v>
      </c>
      <c r="F91" s="109">
        <f>SUM(AA27:AA28)/1000000</f>
        <v>22977.870679</v>
      </c>
      <c r="G91" s="109">
        <f>SUM(AH27:AH28)/1000000</f>
        <v>6663.3821040000003</v>
      </c>
      <c r="H91" s="109">
        <f>SUM(AJ27:AJ28)/1000000</f>
        <v>9012.7679869999993</v>
      </c>
      <c r="I91" s="109">
        <f>SUM(AL27:AL28)/1000000</f>
        <v>6962.3624330000002</v>
      </c>
      <c r="J91" s="109">
        <f>SUM(AM27:AM28)/1000000</f>
        <v>8011.6130160000002</v>
      </c>
      <c r="K91" s="144">
        <f t="shared" si="3"/>
        <v>173517909140</v>
      </c>
      <c r="L91" s="155">
        <f t="shared" si="4"/>
        <v>-2.738102693651209E-4</v>
      </c>
      <c r="AK91" s="71"/>
      <c r="AL91" s="71"/>
    </row>
    <row r="92" spans="1:38">
      <c r="A92" s="106" t="s">
        <v>40</v>
      </c>
      <c r="B92" s="112">
        <v>0.35</v>
      </c>
      <c r="C92" s="103">
        <v>20.6</v>
      </c>
      <c r="D92" s="109">
        <f>SUM(E29:E30)</f>
        <v>4782</v>
      </c>
      <c r="E92" s="109">
        <f>SUM(Z29:Z30)/1000000</f>
        <v>139579.32002399999</v>
      </c>
      <c r="F92" s="109">
        <f>SUM(AA29:AA30)/1000000</f>
        <v>21349.013953999998</v>
      </c>
      <c r="G92" s="109">
        <f>SUM(AH29:AH30)/1000000</f>
        <v>6019.603032</v>
      </c>
      <c r="H92" s="109">
        <f>SUM(AJ29:AJ30)/1000000</f>
        <v>7999.4718270000003</v>
      </c>
      <c r="I92" s="109">
        <f>SUM(AL29:AL30)/1000000</f>
        <v>6976.3762269999997</v>
      </c>
      <c r="J92" s="109">
        <f>SUM(AM29:AM30)/1000000</f>
        <v>7507.1062730000003</v>
      </c>
      <c r="K92" s="144">
        <f t="shared" si="3"/>
        <v>139448783786.28574</v>
      </c>
      <c r="L92" s="155">
        <f t="shared" si="4"/>
        <v>-9.3521187588400717E-4</v>
      </c>
      <c r="AK92" s="71"/>
      <c r="AL92" s="71"/>
    </row>
    <row r="93" spans="1:38">
      <c r="A93" s="106" t="s">
        <v>41</v>
      </c>
      <c r="B93" s="112">
        <v>0.35</v>
      </c>
      <c r="C93" s="103">
        <v>20.6</v>
      </c>
      <c r="D93" s="109">
        <f>SUM(E31:E32)</f>
        <v>3413</v>
      </c>
      <c r="E93" s="109">
        <f>SUM(Z31:Z32)/1000000</f>
        <v>109079.18106</v>
      </c>
      <c r="F93" s="109">
        <f>SUM(AA31:AA32)/1000000</f>
        <v>18531.391587999999</v>
      </c>
      <c r="G93" s="109">
        <f>SUM(AH31:AH32)/1000000</f>
        <v>5537.3139870000005</v>
      </c>
      <c r="H93" s="109">
        <f>SUM(AJ31:AJ32)/1000000</f>
        <v>6075.5646120000001</v>
      </c>
      <c r="I93" s="109">
        <f>SUM(AL31:AL32)/1000000</f>
        <v>6585.4461680000004</v>
      </c>
      <c r="J93" s="109">
        <f>SUM(AM31:AM32)/1000000</f>
        <v>6992.4743019999996</v>
      </c>
      <c r="K93" s="144">
        <f t="shared" si="3"/>
        <v>108939161510.85716</v>
      </c>
      <c r="L93" s="155">
        <f t="shared" si="4"/>
        <v>-1.2836505351633209E-3</v>
      </c>
      <c r="AK93" s="71"/>
      <c r="AL93" s="71"/>
    </row>
    <row r="94" spans="1:38">
      <c r="A94" s="106" t="s">
        <v>42</v>
      </c>
      <c r="B94" s="112">
        <v>0.45</v>
      </c>
      <c r="C94" s="103">
        <v>32.6</v>
      </c>
      <c r="D94" s="109">
        <f>SUM(E33:E34)</f>
        <v>2378</v>
      </c>
      <c r="E94" s="109">
        <f>SUM(Z33:Z34)/1000000</f>
        <v>82634.288855999999</v>
      </c>
      <c r="F94" s="109">
        <f>SUM(AA33:AA34)/1000000</f>
        <v>15546.307457999999</v>
      </c>
      <c r="G94" s="109">
        <f>SUM(AH33:AH34)/1000000</f>
        <v>5157.7338099999997</v>
      </c>
      <c r="H94" s="109">
        <f>SUM(AJ33:AJ34)/1000000</f>
        <v>4539.7992160000003</v>
      </c>
      <c r="I94" s="109">
        <f>SUM(AL33:AL34)/1000000</f>
        <v>5477.074901</v>
      </c>
      <c r="J94" s="109">
        <f>SUM(AM33:AM34)/1000000</f>
        <v>5890.931251</v>
      </c>
      <c r="K94" s="144">
        <f t="shared" si="3"/>
        <v>82566005864</v>
      </c>
      <c r="L94" s="155">
        <f t="shared" si="4"/>
        <v>-8.2632758078168096E-4</v>
      </c>
      <c r="AK94" s="71"/>
      <c r="AL94" s="71"/>
    </row>
    <row r="95" spans="1:38">
      <c r="A95" s="106" t="s">
        <v>43</v>
      </c>
      <c r="B95" s="112">
        <v>0.45</v>
      </c>
      <c r="C95" s="103">
        <v>32.6</v>
      </c>
      <c r="D95" s="109">
        <f>SUM(E35:E36)</f>
        <v>1672</v>
      </c>
      <c r="E95" s="109">
        <f>SUM(Z35:Z36)/1000000</f>
        <v>62815.355194000003</v>
      </c>
      <c r="F95" s="109">
        <f>SUM(AA35:AA36)/1000000</f>
        <v>13064.924555</v>
      </c>
      <c r="G95" s="109">
        <f>SUM(AH35:AH36)/1000000</f>
        <v>4415.9242169999998</v>
      </c>
      <c r="H95" s="109">
        <f>SUM(AJ35:AJ36)/1000000</f>
        <v>3572.8924430000002</v>
      </c>
      <c r="I95" s="109">
        <f>SUM(AL35:AL36)/1000000</f>
        <v>4761.8213820000001</v>
      </c>
      <c r="J95" s="109">
        <f>SUM(AM35:AM36)/1000000</f>
        <v>5007.6048350000001</v>
      </c>
      <c r="K95" s="144">
        <f t="shared" si="3"/>
        <v>62795652120.444435</v>
      </c>
      <c r="L95" s="155">
        <f t="shared" si="4"/>
        <v>-3.1366651505377848E-4</v>
      </c>
      <c r="AK95" s="71"/>
      <c r="AL95" s="71"/>
    </row>
    <row r="96" spans="1:38">
      <c r="A96" s="106" t="s">
        <v>44</v>
      </c>
      <c r="B96" s="112">
        <v>0.45</v>
      </c>
      <c r="C96" s="103">
        <v>32.6</v>
      </c>
      <c r="D96" s="109">
        <f>SUM(E37:E38)</f>
        <v>1269</v>
      </c>
      <c r="E96" s="109">
        <f>SUM(Z37:Z38)/1000000</f>
        <v>51182.135002000003</v>
      </c>
      <c r="F96" s="109">
        <f>SUM(AA37:AA38)/1000000</f>
        <v>11489.301492000001</v>
      </c>
      <c r="G96" s="109">
        <f>SUM(AH37:AH38)/1000000</f>
        <v>4437.9688390000001</v>
      </c>
      <c r="H96" s="109">
        <f>SUM(AJ37:AJ38)/1000000</f>
        <v>2603.58646</v>
      </c>
      <c r="I96" s="109">
        <f>SUM(AL37:AL38)/1000000</f>
        <v>4143.6548439999997</v>
      </c>
      <c r="J96" s="109">
        <f>SUM(AM37:AM38)/1000000</f>
        <v>4347.4463910000004</v>
      </c>
      <c r="K96" s="144">
        <f t="shared" si="3"/>
        <v>51156539045.333336</v>
      </c>
      <c r="L96" s="155">
        <f t="shared" si="4"/>
        <v>-5.0009552484795892E-4</v>
      </c>
      <c r="AK96" s="71"/>
      <c r="AL96" s="71"/>
    </row>
    <row r="97" spans="1:38">
      <c r="A97" s="106" t="s">
        <v>54</v>
      </c>
      <c r="B97" s="112">
        <v>0.45</v>
      </c>
      <c r="C97" s="103">
        <v>32.6</v>
      </c>
      <c r="D97" s="109">
        <f>SUM(E39:E40)</f>
        <v>1016</v>
      </c>
      <c r="E97" s="109">
        <f>SUM(Z39:Z40)/1000000</f>
        <v>43841.115396000001</v>
      </c>
      <c r="F97" s="109">
        <f>SUM(AA39:AA40)/1000000</f>
        <v>10459.809203999999</v>
      </c>
      <c r="G97" s="109">
        <f>SUM(AH39:AH40)/1000000</f>
        <v>4097.3928619999997</v>
      </c>
      <c r="H97" s="109">
        <f>SUM(AJ39:AJ40)/1000000</f>
        <v>2300.8485460000002</v>
      </c>
      <c r="I97" s="109">
        <f>SUM(AL39:AL40)/1000000</f>
        <v>3776.0063150000001</v>
      </c>
      <c r="J97" s="109">
        <f>SUM(AM39:AM40)/1000000</f>
        <v>4051.6589290000002</v>
      </c>
      <c r="K97" s="144">
        <f t="shared" si="3"/>
        <v>43759981114.666664</v>
      </c>
      <c r="L97" s="155">
        <f t="shared" si="4"/>
        <v>-1.8506436389787208E-3</v>
      </c>
      <c r="AK97" s="71"/>
      <c r="AL97" s="71"/>
    </row>
    <row r="98" spans="1:38">
      <c r="A98" s="106" t="s">
        <v>55</v>
      </c>
      <c r="B98" s="112">
        <v>0.45</v>
      </c>
      <c r="C98" s="103">
        <v>32.6</v>
      </c>
      <c r="D98" s="109">
        <f>SUM(E41:E42)</f>
        <v>788</v>
      </c>
      <c r="E98" s="109">
        <f>SUM(Z41:Z42)/1000000</f>
        <v>36170.276436</v>
      </c>
      <c r="F98" s="109">
        <f>SUM(AA41:AA42)/1000000</f>
        <v>9116.1300840000004</v>
      </c>
      <c r="G98" s="109">
        <f>SUM(AH41:AH42)/1000000</f>
        <v>3414.6768259999999</v>
      </c>
      <c r="H98" s="109">
        <f>SUM(AJ41:AJ42)/1000000</f>
        <v>1982.030195</v>
      </c>
      <c r="I98" s="109">
        <f>SUM(AL41:AL42)/1000000</f>
        <v>3420.034725</v>
      </c>
      <c r="J98" s="109">
        <f>SUM(AM41:AM42)/1000000</f>
        <v>3574.118657</v>
      </c>
      <c r="K98" s="144">
        <f t="shared" si="3"/>
        <v>36170052090.666664</v>
      </c>
      <c r="L98" s="155">
        <f t="shared" si="4"/>
        <v>-6.2024777093634693E-6</v>
      </c>
      <c r="AK98" s="71"/>
      <c r="AL98" s="71"/>
    </row>
    <row r="99" spans="1:38">
      <c r="A99" s="106" t="s">
        <v>56</v>
      </c>
      <c r="B99" s="112">
        <v>0.45</v>
      </c>
      <c r="C99" s="103">
        <v>32.6</v>
      </c>
      <c r="D99" s="109">
        <f>SUM(E43:E44)</f>
        <v>638</v>
      </c>
      <c r="E99" s="109">
        <f>SUM(Z43:Z44)/1000000</f>
        <v>31065.759185999999</v>
      </c>
      <c r="F99" s="109">
        <f>SUM(AA43:AA44)/1000000</f>
        <v>8156.9073639999997</v>
      </c>
      <c r="G99" s="109">
        <f>SUM(AH43:AH44)/1000000</f>
        <v>3546.594454</v>
      </c>
      <c r="H99" s="109">
        <f>SUM(AJ43:AJ44)/1000000</f>
        <v>1524.41452</v>
      </c>
      <c r="I99" s="109">
        <f>SUM(AL43:AL44)/1000000</f>
        <v>2717.1745679999999</v>
      </c>
      <c r="J99" s="109">
        <f>SUM(AM43:AM44)/1000000</f>
        <v>2983.154485</v>
      </c>
      <c r="K99" s="144">
        <f t="shared" si="3"/>
        <v>31009514846.222221</v>
      </c>
      <c r="L99" s="155">
        <f t="shared" si="4"/>
        <v>-1.8104930074628824E-3</v>
      </c>
      <c r="AK99" s="71"/>
      <c r="AL99" s="71"/>
    </row>
    <row r="100" spans="1:38">
      <c r="A100" s="106" t="s">
        <v>57</v>
      </c>
      <c r="B100" s="112">
        <v>0.45</v>
      </c>
      <c r="C100" s="103">
        <v>32.6</v>
      </c>
      <c r="D100" s="109">
        <f>SUM(E45:E46)</f>
        <v>543</v>
      </c>
      <c r="E100" s="109">
        <f>SUM(Z45:Z46)/1000000</f>
        <v>27976.497577999999</v>
      </c>
      <c r="F100" s="109">
        <f>SUM(AA45:AA46)/1000000</f>
        <v>7641.0679870000004</v>
      </c>
      <c r="G100" s="109">
        <f>SUM(AH45:AH46)/1000000</f>
        <v>3641.2148430000002</v>
      </c>
      <c r="H100" s="109">
        <f>SUM(AJ45:AJ46)/1000000</f>
        <v>1306.9572439999999</v>
      </c>
      <c r="I100" s="109">
        <f>SUM(AL45:AL46)/1000000</f>
        <v>2472.707758</v>
      </c>
      <c r="J100" s="109">
        <f>SUM(AM45:AM46)/1000000</f>
        <v>2676.2423319999998</v>
      </c>
      <c r="K100" s="144">
        <f t="shared" si="3"/>
        <v>27944882026.222221</v>
      </c>
      <c r="L100" s="155">
        <f t="shared" si="4"/>
        <v>-1.130075403099731E-3</v>
      </c>
      <c r="AK100" s="71"/>
      <c r="AL100" s="71"/>
    </row>
    <row r="101" spans="1:38">
      <c r="A101" s="106" t="s">
        <v>58</v>
      </c>
      <c r="B101" s="112">
        <v>0.45</v>
      </c>
      <c r="C101" s="103">
        <v>32.6</v>
      </c>
      <c r="D101" s="109">
        <f>SUM(E47:E48)</f>
        <v>432</v>
      </c>
      <c r="E101" s="109">
        <f>SUM(Z47:Z48)/1000000</f>
        <v>23470.629131000002</v>
      </c>
      <c r="F101" s="109">
        <f>SUM(AA47:AA48)/1000000</f>
        <v>6617.2115100000001</v>
      </c>
      <c r="G101" s="109">
        <f>SUM(AH47:AH48)/1000000</f>
        <v>3214.177432</v>
      </c>
      <c r="H101" s="109">
        <f>SUM(AJ47:AJ48)/1000000</f>
        <v>1034.3296049999999</v>
      </c>
      <c r="I101" s="109">
        <f>SUM(AL47:AL48)/1000000</f>
        <v>2124.2962440000001</v>
      </c>
      <c r="J101" s="109">
        <f>SUM(AM47:AM48)/1000000</f>
        <v>2307.6962239999998</v>
      </c>
      <c r="K101" s="144">
        <f t="shared" si="3"/>
        <v>23428236322.666668</v>
      </c>
      <c r="L101" s="155">
        <f t="shared" si="4"/>
        <v>-1.8062067316866914E-3</v>
      </c>
      <c r="AK101" s="71"/>
      <c r="AL101" s="71"/>
    </row>
    <row r="102" spans="1:38">
      <c r="A102" s="106" t="s">
        <v>90</v>
      </c>
      <c r="B102" s="112">
        <v>0.45</v>
      </c>
      <c r="C102" s="103">
        <v>32.6</v>
      </c>
      <c r="D102" s="109">
        <f>SUM(E49:E69)</f>
        <v>3246</v>
      </c>
      <c r="E102" s="109">
        <f>SUM(Z49:Z69)/1000000</f>
        <v>310378.52037699998</v>
      </c>
      <c r="F102" s="109">
        <f>SUM(AA49:AA69)/1000000</f>
        <v>109974.27729500001</v>
      </c>
      <c r="G102" s="109">
        <f>SUM(AH49:AH69)/1000000</f>
        <v>45748.447815</v>
      </c>
      <c r="H102" s="109">
        <f>SUM(AJ49:AJ69)/1000000</f>
        <v>12573.690941999999</v>
      </c>
      <c r="I102" s="109">
        <f>SUM(AL49:AL69)/1000000</f>
        <v>44372.949514</v>
      </c>
      <c r="J102" s="109">
        <f>SUM(AM49:AM69)/1000000</f>
        <v>45973.807999999997</v>
      </c>
      <c r="K102" s="144">
        <f t="shared" si="3"/>
        <v>309933354045.77777</v>
      </c>
      <c r="L102" s="155">
        <f t="shared" si="4"/>
        <v>-1.4342691326754932E-3</v>
      </c>
      <c r="AK102" s="71"/>
      <c r="AL102" s="71"/>
    </row>
    <row r="103" spans="1:38">
      <c r="A103" s="180" t="s">
        <v>46</v>
      </c>
      <c r="B103" s="180"/>
      <c r="C103" s="180"/>
      <c r="D103" s="113">
        <f t="shared" ref="D103:J103" si="5">SUM(D81:D102)</f>
        <v>1180060</v>
      </c>
      <c r="E103" s="113">
        <f t="shared" si="5"/>
        <v>4861728.2138049994</v>
      </c>
      <c r="F103" s="113">
        <f t="shared" si="5"/>
        <v>410699.41211699997</v>
      </c>
      <c r="G103" s="113">
        <f t="shared" si="5"/>
        <v>145984.662117</v>
      </c>
      <c r="H103" s="113">
        <f t="shared" si="5"/>
        <v>222301.07099099993</v>
      </c>
      <c r="I103" s="113">
        <f t="shared" si="5"/>
        <v>30114.070578999996</v>
      </c>
      <c r="J103" s="113">
        <f t="shared" si="5"/>
        <v>147805.73626000001</v>
      </c>
      <c r="K103"/>
      <c r="L103"/>
      <c r="AL103" s="71"/>
    </row>
    <row r="104" spans="1:38">
      <c r="A104" t="s">
        <v>91</v>
      </c>
      <c r="B104"/>
      <c r="C104"/>
      <c r="D104"/>
      <c r="E104"/>
      <c r="F104"/>
      <c r="G104"/>
      <c r="H104"/>
      <c r="I104"/>
      <c r="J104"/>
      <c r="K104"/>
      <c r="L104"/>
      <c r="M104"/>
    </row>
  </sheetData>
  <sheetProtection selectLockedCells="1" selectUnlockedCells="1"/>
  <mergeCells count="8">
    <mergeCell ref="A103:C103"/>
    <mergeCell ref="A3:B3"/>
    <mergeCell ref="C3:D3"/>
    <mergeCell ref="A70:D70"/>
    <mergeCell ref="A74:I74"/>
    <mergeCell ref="A75:I75"/>
    <mergeCell ref="G77:H77"/>
    <mergeCell ref="I77:J77"/>
  </mergeCells>
  <pageMargins left="0.75" right="0.75" top="1" bottom="1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>
      <selection activeCell="E15" sqref="E15"/>
    </sheetView>
  </sheetViews>
  <sheetFormatPr baseColWidth="10" defaultColWidth="11.5" defaultRowHeight="12" x14ac:dyDescent="0"/>
  <cols>
    <col min="1" max="2" width="11.5" style="114"/>
    <col min="3" max="3" width="13.6640625" style="114" customWidth="1"/>
    <col min="4" max="4" width="13.5" style="114" customWidth="1"/>
    <col min="5" max="5" width="11.5" style="114"/>
    <col min="6" max="6" width="7.6640625" style="114" customWidth="1"/>
    <col min="7" max="7" width="10.6640625" style="114" customWidth="1"/>
    <col min="8" max="8" width="16.6640625" style="114" customWidth="1"/>
    <col min="9" max="9" width="12.5" style="114" customWidth="1"/>
    <col min="10" max="10" width="14.83203125" style="114" customWidth="1"/>
    <col min="11" max="13" width="11.5" style="114"/>
    <col min="14" max="14" width="12.6640625" style="114" customWidth="1"/>
    <col min="15" max="15" width="18" style="114" customWidth="1"/>
    <col min="16" max="16" width="14" style="114" customWidth="1"/>
    <col min="17" max="16384" width="11.5" style="114"/>
  </cols>
  <sheetData>
    <row r="1" spans="1:12">
      <c r="A1" s="71" t="s">
        <v>137</v>
      </c>
      <c r="B1" s="71">
        <v>24708</v>
      </c>
      <c r="C1" s="71"/>
      <c r="D1" s="71"/>
    </row>
    <row r="2" spans="1:12">
      <c r="A2" s="71" t="s">
        <v>138</v>
      </c>
      <c r="B2" s="71">
        <v>0.1</v>
      </c>
      <c r="C2" s="71"/>
      <c r="D2" s="71"/>
    </row>
    <row r="3" spans="1:12">
      <c r="A3" s="115"/>
      <c r="B3" s="116"/>
      <c r="C3" s="116"/>
      <c r="D3" s="116"/>
      <c r="E3" s="117"/>
      <c r="F3" s="117"/>
      <c r="G3" s="118"/>
      <c r="H3" s="117"/>
      <c r="I3" s="116"/>
      <c r="J3" s="71"/>
    </row>
    <row r="4" spans="1:12">
      <c r="A4" s="119" t="s">
        <v>139</v>
      </c>
      <c r="B4" s="117"/>
      <c r="C4" s="117"/>
      <c r="D4" s="117"/>
      <c r="E4" s="116"/>
      <c r="F4" s="116"/>
      <c r="G4" s="118"/>
      <c r="H4" s="117"/>
      <c r="I4" s="116"/>
      <c r="J4" s="71"/>
    </row>
    <row r="5" spans="1:12">
      <c r="A5" s="117"/>
      <c r="B5" s="117"/>
      <c r="C5" s="117"/>
      <c r="D5" s="117"/>
      <c r="E5" s="117"/>
      <c r="F5" s="117"/>
      <c r="G5" s="118"/>
      <c r="H5" s="117"/>
      <c r="I5" s="117"/>
      <c r="J5" s="71"/>
    </row>
    <row r="6" spans="1:12">
      <c r="A6" s="115" t="s">
        <v>140</v>
      </c>
      <c r="B6" s="116"/>
      <c r="C6" s="115" t="s">
        <v>140</v>
      </c>
      <c r="D6" s="116"/>
      <c r="E6" s="117" t="s">
        <v>141</v>
      </c>
      <c r="F6" s="117" t="s">
        <v>142</v>
      </c>
      <c r="G6" s="118" t="s">
        <v>143</v>
      </c>
      <c r="H6" s="118" t="s">
        <v>143</v>
      </c>
      <c r="I6" s="117" t="s">
        <v>73</v>
      </c>
      <c r="J6" s="116" t="s">
        <v>144</v>
      </c>
      <c r="K6" s="116" t="s">
        <v>144</v>
      </c>
    </row>
    <row r="7" spans="1:12">
      <c r="A7" s="117" t="s">
        <v>145</v>
      </c>
      <c r="B7" s="117" t="s">
        <v>146</v>
      </c>
      <c r="C7" s="117" t="s">
        <v>145</v>
      </c>
      <c r="D7" s="117" t="s">
        <v>146</v>
      </c>
      <c r="E7" s="116"/>
      <c r="F7" s="116"/>
      <c r="G7" s="118" t="s">
        <v>147</v>
      </c>
      <c r="H7" s="118" t="s">
        <v>148</v>
      </c>
      <c r="I7" s="117" t="s">
        <v>149</v>
      </c>
      <c r="J7" s="116" t="s">
        <v>150</v>
      </c>
      <c r="K7" s="116" t="s">
        <v>151</v>
      </c>
    </row>
    <row r="8" spans="1:12">
      <c r="A8" s="117" t="s">
        <v>22</v>
      </c>
      <c r="B8" s="117" t="s">
        <v>22</v>
      </c>
      <c r="C8" s="117" t="s">
        <v>152</v>
      </c>
      <c r="D8" s="117" t="s">
        <v>152</v>
      </c>
      <c r="E8" s="117" t="s">
        <v>153</v>
      </c>
      <c r="F8" s="117" t="s">
        <v>154</v>
      </c>
      <c r="G8" s="118" t="s">
        <v>25</v>
      </c>
      <c r="H8" s="118"/>
      <c r="I8" s="117" t="s">
        <v>155</v>
      </c>
      <c r="J8" s="117" t="s">
        <v>155</v>
      </c>
      <c r="K8" s="71"/>
      <c r="L8" s="114" t="s">
        <v>156</v>
      </c>
    </row>
    <row r="9" spans="1:12">
      <c r="A9" s="71">
        <v>0</v>
      </c>
      <c r="B9" s="71">
        <v>0</v>
      </c>
      <c r="C9" s="120">
        <f t="shared" ref="C9:C40" si="0">A9*L9</f>
        <v>0</v>
      </c>
      <c r="D9" s="120">
        <f t="shared" ref="D9:D40" si="1">B9*L9</f>
        <v>0</v>
      </c>
      <c r="E9" s="121"/>
      <c r="F9" s="121"/>
      <c r="G9" s="122">
        <v>58816</v>
      </c>
      <c r="H9" s="122">
        <f>G9</f>
        <v>58816</v>
      </c>
      <c r="I9" s="114">
        <v>0</v>
      </c>
      <c r="J9" s="71">
        <v>0</v>
      </c>
      <c r="K9" s="114">
        <v>1947313273</v>
      </c>
      <c r="L9" s="114">
        <v>308868</v>
      </c>
    </row>
    <row r="10" spans="1:12">
      <c r="A10" s="123">
        <v>0</v>
      </c>
      <c r="B10" s="123">
        <v>5</v>
      </c>
      <c r="C10" s="120">
        <f t="shared" si="0"/>
        <v>0</v>
      </c>
      <c r="D10" s="120">
        <f t="shared" si="1"/>
        <v>1544340</v>
      </c>
      <c r="E10" s="124">
        <v>0</v>
      </c>
      <c r="F10" s="125">
        <f t="shared" ref="F10:F41" si="2">IF(E10=0,0,IF(E9&gt;0,F9+B9*(E10-E9),(B9*E10+$B$2)))</f>
        <v>0</v>
      </c>
      <c r="G10" s="122">
        <v>595532</v>
      </c>
      <c r="H10" s="122">
        <f t="shared" ref="H10:H41" si="3">G10+H9</f>
        <v>654348</v>
      </c>
      <c r="I10" s="114">
        <v>273099833134</v>
      </c>
      <c r="J10" s="114">
        <f t="shared" ref="J10:J41" si="4">+MAX(I10*E10-F10*$B$1*12*G10,0)</f>
        <v>0</v>
      </c>
      <c r="K10" s="114">
        <v>978958661</v>
      </c>
      <c r="L10" s="114">
        <v>308868</v>
      </c>
    </row>
    <row r="11" spans="1:12">
      <c r="A11" s="123">
        <v>5</v>
      </c>
      <c r="B11" s="123">
        <v>10</v>
      </c>
      <c r="C11" s="120">
        <f t="shared" si="0"/>
        <v>1544340</v>
      </c>
      <c r="D11" s="120">
        <f t="shared" si="1"/>
        <v>3088680</v>
      </c>
      <c r="E11" s="124">
        <v>0</v>
      </c>
      <c r="F11" s="125">
        <f t="shared" si="2"/>
        <v>0</v>
      </c>
      <c r="G11" s="122">
        <v>159937</v>
      </c>
      <c r="H11" s="122">
        <f t="shared" si="3"/>
        <v>814285</v>
      </c>
      <c r="I11" s="114">
        <v>346435528347</v>
      </c>
      <c r="J11" s="114">
        <f t="shared" si="4"/>
        <v>0</v>
      </c>
      <c r="K11" s="114">
        <v>122140688</v>
      </c>
      <c r="L11" s="114">
        <v>308868</v>
      </c>
    </row>
    <row r="12" spans="1:12">
      <c r="A12" s="123">
        <v>10</v>
      </c>
      <c r="B12" s="123">
        <v>11</v>
      </c>
      <c r="C12" s="120">
        <f t="shared" si="0"/>
        <v>3088680</v>
      </c>
      <c r="D12" s="120">
        <f t="shared" si="1"/>
        <v>3397548</v>
      </c>
      <c r="E12" s="124">
        <v>0.05</v>
      </c>
      <c r="F12" s="125">
        <f t="shared" si="2"/>
        <v>0.6</v>
      </c>
      <c r="G12" s="122">
        <v>25010</v>
      </c>
      <c r="H12" s="122">
        <f t="shared" si="3"/>
        <v>839295</v>
      </c>
      <c r="I12" s="114">
        <v>77641492713</v>
      </c>
      <c r="J12" s="114">
        <f t="shared" si="4"/>
        <v>0</v>
      </c>
      <c r="K12" s="114">
        <v>71988205</v>
      </c>
      <c r="L12" s="114">
        <v>308868</v>
      </c>
    </row>
    <row r="13" spans="1:12">
      <c r="A13" s="123">
        <v>11</v>
      </c>
      <c r="B13" s="123">
        <v>12</v>
      </c>
      <c r="C13" s="120">
        <f t="shared" si="0"/>
        <v>3397548</v>
      </c>
      <c r="D13" s="120">
        <f t="shared" si="1"/>
        <v>3706416</v>
      </c>
      <c r="E13" s="124">
        <v>0.05</v>
      </c>
      <c r="F13" s="125">
        <f t="shared" si="2"/>
        <v>0.6</v>
      </c>
      <c r="G13" s="122">
        <v>24193</v>
      </c>
      <c r="H13" s="122">
        <f t="shared" si="3"/>
        <v>863488</v>
      </c>
      <c r="I13" s="114">
        <v>82346698573</v>
      </c>
      <c r="J13" s="114">
        <f t="shared" si="4"/>
        <v>0</v>
      </c>
      <c r="K13" s="114">
        <v>32369741</v>
      </c>
      <c r="L13" s="114">
        <v>308868</v>
      </c>
    </row>
    <row r="14" spans="1:12">
      <c r="A14" s="123">
        <v>12</v>
      </c>
      <c r="B14" s="123">
        <v>13</v>
      </c>
      <c r="C14" s="120">
        <f t="shared" si="0"/>
        <v>3706416</v>
      </c>
      <c r="D14" s="120">
        <f t="shared" si="1"/>
        <v>4015284</v>
      </c>
      <c r="E14" s="124">
        <v>0.05</v>
      </c>
      <c r="F14" s="125">
        <f t="shared" si="2"/>
        <v>0.6</v>
      </c>
      <c r="G14" s="122">
        <v>23425</v>
      </c>
      <c r="H14" s="122">
        <f t="shared" si="3"/>
        <v>886913</v>
      </c>
      <c r="I14" s="114">
        <v>86490681406</v>
      </c>
      <c r="J14" s="114">
        <f t="shared" si="4"/>
        <v>157282790.30000067</v>
      </c>
      <c r="K14" s="114">
        <v>177587762</v>
      </c>
      <c r="L14" s="114">
        <v>308868</v>
      </c>
    </row>
    <row r="15" spans="1:12">
      <c r="A15" s="123">
        <v>13</v>
      </c>
      <c r="B15" s="123">
        <v>14</v>
      </c>
      <c r="C15" s="120">
        <f t="shared" si="0"/>
        <v>4015284</v>
      </c>
      <c r="D15" s="120">
        <f t="shared" si="1"/>
        <v>4324152</v>
      </c>
      <c r="E15" s="124">
        <v>0.05</v>
      </c>
      <c r="F15" s="125">
        <f t="shared" si="2"/>
        <v>0.6</v>
      </c>
      <c r="G15" s="122">
        <v>20221</v>
      </c>
      <c r="H15" s="122">
        <f t="shared" si="3"/>
        <v>907134</v>
      </c>
      <c r="I15" s="114">
        <v>80732594666</v>
      </c>
      <c r="J15" s="114">
        <f t="shared" si="4"/>
        <v>439362363.70000076</v>
      </c>
      <c r="K15" s="114">
        <v>468106231</v>
      </c>
      <c r="L15" s="114">
        <v>308868</v>
      </c>
    </row>
    <row r="16" spans="1:12">
      <c r="A16" s="123">
        <v>14</v>
      </c>
      <c r="B16" s="123">
        <v>15</v>
      </c>
      <c r="C16" s="120">
        <f t="shared" si="0"/>
        <v>4324152</v>
      </c>
      <c r="D16" s="120">
        <f t="shared" si="1"/>
        <v>4633020</v>
      </c>
      <c r="E16" s="124">
        <v>0.05</v>
      </c>
      <c r="F16" s="125">
        <f t="shared" si="2"/>
        <v>0.6</v>
      </c>
      <c r="G16" s="122">
        <v>19460</v>
      </c>
      <c r="H16" s="122">
        <f t="shared" si="3"/>
        <v>926594</v>
      </c>
      <c r="I16" s="114">
        <v>83441155344</v>
      </c>
      <c r="J16" s="114">
        <f t="shared" si="4"/>
        <v>710170471.20000076</v>
      </c>
      <c r="K16" s="114">
        <v>723404063</v>
      </c>
      <c r="L16" s="114">
        <v>308868</v>
      </c>
    </row>
    <row r="17" spans="1:14">
      <c r="A17" s="123">
        <v>15</v>
      </c>
      <c r="B17" s="123">
        <v>20</v>
      </c>
      <c r="C17" s="120">
        <f t="shared" si="0"/>
        <v>4633020</v>
      </c>
      <c r="D17" s="120">
        <f t="shared" si="1"/>
        <v>6177360</v>
      </c>
      <c r="E17" s="124">
        <v>0.05</v>
      </c>
      <c r="F17" s="125">
        <f t="shared" si="2"/>
        <v>0.6</v>
      </c>
      <c r="G17" s="122">
        <v>73670</v>
      </c>
      <c r="H17" s="122">
        <f t="shared" si="3"/>
        <v>1000264</v>
      </c>
      <c r="I17" s="114">
        <v>377647552573</v>
      </c>
      <c r="J17" s="114">
        <f t="shared" si="4"/>
        <v>5776661436.6500034</v>
      </c>
      <c r="K17" s="114">
        <v>5842154427</v>
      </c>
      <c r="L17" s="114">
        <v>308868</v>
      </c>
    </row>
    <row r="18" spans="1:14">
      <c r="A18" s="123">
        <v>20</v>
      </c>
      <c r="B18" s="123">
        <v>25</v>
      </c>
      <c r="C18" s="120">
        <f t="shared" si="0"/>
        <v>6177360</v>
      </c>
      <c r="D18" s="120">
        <f t="shared" si="1"/>
        <v>7721700</v>
      </c>
      <c r="E18" s="124">
        <v>0.05</v>
      </c>
      <c r="F18" s="125">
        <f t="shared" si="2"/>
        <v>0.6</v>
      </c>
      <c r="G18" s="122">
        <v>52840</v>
      </c>
      <c r="H18" s="122">
        <f t="shared" si="3"/>
        <v>1053104</v>
      </c>
      <c r="I18" s="114">
        <v>349592207139</v>
      </c>
      <c r="J18" s="114">
        <f t="shared" si="4"/>
        <v>8079501172.9500027</v>
      </c>
      <c r="K18" s="114">
        <v>8277046426</v>
      </c>
      <c r="L18" s="114">
        <v>308868</v>
      </c>
    </row>
    <row r="19" spans="1:14">
      <c r="A19" s="123">
        <v>25</v>
      </c>
      <c r="B19" s="123">
        <v>30</v>
      </c>
      <c r="C19" s="120">
        <f t="shared" si="0"/>
        <v>7721700</v>
      </c>
      <c r="D19" s="120">
        <f t="shared" si="1"/>
        <v>9266040</v>
      </c>
      <c r="E19" s="124">
        <v>0.05</v>
      </c>
      <c r="F19" s="125">
        <f t="shared" si="2"/>
        <v>0.6</v>
      </c>
      <c r="G19" s="122">
        <v>39978</v>
      </c>
      <c r="H19" s="122">
        <f t="shared" si="3"/>
        <v>1093082</v>
      </c>
      <c r="I19" s="114">
        <v>323519588904</v>
      </c>
      <c r="J19" s="114">
        <f t="shared" si="4"/>
        <v>9063989192.4000015</v>
      </c>
      <c r="K19" s="114">
        <v>9063545951</v>
      </c>
      <c r="L19" s="114">
        <v>308868</v>
      </c>
    </row>
    <row r="20" spans="1:14">
      <c r="A20" s="123">
        <v>30</v>
      </c>
      <c r="B20" s="123">
        <v>35</v>
      </c>
      <c r="C20" s="120">
        <f t="shared" si="0"/>
        <v>9266040</v>
      </c>
      <c r="D20" s="120">
        <f t="shared" si="1"/>
        <v>10810380</v>
      </c>
      <c r="E20" s="124">
        <v>0.1</v>
      </c>
      <c r="F20" s="125">
        <f t="shared" si="2"/>
        <v>2.1</v>
      </c>
      <c r="G20" s="122">
        <v>29675</v>
      </c>
      <c r="H20" s="122">
        <f t="shared" si="3"/>
        <v>1122757</v>
      </c>
      <c r="I20" s="114">
        <v>283434227548</v>
      </c>
      <c r="J20" s="114">
        <f t="shared" si="4"/>
        <v>9866533274.7999992</v>
      </c>
      <c r="K20" s="114">
        <v>10250084204</v>
      </c>
      <c r="L20" s="114">
        <v>308868</v>
      </c>
      <c r="N20" s="139"/>
    </row>
    <row r="21" spans="1:14">
      <c r="A21" s="123">
        <v>35</v>
      </c>
      <c r="B21" s="123">
        <v>40</v>
      </c>
      <c r="C21" s="120">
        <f t="shared" si="0"/>
        <v>10810380</v>
      </c>
      <c r="D21" s="120">
        <f t="shared" si="1"/>
        <v>12354720</v>
      </c>
      <c r="E21" s="124">
        <v>0.1</v>
      </c>
      <c r="F21" s="125">
        <f t="shared" si="2"/>
        <v>2.1</v>
      </c>
      <c r="G21" s="122">
        <v>22529</v>
      </c>
      <c r="H21" s="122">
        <f t="shared" si="3"/>
        <v>1145286</v>
      </c>
      <c r="I21" s="114">
        <v>248334031455</v>
      </c>
      <c r="J21" s="114">
        <f t="shared" si="4"/>
        <v>10805910539.099998</v>
      </c>
      <c r="K21" s="114">
        <v>10817238579</v>
      </c>
      <c r="L21" s="114">
        <v>308868</v>
      </c>
    </row>
    <row r="22" spans="1:14">
      <c r="A22" s="123">
        <v>40</v>
      </c>
      <c r="B22" s="123">
        <v>45</v>
      </c>
      <c r="C22" s="120">
        <f t="shared" si="0"/>
        <v>12354720</v>
      </c>
      <c r="D22" s="120">
        <f t="shared" si="1"/>
        <v>13899060</v>
      </c>
      <c r="E22" s="124">
        <v>0.1</v>
      </c>
      <c r="F22" s="125">
        <f t="shared" si="2"/>
        <v>2.1</v>
      </c>
      <c r="G22" s="122">
        <v>18033</v>
      </c>
      <c r="H22" s="122">
        <f t="shared" si="3"/>
        <v>1163319</v>
      </c>
      <c r="I22" s="114">
        <v>225241810124</v>
      </c>
      <c r="J22" s="114">
        <f t="shared" si="4"/>
        <v>11296085039.6</v>
      </c>
      <c r="K22" s="114">
        <v>11351079933</v>
      </c>
      <c r="L22" s="114">
        <v>308868</v>
      </c>
    </row>
    <row r="23" spans="1:14">
      <c r="A23" s="123">
        <v>45</v>
      </c>
      <c r="B23" s="123">
        <v>50</v>
      </c>
      <c r="C23" s="120">
        <f t="shared" si="0"/>
        <v>13899060</v>
      </c>
      <c r="D23" s="120">
        <f t="shared" si="1"/>
        <v>15443400</v>
      </c>
      <c r="E23" s="124">
        <v>0.1</v>
      </c>
      <c r="F23" s="125">
        <f t="shared" si="2"/>
        <v>2.1</v>
      </c>
      <c r="G23" s="122">
        <v>15555</v>
      </c>
      <c r="H23" s="122">
        <f t="shared" si="3"/>
        <v>1178874</v>
      </c>
      <c r="I23" s="114">
        <v>217641533316</v>
      </c>
      <c r="J23" s="114">
        <f t="shared" si="4"/>
        <v>12078963243.6</v>
      </c>
      <c r="K23" s="114">
        <v>12074404314</v>
      </c>
      <c r="L23" s="114">
        <v>308868</v>
      </c>
    </row>
    <row r="24" spans="1:14">
      <c r="A24" s="123">
        <v>50</v>
      </c>
      <c r="B24" s="123">
        <v>55</v>
      </c>
      <c r="C24" s="120">
        <f t="shared" si="0"/>
        <v>15443400</v>
      </c>
      <c r="D24" s="120">
        <f t="shared" si="1"/>
        <v>16987740</v>
      </c>
      <c r="E24" s="124">
        <v>0.15</v>
      </c>
      <c r="F24" s="125">
        <f t="shared" si="2"/>
        <v>4.5999999999999996</v>
      </c>
      <c r="G24" s="122">
        <v>12663</v>
      </c>
      <c r="H24" s="122">
        <f t="shared" si="3"/>
        <v>1191537</v>
      </c>
      <c r="I24" s="114">
        <v>195398109905</v>
      </c>
      <c r="J24" s="114">
        <f t="shared" si="4"/>
        <v>12038883784.950001</v>
      </c>
      <c r="K24" s="114">
        <v>12109903750</v>
      </c>
      <c r="L24" s="114">
        <v>308868</v>
      </c>
    </row>
    <row r="25" spans="1:14">
      <c r="A25" s="123">
        <v>55</v>
      </c>
      <c r="B25" s="123">
        <v>60</v>
      </c>
      <c r="C25" s="120">
        <f t="shared" si="0"/>
        <v>16987740</v>
      </c>
      <c r="D25" s="120">
        <f t="shared" si="1"/>
        <v>18532080</v>
      </c>
      <c r="E25" s="124">
        <v>0.15</v>
      </c>
      <c r="F25" s="125">
        <f t="shared" si="2"/>
        <v>4.5999999999999996</v>
      </c>
      <c r="G25" s="122">
        <v>10584</v>
      </c>
      <c r="H25" s="122">
        <f t="shared" si="3"/>
        <v>1202121</v>
      </c>
      <c r="I25" s="114">
        <v>178771329291</v>
      </c>
      <c r="J25" s="114">
        <f t="shared" si="4"/>
        <v>12380376539.25</v>
      </c>
      <c r="K25" s="114">
        <v>12413087583</v>
      </c>
      <c r="L25" s="114">
        <v>308868</v>
      </c>
    </row>
    <row r="26" spans="1:14">
      <c r="A26" s="123">
        <v>60</v>
      </c>
      <c r="B26" s="123">
        <v>65</v>
      </c>
      <c r="C26" s="120">
        <f t="shared" si="0"/>
        <v>18532080</v>
      </c>
      <c r="D26" s="120">
        <f t="shared" si="1"/>
        <v>20076420</v>
      </c>
      <c r="E26" s="124">
        <v>0.15</v>
      </c>
      <c r="F26" s="125">
        <f t="shared" si="2"/>
        <v>4.5999999999999996</v>
      </c>
      <c r="G26" s="122">
        <v>8958</v>
      </c>
      <c r="H26" s="122">
        <f t="shared" si="3"/>
        <v>1211079</v>
      </c>
      <c r="I26" s="114">
        <v>164450855074</v>
      </c>
      <c r="J26" s="114">
        <f t="shared" si="4"/>
        <v>12449976888.299999</v>
      </c>
      <c r="K26" s="114">
        <v>12464114275</v>
      </c>
      <c r="L26" s="114">
        <v>308868</v>
      </c>
    </row>
    <row r="27" spans="1:14">
      <c r="A27" s="123">
        <v>65</v>
      </c>
      <c r="B27" s="123">
        <v>70</v>
      </c>
      <c r="C27" s="120">
        <f t="shared" si="0"/>
        <v>20076420</v>
      </c>
      <c r="D27" s="120">
        <f t="shared" si="1"/>
        <v>21620760</v>
      </c>
      <c r="E27" s="124">
        <v>0.15</v>
      </c>
      <c r="F27" s="125">
        <f t="shared" si="2"/>
        <v>4.5999999999999996</v>
      </c>
      <c r="G27" s="122">
        <v>7901</v>
      </c>
      <c r="H27" s="122">
        <f t="shared" si="3"/>
        <v>1218980</v>
      </c>
      <c r="I27" s="114">
        <v>156698584732</v>
      </c>
      <c r="J27" s="114">
        <f t="shared" si="4"/>
        <v>12728759188.200001</v>
      </c>
      <c r="K27" s="114">
        <v>14482228582</v>
      </c>
      <c r="L27" s="114">
        <v>308868</v>
      </c>
    </row>
    <row r="28" spans="1:14">
      <c r="A28" s="123">
        <v>70</v>
      </c>
      <c r="B28" s="123">
        <v>75</v>
      </c>
      <c r="C28" s="120">
        <f t="shared" si="0"/>
        <v>21620760</v>
      </c>
      <c r="D28" s="120">
        <f t="shared" si="1"/>
        <v>23165100</v>
      </c>
      <c r="E28" s="124">
        <v>0.25</v>
      </c>
      <c r="F28" s="125">
        <f t="shared" si="2"/>
        <v>11.6</v>
      </c>
      <c r="G28" s="122">
        <v>7070</v>
      </c>
      <c r="H28" s="122">
        <f t="shared" si="3"/>
        <v>1226050</v>
      </c>
      <c r="I28" s="114">
        <v>150527266629</v>
      </c>
      <c r="J28" s="114">
        <f t="shared" si="4"/>
        <v>13315586705.250004</v>
      </c>
      <c r="K28" s="114">
        <v>13399953445</v>
      </c>
      <c r="L28" s="114">
        <v>308868</v>
      </c>
    </row>
    <row r="29" spans="1:14">
      <c r="A29" s="123">
        <v>75</v>
      </c>
      <c r="B29" s="123">
        <v>80</v>
      </c>
      <c r="C29" s="120">
        <f t="shared" si="0"/>
        <v>23165100</v>
      </c>
      <c r="D29" s="120">
        <f t="shared" si="1"/>
        <v>24709440</v>
      </c>
      <c r="E29" s="124">
        <v>0.25</v>
      </c>
      <c r="F29" s="125">
        <f t="shared" si="2"/>
        <v>11.6</v>
      </c>
      <c r="G29" s="122">
        <v>5990</v>
      </c>
      <c r="H29" s="122">
        <f t="shared" si="3"/>
        <v>1232040</v>
      </c>
      <c r="I29" s="114">
        <v>136278521105</v>
      </c>
      <c r="J29" s="114">
        <f t="shared" si="4"/>
        <v>13467902212.250004</v>
      </c>
      <c r="K29" s="114">
        <v>13517218334</v>
      </c>
      <c r="L29" s="114">
        <v>308868</v>
      </c>
    </row>
    <row r="30" spans="1:14">
      <c r="A30" s="123">
        <v>80</v>
      </c>
      <c r="B30" s="123">
        <v>85</v>
      </c>
      <c r="C30" s="120">
        <f t="shared" si="0"/>
        <v>24709440</v>
      </c>
      <c r="D30" s="120">
        <f t="shared" si="1"/>
        <v>26253780</v>
      </c>
      <c r="E30" s="124">
        <v>0.25</v>
      </c>
      <c r="F30" s="125">
        <f t="shared" si="2"/>
        <v>11.6</v>
      </c>
      <c r="G30" s="122">
        <v>5008</v>
      </c>
      <c r="H30" s="122">
        <f t="shared" si="3"/>
        <v>1237048</v>
      </c>
      <c r="I30" s="114">
        <v>121039686441</v>
      </c>
      <c r="J30" s="114">
        <f t="shared" si="4"/>
        <v>13035638781.450001</v>
      </c>
      <c r="K30" s="114">
        <v>13129360750</v>
      </c>
      <c r="L30" s="114">
        <v>308868</v>
      </c>
    </row>
    <row r="31" spans="1:14">
      <c r="A31" s="123">
        <v>85</v>
      </c>
      <c r="B31" s="123">
        <v>90</v>
      </c>
      <c r="C31" s="120">
        <f t="shared" si="0"/>
        <v>26253780</v>
      </c>
      <c r="D31" s="120">
        <f t="shared" si="1"/>
        <v>27798120</v>
      </c>
      <c r="E31" s="124">
        <v>0.25</v>
      </c>
      <c r="F31" s="125">
        <f t="shared" si="2"/>
        <v>11.6</v>
      </c>
      <c r="G31" s="122">
        <v>4641</v>
      </c>
      <c r="H31" s="122">
        <f t="shared" si="3"/>
        <v>1241689</v>
      </c>
      <c r="I31" s="114">
        <v>119147943063</v>
      </c>
      <c r="J31" s="114">
        <f t="shared" si="4"/>
        <v>13824945708.150002</v>
      </c>
      <c r="K31" s="114">
        <v>13828267852</v>
      </c>
      <c r="L31" s="114">
        <v>308868</v>
      </c>
    </row>
    <row r="32" spans="1:14">
      <c r="A32" s="123">
        <v>90</v>
      </c>
      <c r="B32" s="123">
        <v>95</v>
      </c>
      <c r="C32" s="120">
        <f t="shared" si="0"/>
        <v>27798120</v>
      </c>
      <c r="D32" s="120">
        <f t="shared" si="1"/>
        <v>29342460</v>
      </c>
      <c r="E32" s="124">
        <v>0.35</v>
      </c>
      <c r="F32" s="125">
        <f t="shared" si="2"/>
        <v>20.599999999999998</v>
      </c>
      <c r="G32" s="122">
        <v>3934</v>
      </c>
      <c r="H32" s="122">
        <f t="shared" si="3"/>
        <v>1245623</v>
      </c>
      <c r="I32" s="114">
        <v>106641467183</v>
      </c>
      <c r="J32" s="114">
        <f t="shared" si="4"/>
        <v>13296359075.649998</v>
      </c>
      <c r="K32" s="114">
        <v>13351391684</v>
      </c>
      <c r="L32" s="114">
        <v>308868</v>
      </c>
    </row>
    <row r="33" spans="1:12">
      <c r="A33" s="123">
        <v>95</v>
      </c>
      <c r="B33" s="123">
        <v>100</v>
      </c>
      <c r="C33" s="120">
        <f t="shared" si="0"/>
        <v>29342460</v>
      </c>
      <c r="D33" s="120">
        <f t="shared" si="1"/>
        <v>30886800</v>
      </c>
      <c r="E33" s="124">
        <v>0.35</v>
      </c>
      <c r="F33" s="125">
        <f t="shared" si="2"/>
        <v>20.599999999999998</v>
      </c>
      <c r="G33" s="122">
        <v>3529</v>
      </c>
      <c r="H33" s="122">
        <f t="shared" si="3"/>
        <v>1249152</v>
      </c>
      <c r="I33" s="114">
        <v>100741520969</v>
      </c>
      <c r="J33" s="114">
        <f t="shared" si="4"/>
        <v>13705044028.750004</v>
      </c>
      <c r="K33" s="114">
        <v>13772842695</v>
      </c>
      <c r="L33" s="114">
        <v>308868</v>
      </c>
    </row>
    <row r="34" spans="1:12">
      <c r="A34" s="123">
        <v>100</v>
      </c>
      <c r="B34" s="123">
        <v>105</v>
      </c>
      <c r="C34" s="120">
        <f t="shared" si="0"/>
        <v>30886800</v>
      </c>
      <c r="D34" s="120">
        <f t="shared" si="1"/>
        <v>32431140</v>
      </c>
      <c r="E34" s="124">
        <v>0.35</v>
      </c>
      <c r="F34" s="125">
        <f t="shared" si="2"/>
        <v>20.599999999999998</v>
      </c>
      <c r="G34" s="122">
        <v>2884</v>
      </c>
      <c r="H34" s="122">
        <f t="shared" si="3"/>
        <v>1252036</v>
      </c>
      <c r="I34" s="114">
        <v>86669676908</v>
      </c>
      <c r="J34" s="114">
        <f t="shared" si="4"/>
        <v>12719440959.400002</v>
      </c>
      <c r="K34" s="114">
        <v>12721873606</v>
      </c>
      <c r="L34" s="114">
        <v>308868</v>
      </c>
    </row>
    <row r="35" spans="1:12">
      <c r="A35" s="123">
        <v>105</v>
      </c>
      <c r="B35" s="123">
        <v>110</v>
      </c>
      <c r="C35" s="120">
        <f t="shared" si="0"/>
        <v>32431140</v>
      </c>
      <c r="D35" s="120">
        <f t="shared" si="1"/>
        <v>33975480</v>
      </c>
      <c r="E35" s="124">
        <v>0.35</v>
      </c>
      <c r="F35" s="125">
        <f t="shared" si="2"/>
        <v>20.599999999999998</v>
      </c>
      <c r="G35" s="122">
        <v>2347</v>
      </c>
      <c r="H35" s="122">
        <f t="shared" si="3"/>
        <v>1254383</v>
      </c>
      <c r="I35" s="114">
        <v>73695039416</v>
      </c>
      <c r="J35" s="114">
        <f t="shared" si="4"/>
        <v>11458215888.4</v>
      </c>
      <c r="K35" s="114">
        <v>11430663693</v>
      </c>
      <c r="L35" s="114">
        <v>308868</v>
      </c>
    </row>
    <row r="36" spans="1:12">
      <c r="A36" s="123">
        <v>110</v>
      </c>
      <c r="B36" s="123">
        <v>115</v>
      </c>
      <c r="C36" s="120">
        <f t="shared" si="0"/>
        <v>33975480</v>
      </c>
      <c r="D36" s="120">
        <f t="shared" si="1"/>
        <v>35519820</v>
      </c>
      <c r="E36" s="124">
        <v>0.35</v>
      </c>
      <c r="F36" s="125">
        <f t="shared" si="2"/>
        <v>20.599999999999998</v>
      </c>
      <c r="G36" s="122">
        <v>1937</v>
      </c>
      <c r="H36" s="122">
        <f t="shared" si="3"/>
        <v>1256320</v>
      </c>
      <c r="I36" s="114">
        <v>63688997104</v>
      </c>
      <c r="J36" s="114">
        <f t="shared" si="4"/>
        <v>10460306295.199999</v>
      </c>
      <c r="K36" s="114">
        <v>10446848597</v>
      </c>
      <c r="L36" s="114">
        <v>308868</v>
      </c>
    </row>
    <row r="37" spans="1:12">
      <c r="A37" s="123">
        <v>115</v>
      </c>
      <c r="B37" s="123">
        <v>120</v>
      </c>
      <c r="C37" s="120">
        <f t="shared" si="0"/>
        <v>35519820</v>
      </c>
      <c r="D37" s="120">
        <f t="shared" si="1"/>
        <v>37064160</v>
      </c>
      <c r="E37" s="124">
        <v>0.35</v>
      </c>
      <c r="F37" s="125">
        <f t="shared" si="2"/>
        <v>20.599999999999998</v>
      </c>
      <c r="G37" s="122">
        <v>1796</v>
      </c>
      <c r="H37" s="122">
        <f t="shared" si="3"/>
        <v>1258116</v>
      </c>
      <c r="I37" s="114">
        <v>61790536678</v>
      </c>
      <c r="J37" s="114">
        <f t="shared" si="4"/>
        <v>10657047427.700001</v>
      </c>
      <c r="K37" s="114">
        <v>10689985807</v>
      </c>
      <c r="L37" s="114">
        <v>308868</v>
      </c>
    </row>
    <row r="38" spans="1:12">
      <c r="A38" s="123">
        <v>120</v>
      </c>
      <c r="B38" s="123">
        <v>125</v>
      </c>
      <c r="C38" s="120">
        <f t="shared" si="0"/>
        <v>37064160</v>
      </c>
      <c r="D38" s="120">
        <f t="shared" si="1"/>
        <v>38608500</v>
      </c>
      <c r="E38" s="124">
        <v>0.45</v>
      </c>
      <c r="F38" s="125">
        <f t="shared" si="2"/>
        <v>32.6</v>
      </c>
      <c r="G38" s="122">
        <v>1546</v>
      </c>
      <c r="H38" s="122">
        <f t="shared" si="3"/>
        <v>1259662</v>
      </c>
      <c r="I38" s="114">
        <v>55270784151</v>
      </c>
      <c r="J38" s="114">
        <f t="shared" si="4"/>
        <v>9928573066.3499985</v>
      </c>
      <c r="K38" s="114">
        <v>9935729995</v>
      </c>
      <c r="L38" s="114">
        <v>308868</v>
      </c>
    </row>
    <row r="39" spans="1:12">
      <c r="A39" s="123">
        <v>125</v>
      </c>
      <c r="B39" s="123">
        <v>130</v>
      </c>
      <c r="C39" s="120">
        <f t="shared" si="0"/>
        <v>38608500</v>
      </c>
      <c r="D39" s="120">
        <f t="shared" si="1"/>
        <v>40152840</v>
      </c>
      <c r="E39" s="124">
        <v>0.45</v>
      </c>
      <c r="F39" s="125">
        <f t="shared" si="2"/>
        <v>32.6</v>
      </c>
      <c r="G39" s="122">
        <v>1238</v>
      </c>
      <c r="H39" s="122">
        <f t="shared" si="3"/>
        <v>1260900</v>
      </c>
      <c r="I39" s="114">
        <v>45970932990</v>
      </c>
      <c r="J39" s="114">
        <f t="shared" si="4"/>
        <v>8720697080.6999989</v>
      </c>
      <c r="K39" s="114">
        <v>8756313358</v>
      </c>
      <c r="L39" s="114">
        <v>308868</v>
      </c>
    </row>
    <row r="40" spans="1:12">
      <c r="A40" s="123">
        <v>130</v>
      </c>
      <c r="B40" s="123">
        <v>135</v>
      </c>
      <c r="C40" s="120">
        <f t="shared" si="0"/>
        <v>40152840</v>
      </c>
      <c r="D40" s="120">
        <f t="shared" si="1"/>
        <v>41697180</v>
      </c>
      <c r="E40" s="124">
        <v>0.45</v>
      </c>
      <c r="F40" s="125">
        <f t="shared" si="2"/>
        <v>32.6</v>
      </c>
      <c r="G40" s="122">
        <v>1000</v>
      </c>
      <c r="H40" s="122">
        <f t="shared" si="3"/>
        <v>1261900</v>
      </c>
      <c r="I40" s="114">
        <v>38628226998</v>
      </c>
      <c r="J40" s="114">
        <f t="shared" si="4"/>
        <v>7716932549.1000004</v>
      </c>
      <c r="K40" s="114">
        <v>7739826919</v>
      </c>
      <c r="L40" s="114">
        <v>308868</v>
      </c>
    </row>
    <row r="41" spans="1:12">
      <c r="A41" s="123">
        <v>135</v>
      </c>
      <c r="B41" s="123">
        <v>140</v>
      </c>
      <c r="C41" s="120">
        <f t="shared" ref="C41:C74" si="5">A41*L41</f>
        <v>41697180</v>
      </c>
      <c r="D41" s="120">
        <f t="shared" ref="D41:D73" si="6">B41*L41</f>
        <v>43241520</v>
      </c>
      <c r="E41" s="124">
        <v>0.45</v>
      </c>
      <c r="F41" s="125">
        <f t="shared" si="2"/>
        <v>32.6</v>
      </c>
      <c r="G41" s="122">
        <v>894</v>
      </c>
      <c r="H41" s="122">
        <f t="shared" si="3"/>
        <v>1262794</v>
      </c>
      <c r="I41" s="114">
        <v>35757171682</v>
      </c>
      <c r="J41" s="114">
        <f t="shared" si="4"/>
        <v>7449529234.4999981</v>
      </c>
      <c r="K41" s="114">
        <v>7533727944</v>
      </c>
      <c r="L41" s="114">
        <v>308868</v>
      </c>
    </row>
    <row r="42" spans="1:12">
      <c r="A42" s="123">
        <v>140</v>
      </c>
      <c r="B42" s="123">
        <v>145</v>
      </c>
      <c r="C42" s="120">
        <f t="shared" si="5"/>
        <v>43241520</v>
      </c>
      <c r="D42" s="120">
        <f t="shared" si="6"/>
        <v>44785860</v>
      </c>
      <c r="E42" s="124">
        <v>0.45</v>
      </c>
      <c r="F42" s="125">
        <f t="shared" ref="F42:F73" si="7">IF(E42=0,0,IF(E41&gt;0,F41+B41*(E42-E41),(B41*E42+$B$2)))</f>
        <v>32.6</v>
      </c>
      <c r="G42" s="122">
        <v>777</v>
      </c>
      <c r="H42" s="122">
        <f t="shared" ref="H42:H73" si="8">G42+H41</f>
        <v>1263571</v>
      </c>
      <c r="I42" s="114">
        <v>32300176893</v>
      </c>
      <c r="J42" s="114">
        <f t="shared" ref="J42:J73" si="9">+MAX(I42*E42-F42*$B$1*12*G42,0)</f>
        <v>7024776622.6499996</v>
      </c>
      <c r="K42" s="114">
        <v>7016583892</v>
      </c>
      <c r="L42" s="114">
        <v>308868</v>
      </c>
    </row>
    <row r="43" spans="1:12">
      <c r="A43" s="123">
        <v>145</v>
      </c>
      <c r="B43" s="123">
        <v>150</v>
      </c>
      <c r="C43" s="120">
        <f t="shared" si="5"/>
        <v>44785860</v>
      </c>
      <c r="D43" s="120">
        <f t="shared" si="6"/>
        <v>46330200</v>
      </c>
      <c r="E43" s="124">
        <v>0.45</v>
      </c>
      <c r="F43" s="125">
        <f t="shared" si="7"/>
        <v>32.6</v>
      </c>
      <c r="G43" s="122">
        <v>715</v>
      </c>
      <c r="H43" s="122">
        <f t="shared" si="8"/>
        <v>1264286</v>
      </c>
      <c r="I43" s="114">
        <v>30761080191</v>
      </c>
      <c r="J43" s="114">
        <f t="shared" si="9"/>
        <v>6931460821.9499998</v>
      </c>
      <c r="K43" s="114">
        <v>6935731933</v>
      </c>
      <c r="L43" s="114">
        <v>308868</v>
      </c>
    </row>
    <row r="44" spans="1:12">
      <c r="A44" s="123">
        <v>150</v>
      </c>
      <c r="B44" s="123">
        <v>155</v>
      </c>
      <c r="C44" s="120">
        <f t="shared" si="5"/>
        <v>46330200</v>
      </c>
      <c r="D44" s="120">
        <f t="shared" si="6"/>
        <v>47874540</v>
      </c>
      <c r="E44" s="124">
        <v>0.45</v>
      </c>
      <c r="F44" s="125">
        <f t="shared" si="7"/>
        <v>32.6</v>
      </c>
      <c r="G44" s="122">
        <v>572</v>
      </c>
      <c r="H44" s="122">
        <f t="shared" si="8"/>
        <v>1264858</v>
      </c>
      <c r="I44" s="114">
        <v>25464720191</v>
      </c>
      <c r="J44" s="114">
        <f t="shared" si="9"/>
        <v>5930303874.75</v>
      </c>
      <c r="K44" s="114">
        <v>5892105132</v>
      </c>
      <c r="L44" s="114">
        <v>308868</v>
      </c>
    </row>
    <row r="45" spans="1:12">
      <c r="A45" s="123">
        <v>155</v>
      </c>
      <c r="B45" s="123">
        <v>160</v>
      </c>
      <c r="C45" s="120">
        <f t="shared" si="5"/>
        <v>47874540</v>
      </c>
      <c r="D45" s="120">
        <f t="shared" si="6"/>
        <v>49418880</v>
      </c>
      <c r="E45" s="124">
        <v>0.45</v>
      </c>
      <c r="F45" s="125">
        <f t="shared" si="7"/>
        <v>32.6</v>
      </c>
      <c r="G45" s="122">
        <v>559</v>
      </c>
      <c r="H45" s="122">
        <f t="shared" si="8"/>
        <v>1265417</v>
      </c>
      <c r="I45" s="114">
        <v>25699493059</v>
      </c>
      <c r="J45" s="114">
        <f t="shared" si="9"/>
        <v>6161606670.1500006</v>
      </c>
      <c r="K45" s="114">
        <v>6254003829</v>
      </c>
      <c r="L45" s="114">
        <v>308868</v>
      </c>
    </row>
    <row r="46" spans="1:12">
      <c r="A46" s="123">
        <v>160</v>
      </c>
      <c r="B46" s="123">
        <v>165</v>
      </c>
      <c r="C46" s="120">
        <f t="shared" si="5"/>
        <v>49418880</v>
      </c>
      <c r="D46" s="120">
        <f t="shared" si="6"/>
        <v>50963220</v>
      </c>
      <c r="E46" s="124">
        <v>0.45</v>
      </c>
      <c r="F46" s="125">
        <f t="shared" si="7"/>
        <v>32.6</v>
      </c>
      <c r="G46" s="122">
        <v>490</v>
      </c>
      <c r="H46" s="122">
        <f t="shared" si="8"/>
        <v>1265907</v>
      </c>
      <c r="I46" s="114">
        <v>23072288808</v>
      </c>
      <c r="J46" s="114">
        <f t="shared" si="9"/>
        <v>5646302859.5999994</v>
      </c>
      <c r="K46" s="114">
        <v>5637696980</v>
      </c>
      <c r="L46" s="114">
        <v>308868</v>
      </c>
    </row>
    <row r="47" spans="1:12">
      <c r="A47" s="123">
        <v>165</v>
      </c>
      <c r="B47" s="123">
        <v>170</v>
      </c>
      <c r="C47" s="120">
        <f t="shared" si="5"/>
        <v>50963220</v>
      </c>
      <c r="D47" s="120">
        <f t="shared" si="6"/>
        <v>52507560</v>
      </c>
      <c r="E47" s="124">
        <v>0.45</v>
      </c>
      <c r="F47" s="125">
        <f t="shared" si="7"/>
        <v>32.6</v>
      </c>
      <c r="G47" s="122">
        <v>430</v>
      </c>
      <c r="H47" s="122">
        <f t="shared" si="8"/>
        <v>1266337</v>
      </c>
      <c r="I47" s="114">
        <v>20988332017</v>
      </c>
      <c r="J47" s="114">
        <f t="shared" si="9"/>
        <v>5288468479.6499996</v>
      </c>
      <c r="K47" s="114">
        <v>5275247386</v>
      </c>
      <c r="L47" s="114">
        <v>308868</v>
      </c>
    </row>
    <row r="48" spans="1:12">
      <c r="A48" s="123">
        <v>170</v>
      </c>
      <c r="B48" s="123">
        <v>175</v>
      </c>
      <c r="C48" s="120">
        <f t="shared" si="5"/>
        <v>52507560</v>
      </c>
      <c r="D48" s="120">
        <f t="shared" si="6"/>
        <v>54051900</v>
      </c>
      <c r="E48" s="124">
        <v>0.45</v>
      </c>
      <c r="F48" s="125">
        <f t="shared" si="7"/>
        <v>32.6</v>
      </c>
      <c r="G48" s="122">
        <v>414</v>
      </c>
      <c r="H48" s="122">
        <f t="shared" si="8"/>
        <v>1266751</v>
      </c>
      <c r="I48" s="114">
        <v>20748959442</v>
      </c>
      <c r="J48" s="114">
        <f t="shared" si="9"/>
        <v>5335403134.499999</v>
      </c>
      <c r="K48" s="114">
        <v>5320842520</v>
      </c>
      <c r="L48" s="114">
        <v>308868</v>
      </c>
    </row>
    <row r="49" spans="1:12">
      <c r="A49" s="123">
        <v>175</v>
      </c>
      <c r="B49" s="123">
        <v>180</v>
      </c>
      <c r="C49" s="120">
        <f t="shared" si="5"/>
        <v>54051900</v>
      </c>
      <c r="D49" s="120">
        <f t="shared" si="6"/>
        <v>55596240</v>
      </c>
      <c r="E49" s="124">
        <v>0.45</v>
      </c>
      <c r="F49" s="125">
        <f t="shared" si="7"/>
        <v>32.6</v>
      </c>
      <c r="G49" s="122">
        <v>360</v>
      </c>
      <c r="H49" s="122">
        <f t="shared" si="8"/>
        <v>1267111</v>
      </c>
      <c r="I49" s="114">
        <v>18595518314</v>
      </c>
      <c r="J49" s="114">
        <f t="shared" si="9"/>
        <v>4888306185.2999992</v>
      </c>
      <c r="K49" s="114">
        <v>4877232937</v>
      </c>
      <c r="L49" s="114">
        <v>308868</v>
      </c>
    </row>
    <row r="50" spans="1:12">
      <c r="A50" s="123">
        <v>180</v>
      </c>
      <c r="B50" s="123">
        <v>185</v>
      </c>
      <c r="C50" s="120">
        <f t="shared" si="5"/>
        <v>55596240</v>
      </c>
      <c r="D50" s="120">
        <f t="shared" si="6"/>
        <v>57140580</v>
      </c>
      <c r="E50" s="124">
        <v>0.45</v>
      </c>
      <c r="F50" s="125">
        <f t="shared" si="7"/>
        <v>32.6</v>
      </c>
      <c r="G50" s="122">
        <v>299</v>
      </c>
      <c r="H50" s="122">
        <f t="shared" si="8"/>
        <v>1267410</v>
      </c>
      <c r="I50" s="114">
        <v>15867865297</v>
      </c>
      <c r="J50" s="114">
        <f t="shared" si="9"/>
        <v>4250474273.25</v>
      </c>
      <c r="K50" s="114">
        <v>4221523938</v>
      </c>
      <c r="L50" s="114">
        <v>308868</v>
      </c>
    </row>
    <row r="51" spans="1:12">
      <c r="A51" s="123">
        <v>185</v>
      </c>
      <c r="B51" s="123">
        <v>190</v>
      </c>
      <c r="C51" s="120">
        <f t="shared" si="5"/>
        <v>57140580</v>
      </c>
      <c r="D51" s="120">
        <f t="shared" si="6"/>
        <v>58684920</v>
      </c>
      <c r="E51" s="124">
        <v>0.45</v>
      </c>
      <c r="F51" s="125">
        <f t="shared" si="7"/>
        <v>32.6</v>
      </c>
      <c r="G51" s="122">
        <v>281</v>
      </c>
      <c r="H51" s="122">
        <f t="shared" si="8"/>
        <v>1267691</v>
      </c>
      <c r="I51" s="114">
        <v>15360700566</v>
      </c>
      <c r="J51" s="114">
        <f t="shared" si="9"/>
        <v>4196233997.0999994</v>
      </c>
      <c r="K51" s="114">
        <v>4152408444</v>
      </c>
      <c r="L51" s="114">
        <v>308868</v>
      </c>
    </row>
    <row r="52" spans="1:12">
      <c r="A52" s="123">
        <v>190</v>
      </c>
      <c r="B52" s="123">
        <v>195</v>
      </c>
      <c r="C52" s="120">
        <f t="shared" si="5"/>
        <v>58684920</v>
      </c>
      <c r="D52" s="120">
        <f t="shared" si="6"/>
        <v>60229260</v>
      </c>
      <c r="E52" s="124">
        <v>0.45</v>
      </c>
      <c r="F52" s="125">
        <f t="shared" si="7"/>
        <v>32.6</v>
      </c>
      <c r="G52" s="122">
        <v>267</v>
      </c>
      <c r="H52" s="122">
        <f t="shared" si="8"/>
        <v>1267958</v>
      </c>
      <c r="I52" s="114">
        <v>14928596754</v>
      </c>
      <c r="J52" s="114">
        <f t="shared" si="9"/>
        <v>4137108056.0999999</v>
      </c>
      <c r="K52" s="114">
        <v>4116107149</v>
      </c>
      <c r="L52" s="114">
        <v>308868</v>
      </c>
    </row>
    <row r="53" spans="1:12">
      <c r="A53" s="123">
        <v>195</v>
      </c>
      <c r="B53" s="123">
        <v>200</v>
      </c>
      <c r="C53" s="120">
        <f t="shared" si="5"/>
        <v>60229260</v>
      </c>
      <c r="D53" s="120">
        <f t="shared" si="6"/>
        <v>61773600</v>
      </c>
      <c r="E53" s="124">
        <v>0.45</v>
      </c>
      <c r="F53" s="125">
        <f t="shared" si="7"/>
        <v>32.6</v>
      </c>
      <c r="G53" s="122">
        <v>235</v>
      </c>
      <c r="H53" s="122">
        <f t="shared" si="8"/>
        <v>1268193</v>
      </c>
      <c r="I53" s="114">
        <v>13431571154</v>
      </c>
      <c r="J53" s="114">
        <f t="shared" si="9"/>
        <v>3772751163.2999997</v>
      </c>
      <c r="K53" s="114">
        <v>3740307149</v>
      </c>
      <c r="L53" s="114">
        <v>308868</v>
      </c>
    </row>
    <row r="54" spans="1:12">
      <c r="A54" s="123">
        <v>200</v>
      </c>
      <c r="B54" s="123">
        <v>205</v>
      </c>
      <c r="C54" s="120">
        <f t="shared" si="5"/>
        <v>61773600</v>
      </c>
      <c r="D54" s="120">
        <f t="shared" si="6"/>
        <v>63317940</v>
      </c>
      <c r="E54" s="124">
        <v>0.45</v>
      </c>
      <c r="F54" s="125">
        <f t="shared" si="7"/>
        <v>32.6</v>
      </c>
      <c r="G54" s="122">
        <v>211</v>
      </c>
      <c r="H54" s="122">
        <f t="shared" si="8"/>
        <v>1268404</v>
      </c>
      <c r="I54" s="114">
        <v>12400785903</v>
      </c>
      <c r="J54" s="114">
        <f t="shared" si="9"/>
        <v>3540876270.75</v>
      </c>
      <c r="K54" s="114">
        <v>3678131899</v>
      </c>
      <c r="L54" s="114">
        <v>308868</v>
      </c>
    </row>
    <row r="55" spans="1:12">
      <c r="A55" s="123">
        <v>205</v>
      </c>
      <c r="B55" s="123">
        <v>210</v>
      </c>
      <c r="C55" s="120">
        <f t="shared" si="5"/>
        <v>63317940</v>
      </c>
      <c r="D55" s="120">
        <f t="shared" si="6"/>
        <v>64862280</v>
      </c>
      <c r="E55" s="124">
        <v>0.45</v>
      </c>
      <c r="F55" s="125">
        <f t="shared" si="7"/>
        <v>32.6</v>
      </c>
      <c r="G55" s="122">
        <v>187</v>
      </c>
      <c r="H55" s="122">
        <f t="shared" si="8"/>
        <v>1268591</v>
      </c>
      <c r="I55" s="114">
        <v>11234863773</v>
      </c>
      <c r="J55" s="114">
        <f t="shared" si="9"/>
        <v>3248189782.6500001</v>
      </c>
      <c r="K55" s="114">
        <v>3235139579</v>
      </c>
      <c r="L55" s="114">
        <v>308868</v>
      </c>
    </row>
    <row r="56" spans="1:12">
      <c r="A56" s="123">
        <v>210</v>
      </c>
      <c r="B56" s="123">
        <v>215</v>
      </c>
      <c r="C56" s="120">
        <f t="shared" si="5"/>
        <v>64862280</v>
      </c>
      <c r="D56" s="120">
        <f t="shared" si="6"/>
        <v>66406620</v>
      </c>
      <c r="E56" s="124">
        <v>0.45</v>
      </c>
      <c r="F56" s="125">
        <f t="shared" si="7"/>
        <v>32.6</v>
      </c>
      <c r="G56" s="122">
        <v>184</v>
      </c>
      <c r="H56" s="122">
        <f t="shared" si="8"/>
        <v>1268775</v>
      </c>
      <c r="I56" s="114">
        <v>11385059911</v>
      </c>
      <c r="J56" s="114">
        <f t="shared" si="9"/>
        <v>3344775353.5499992</v>
      </c>
      <c r="K56" s="114">
        <v>3344775335</v>
      </c>
      <c r="L56" s="114">
        <v>308868</v>
      </c>
    </row>
    <row r="57" spans="1:12">
      <c r="A57" s="123">
        <v>215</v>
      </c>
      <c r="B57" s="123">
        <v>220</v>
      </c>
      <c r="C57" s="120">
        <f t="shared" si="5"/>
        <v>66406620</v>
      </c>
      <c r="D57" s="120">
        <f t="shared" si="6"/>
        <v>67950960</v>
      </c>
      <c r="E57" s="124">
        <v>0.45</v>
      </c>
      <c r="F57" s="125">
        <f t="shared" si="7"/>
        <v>32.6</v>
      </c>
      <c r="G57" s="122">
        <v>166</v>
      </c>
      <c r="H57" s="122">
        <f t="shared" si="8"/>
        <v>1268941</v>
      </c>
      <c r="I57" s="114">
        <v>10471523569</v>
      </c>
      <c r="J57" s="114">
        <f t="shared" si="9"/>
        <v>3107667852.4499998</v>
      </c>
      <c r="K57" s="114">
        <v>3088239626</v>
      </c>
      <c r="L57" s="114">
        <v>308868</v>
      </c>
    </row>
    <row r="58" spans="1:12">
      <c r="A58" s="123">
        <v>220</v>
      </c>
      <c r="B58" s="123">
        <v>225</v>
      </c>
      <c r="C58" s="120">
        <f t="shared" si="5"/>
        <v>67950960</v>
      </c>
      <c r="D58" s="120">
        <f t="shared" si="6"/>
        <v>69495300</v>
      </c>
      <c r="E58" s="124">
        <v>0.45</v>
      </c>
      <c r="F58" s="125">
        <f t="shared" si="7"/>
        <v>32.6</v>
      </c>
      <c r="G58" s="122">
        <v>155</v>
      </c>
      <c r="H58" s="122">
        <f t="shared" si="8"/>
        <v>1269096</v>
      </c>
      <c r="I58" s="114">
        <v>10027269066</v>
      </c>
      <c r="J58" s="114">
        <f t="shared" si="9"/>
        <v>3014076791.6999998</v>
      </c>
      <c r="K58" s="114">
        <v>2994338051</v>
      </c>
      <c r="L58" s="114">
        <v>308868</v>
      </c>
    </row>
    <row r="59" spans="1:12">
      <c r="A59" s="123">
        <v>225</v>
      </c>
      <c r="B59" s="123">
        <v>230</v>
      </c>
      <c r="C59" s="120">
        <f t="shared" si="5"/>
        <v>69495300</v>
      </c>
      <c r="D59" s="120">
        <f t="shared" si="6"/>
        <v>71039640</v>
      </c>
      <c r="E59" s="124">
        <v>0.45</v>
      </c>
      <c r="F59" s="125">
        <f t="shared" si="7"/>
        <v>32.6</v>
      </c>
      <c r="G59" s="122">
        <v>149</v>
      </c>
      <c r="H59" s="122">
        <f t="shared" si="8"/>
        <v>1269245</v>
      </c>
      <c r="I59" s="114">
        <v>9884346124</v>
      </c>
      <c r="J59" s="114">
        <f t="shared" si="9"/>
        <v>3007756085.3999996</v>
      </c>
      <c r="K59" s="114">
        <v>3008011498</v>
      </c>
      <c r="L59" s="114">
        <v>308868</v>
      </c>
    </row>
    <row r="60" spans="1:12">
      <c r="A60" s="123">
        <v>230</v>
      </c>
      <c r="B60" s="123">
        <v>235</v>
      </c>
      <c r="C60" s="120">
        <f t="shared" si="5"/>
        <v>71039640</v>
      </c>
      <c r="D60" s="120">
        <f t="shared" si="6"/>
        <v>72583980</v>
      </c>
      <c r="E60" s="124">
        <v>0.45</v>
      </c>
      <c r="F60" s="125">
        <f t="shared" si="7"/>
        <v>32.6</v>
      </c>
      <c r="G60" s="122">
        <v>131</v>
      </c>
      <c r="H60" s="122">
        <f t="shared" si="8"/>
        <v>1269376</v>
      </c>
      <c r="I60" s="114">
        <v>8815636523</v>
      </c>
      <c r="J60" s="114">
        <f t="shared" si="9"/>
        <v>2700820617.75</v>
      </c>
      <c r="K60" s="114">
        <v>2869647021</v>
      </c>
      <c r="L60" s="114">
        <v>308868</v>
      </c>
    </row>
    <row r="61" spans="1:12">
      <c r="A61" s="123">
        <v>235</v>
      </c>
      <c r="B61" s="123">
        <v>240</v>
      </c>
      <c r="C61" s="120">
        <f t="shared" si="5"/>
        <v>72583980</v>
      </c>
      <c r="D61" s="120">
        <f t="shared" si="6"/>
        <v>74128320</v>
      </c>
      <c r="E61" s="124">
        <v>0.45</v>
      </c>
      <c r="F61" s="125">
        <f t="shared" si="7"/>
        <v>32.6</v>
      </c>
      <c r="G61" s="122">
        <v>122</v>
      </c>
      <c r="H61" s="122">
        <f t="shared" si="8"/>
        <v>1269498</v>
      </c>
      <c r="I61" s="114">
        <v>8391759276</v>
      </c>
      <c r="J61" s="114">
        <f t="shared" si="9"/>
        <v>2597067783</v>
      </c>
      <c r="K61" s="114">
        <v>2597067789</v>
      </c>
      <c r="L61" s="114">
        <v>308868</v>
      </c>
    </row>
    <row r="62" spans="1:12">
      <c r="A62" s="123">
        <v>240</v>
      </c>
      <c r="B62" s="123">
        <v>245</v>
      </c>
      <c r="C62" s="120">
        <f t="shared" si="5"/>
        <v>74128320</v>
      </c>
      <c r="D62" s="120">
        <f t="shared" si="6"/>
        <v>75672660</v>
      </c>
      <c r="E62" s="124">
        <v>0.45</v>
      </c>
      <c r="F62" s="125">
        <f t="shared" si="7"/>
        <v>32.6</v>
      </c>
      <c r="G62" s="122">
        <v>128</v>
      </c>
      <c r="H62" s="122">
        <f t="shared" si="8"/>
        <v>1269626</v>
      </c>
      <c r="I62" s="114">
        <v>9048166306</v>
      </c>
      <c r="J62" s="114">
        <f t="shared" si="9"/>
        <v>2834456328.9000001</v>
      </c>
      <c r="K62" s="114">
        <v>2833161769</v>
      </c>
      <c r="L62" s="114">
        <v>308868</v>
      </c>
    </row>
    <row r="63" spans="1:12">
      <c r="A63" s="123">
        <v>245</v>
      </c>
      <c r="B63" s="123">
        <v>250</v>
      </c>
      <c r="C63" s="120">
        <f t="shared" si="5"/>
        <v>75672660</v>
      </c>
      <c r="D63" s="120">
        <f t="shared" si="6"/>
        <v>77217000</v>
      </c>
      <c r="E63" s="124">
        <v>0.45</v>
      </c>
      <c r="F63" s="125">
        <f t="shared" si="7"/>
        <v>32.6</v>
      </c>
      <c r="G63" s="122">
        <v>108</v>
      </c>
      <c r="H63" s="122">
        <f t="shared" si="8"/>
        <v>1269734</v>
      </c>
      <c r="I63" s="114">
        <v>7816305661</v>
      </c>
      <c r="J63" s="114">
        <f t="shared" si="9"/>
        <v>2473434430.6500001</v>
      </c>
      <c r="K63" s="114">
        <v>2426723780</v>
      </c>
      <c r="L63" s="114">
        <v>308868</v>
      </c>
    </row>
    <row r="64" spans="1:12">
      <c r="A64" s="123">
        <v>250</v>
      </c>
      <c r="B64" s="123">
        <v>255</v>
      </c>
      <c r="C64" s="120">
        <f t="shared" si="5"/>
        <v>77217000</v>
      </c>
      <c r="D64" s="120">
        <f t="shared" si="6"/>
        <v>78761340</v>
      </c>
      <c r="E64" s="124">
        <v>0.45</v>
      </c>
      <c r="F64" s="125">
        <f t="shared" si="7"/>
        <v>32.6</v>
      </c>
      <c r="G64" s="122">
        <v>95</v>
      </c>
      <c r="H64" s="122">
        <f t="shared" si="8"/>
        <v>1269829</v>
      </c>
      <c r="I64" s="114">
        <v>6940111273</v>
      </c>
      <c r="J64" s="114">
        <f t="shared" si="9"/>
        <v>2204801960.8499999</v>
      </c>
      <c r="K64" s="114">
        <v>2180710989</v>
      </c>
      <c r="L64" s="114">
        <v>308868</v>
      </c>
    </row>
    <row r="65" spans="1:12">
      <c r="A65" s="123">
        <v>255</v>
      </c>
      <c r="B65" s="123">
        <v>260</v>
      </c>
      <c r="C65" s="120">
        <f t="shared" si="5"/>
        <v>78761340</v>
      </c>
      <c r="D65" s="120">
        <f t="shared" si="6"/>
        <v>80305680</v>
      </c>
      <c r="E65" s="124">
        <v>0.45</v>
      </c>
      <c r="F65" s="125">
        <f t="shared" si="7"/>
        <v>32.6</v>
      </c>
      <c r="G65" s="122">
        <v>93</v>
      </c>
      <c r="H65" s="122">
        <f t="shared" si="8"/>
        <v>1269922</v>
      </c>
      <c r="I65" s="114">
        <v>7052136490</v>
      </c>
      <c r="J65" s="114">
        <f t="shared" si="9"/>
        <v>2274544847.6999998</v>
      </c>
      <c r="K65" s="114">
        <v>2275123829</v>
      </c>
      <c r="L65" s="114">
        <v>308868</v>
      </c>
    </row>
    <row r="66" spans="1:12">
      <c r="A66" s="123">
        <v>260</v>
      </c>
      <c r="B66" s="123">
        <v>265</v>
      </c>
      <c r="C66" s="120">
        <f t="shared" si="5"/>
        <v>80305680</v>
      </c>
      <c r="D66" s="120">
        <f t="shared" si="6"/>
        <v>81850020</v>
      </c>
      <c r="E66" s="124">
        <v>0.45</v>
      </c>
      <c r="F66" s="125">
        <f t="shared" si="7"/>
        <v>32.6</v>
      </c>
      <c r="G66" s="122">
        <v>103</v>
      </c>
      <c r="H66" s="122">
        <f t="shared" si="8"/>
        <v>1270025</v>
      </c>
      <c r="I66" s="114">
        <v>7866300972</v>
      </c>
      <c r="J66" s="114">
        <f t="shared" si="9"/>
        <v>2544261168.5999999</v>
      </c>
      <c r="K66" s="114">
        <v>2544261170</v>
      </c>
      <c r="L66" s="114">
        <v>308868</v>
      </c>
    </row>
    <row r="67" spans="1:12">
      <c r="A67" s="123">
        <v>265</v>
      </c>
      <c r="B67" s="123">
        <v>270</v>
      </c>
      <c r="C67" s="120">
        <f t="shared" si="5"/>
        <v>81850020</v>
      </c>
      <c r="D67" s="120">
        <f t="shared" si="6"/>
        <v>83394360</v>
      </c>
      <c r="E67" s="124">
        <v>0.45</v>
      </c>
      <c r="F67" s="125">
        <f t="shared" si="7"/>
        <v>32.6</v>
      </c>
      <c r="G67" s="122">
        <v>77</v>
      </c>
      <c r="H67" s="122">
        <f t="shared" si="8"/>
        <v>1270102</v>
      </c>
      <c r="I67" s="114">
        <v>5937751522</v>
      </c>
      <c r="J67" s="114">
        <f t="shared" si="9"/>
        <v>1927723925.6999998</v>
      </c>
      <c r="K67" s="114">
        <v>1902253453</v>
      </c>
      <c r="L67" s="114">
        <v>308868</v>
      </c>
    </row>
    <row r="68" spans="1:12">
      <c r="A68" s="123">
        <v>270</v>
      </c>
      <c r="B68" s="123">
        <v>275</v>
      </c>
      <c r="C68" s="120">
        <f t="shared" si="5"/>
        <v>83394360</v>
      </c>
      <c r="D68" s="120">
        <f t="shared" si="6"/>
        <v>84938700</v>
      </c>
      <c r="E68" s="124">
        <v>0.45</v>
      </c>
      <c r="F68" s="125">
        <f t="shared" si="7"/>
        <v>32.6</v>
      </c>
      <c r="G68" s="122">
        <v>57</v>
      </c>
      <c r="H68" s="122">
        <f t="shared" si="8"/>
        <v>1270159</v>
      </c>
      <c r="I68" s="114">
        <v>4541055871</v>
      </c>
      <c r="J68" s="114">
        <f t="shared" si="9"/>
        <v>1492526274.75</v>
      </c>
      <c r="K68" s="114">
        <v>1492526277</v>
      </c>
      <c r="L68" s="114">
        <v>308868</v>
      </c>
    </row>
    <row r="69" spans="1:12">
      <c r="A69" s="123">
        <v>275</v>
      </c>
      <c r="B69" s="123">
        <v>280</v>
      </c>
      <c r="C69" s="120">
        <f t="shared" si="5"/>
        <v>84938700</v>
      </c>
      <c r="D69" s="120">
        <f t="shared" si="6"/>
        <v>86483040</v>
      </c>
      <c r="E69" s="124">
        <v>0.45</v>
      </c>
      <c r="F69" s="125">
        <f t="shared" si="7"/>
        <v>32.6</v>
      </c>
      <c r="G69" s="122">
        <v>65</v>
      </c>
      <c r="H69" s="122">
        <f t="shared" si="8"/>
        <v>1270224</v>
      </c>
      <c r="I69" s="114">
        <v>5241041494</v>
      </c>
      <c r="J69" s="114">
        <f t="shared" si="9"/>
        <v>1730193648.3000002</v>
      </c>
      <c r="K69" s="114">
        <v>1977870647</v>
      </c>
      <c r="L69" s="114">
        <v>308868</v>
      </c>
    </row>
    <row r="70" spans="1:12">
      <c r="A70" s="123">
        <v>280</v>
      </c>
      <c r="B70" s="123">
        <v>285</v>
      </c>
      <c r="C70" s="120">
        <f t="shared" si="5"/>
        <v>86483040</v>
      </c>
      <c r="D70" s="120">
        <f t="shared" si="6"/>
        <v>88027380</v>
      </c>
      <c r="E70" s="124">
        <v>0.45</v>
      </c>
      <c r="F70" s="125">
        <f t="shared" si="7"/>
        <v>32.6</v>
      </c>
      <c r="G70" s="122">
        <v>62</v>
      </c>
      <c r="H70" s="122">
        <f t="shared" si="8"/>
        <v>1270286</v>
      </c>
      <c r="I70" s="114">
        <v>5043759833</v>
      </c>
      <c r="J70" s="114">
        <f t="shared" si="9"/>
        <v>1670414209.6499999</v>
      </c>
      <c r="K70" s="114">
        <v>1670414208</v>
      </c>
      <c r="L70" s="114">
        <v>308868</v>
      </c>
    </row>
    <row r="71" spans="1:12">
      <c r="A71" s="123">
        <v>285</v>
      </c>
      <c r="B71" s="123">
        <v>290</v>
      </c>
      <c r="C71" s="120">
        <f t="shared" si="5"/>
        <v>88027380</v>
      </c>
      <c r="D71" s="120">
        <f t="shared" si="6"/>
        <v>89571720</v>
      </c>
      <c r="E71" s="124">
        <v>0.45</v>
      </c>
      <c r="F71" s="125">
        <f t="shared" si="7"/>
        <v>32.6</v>
      </c>
      <c r="G71" s="122">
        <v>58</v>
      </c>
      <c r="H71" s="122">
        <f t="shared" si="8"/>
        <v>1270344</v>
      </c>
      <c r="I71" s="114">
        <v>4828157545</v>
      </c>
      <c r="J71" s="114">
        <f t="shared" si="9"/>
        <v>1612056258.4499998</v>
      </c>
      <c r="K71" s="114">
        <v>1612056257</v>
      </c>
      <c r="L71" s="114">
        <v>308868</v>
      </c>
    </row>
    <row r="72" spans="1:12">
      <c r="A72" s="123">
        <v>290</v>
      </c>
      <c r="B72" s="123">
        <v>295</v>
      </c>
      <c r="C72" s="120">
        <f t="shared" si="5"/>
        <v>89571720</v>
      </c>
      <c r="D72" s="120">
        <f t="shared" si="6"/>
        <v>91116060</v>
      </c>
      <c r="E72" s="124">
        <v>0.45</v>
      </c>
      <c r="F72" s="125">
        <f t="shared" si="7"/>
        <v>32.6</v>
      </c>
      <c r="G72" s="122">
        <v>58</v>
      </c>
      <c r="H72" s="122">
        <f t="shared" si="8"/>
        <v>1270402</v>
      </c>
      <c r="I72" s="114">
        <v>4910427079</v>
      </c>
      <c r="J72" s="114">
        <f t="shared" si="9"/>
        <v>1649077548.75</v>
      </c>
      <c r="K72" s="114">
        <v>1649077548</v>
      </c>
      <c r="L72" s="114">
        <v>308868</v>
      </c>
    </row>
    <row r="73" spans="1:12">
      <c r="A73" s="123">
        <v>295</v>
      </c>
      <c r="B73" s="123">
        <v>300</v>
      </c>
      <c r="C73" s="120">
        <f t="shared" si="5"/>
        <v>91116060</v>
      </c>
      <c r="D73" s="120">
        <f t="shared" si="6"/>
        <v>92660400</v>
      </c>
      <c r="E73" s="124">
        <v>0.45</v>
      </c>
      <c r="F73" s="125">
        <f t="shared" si="7"/>
        <v>32.6</v>
      </c>
      <c r="G73" s="122">
        <v>46</v>
      </c>
      <c r="H73" s="122">
        <f t="shared" si="8"/>
        <v>1270448</v>
      </c>
      <c r="I73" s="114">
        <v>3981610524</v>
      </c>
      <c r="J73" s="114">
        <f t="shared" si="9"/>
        <v>1347099334.1999998</v>
      </c>
      <c r="K73" s="114">
        <v>1347099314</v>
      </c>
      <c r="L73" s="114">
        <v>308868</v>
      </c>
    </row>
    <row r="74" spans="1:12">
      <c r="A74" s="123">
        <v>300</v>
      </c>
      <c r="C74" s="120">
        <f t="shared" si="5"/>
        <v>92660400</v>
      </c>
      <c r="D74" s="120"/>
      <c r="E74" s="124">
        <v>0.45</v>
      </c>
      <c r="F74" s="125">
        <f>IF(E74=0,0,IF(E73&gt;0,F73+B73*(E74-E73),(B73*E74+$B$2)))</f>
        <v>32.6</v>
      </c>
      <c r="G74" s="122">
        <v>1327</v>
      </c>
      <c r="H74" s="122">
        <f>G74+H73</f>
        <v>1271775</v>
      </c>
      <c r="I74" s="114">
        <v>199900452957</v>
      </c>
      <c r="J74" s="114">
        <f>+MAX(I74*E74-F74*$B$1*12*G74,0)</f>
        <v>77128727571.450012</v>
      </c>
      <c r="K74" s="114">
        <v>74881792882</v>
      </c>
      <c r="L74" s="114">
        <v>308868</v>
      </c>
    </row>
    <row r="75" spans="1:12">
      <c r="F75" s="71"/>
      <c r="G75" s="122"/>
      <c r="H75" s="122"/>
      <c r="I75" s="71"/>
      <c r="J75" s="71"/>
      <c r="K75" s="71"/>
    </row>
    <row r="76" spans="1:12">
      <c r="A76" s="114" t="s">
        <v>46</v>
      </c>
      <c r="G76" s="123">
        <f>SUM(G9:G74)</f>
        <v>1271775</v>
      </c>
      <c r="H76" s="123"/>
      <c r="I76" s="123">
        <f>SUM(I10:I74)</f>
        <v>5559703409919</v>
      </c>
      <c r="J76" s="123">
        <f>SUM(J10:J74)</f>
        <v>466642419121.35016</v>
      </c>
      <c r="K76" s="126">
        <f>SUM(K10:K74)</f>
        <v>469021662264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4"/>
  <sheetViews>
    <sheetView workbookViewId="0">
      <selection activeCell="T9" sqref="T9"/>
    </sheetView>
  </sheetViews>
  <sheetFormatPr baseColWidth="10" defaultColWidth="11.5" defaultRowHeight="12" x14ac:dyDescent="0"/>
  <cols>
    <col min="1" max="2" width="11.5" style="71"/>
    <col min="3" max="3" width="17.5" style="71" customWidth="1"/>
    <col min="4" max="4" width="16.5" style="71" customWidth="1"/>
    <col min="5" max="5" width="9.1640625" style="71" customWidth="1"/>
    <col min="6" max="6" width="16.33203125" style="71" customWidth="1"/>
    <col min="7" max="10" width="14.6640625" style="71" customWidth="1"/>
    <col min="11" max="11" width="16.33203125" style="71" customWidth="1"/>
    <col min="12" max="12" width="14.6640625" style="71" customWidth="1"/>
    <col min="13" max="13" width="13.6640625" style="71" customWidth="1"/>
    <col min="14" max="14" width="16.33203125" style="71" customWidth="1"/>
    <col min="15" max="16" width="14.6640625" style="71" customWidth="1"/>
    <col min="17" max="18" width="13.6640625" style="71" customWidth="1"/>
    <col min="19" max="19" width="16.33203125" style="71" customWidth="1"/>
    <col min="20" max="20" width="12.6640625" style="71" customWidth="1"/>
    <col min="21" max="21" width="16.33203125" style="71" customWidth="1"/>
    <col min="22" max="22" width="14.6640625" style="71" customWidth="1"/>
    <col min="23" max="23" width="16.33203125" style="71" customWidth="1"/>
    <col min="24" max="27" width="14.6640625" style="71" customWidth="1"/>
    <col min="28" max="28" width="16.33203125" style="71" customWidth="1"/>
    <col min="29" max="29" width="12.6640625" style="71" customWidth="1"/>
    <col min="30" max="30" width="11.5" style="71"/>
    <col min="31" max="31" width="12.6640625" style="71" customWidth="1"/>
    <col min="32" max="34" width="11.5" style="71"/>
    <col min="35" max="35" width="12.6640625" style="71" customWidth="1"/>
    <col min="36" max="36" width="11.5" style="71"/>
    <col min="37" max="37" width="14.6640625" style="71" customWidth="1"/>
    <col min="38" max="38" width="12.6640625" style="71" customWidth="1"/>
    <col min="39" max="40" width="14.6640625" style="71" customWidth="1"/>
    <col min="41" max="42" width="13.6640625" style="71" customWidth="1"/>
    <col min="43" max="16384" width="11.5" style="71"/>
  </cols>
  <sheetData>
    <row r="1" spans="1:44">
      <c r="A1" s="71" t="s">
        <v>157</v>
      </c>
    </row>
    <row r="2" spans="1:44" s="170" customFormat="1" ht="24">
      <c r="Q2" s="171" t="s">
        <v>232</v>
      </c>
      <c r="R2" s="171"/>
      <c r="S2" s="171" t="s">
        <v>233</v>
      </c>
      <c r="T2" s="187" t="s">
        <v>234</v>
      </c>
      <c r="U2" s="187"/>
      <c r="V2" s="171" t="s">
        <v>235</v>
      </c>
      <c r="W2" s="171" t="s">
        <v>236</v>
      </c>
      <c r="X2" s="187" t="s">
        <v>118</v>
      </c>
      <c r="Y2" s="187"/>
      <c r="Z2" s="172"/>
      <c r="AA2" s="172"/>
    </row>
    <row r="3" spans="1:44" s="127" customFormat="1">
      <c r="B3" s="127" t="s">
        <v>158</v>
      </c>
      <c r="C3" s="127" t="s">
        <v>159</v>
      </c>
      <c r="D3" s="127" t="s">
        <v>160</v>
      </c>
      <c r="E3" s="127" t="s">
        <v>161</v>
      </c>
      <c r="F3" s="127" t="s">
        <v>162</v>
      </c>
      <c r="G3" s="127" t="s">
        <v>163</v>
      </c>
      <c r="H3" s="127" t="s">
        <v>164</v>
      </c>
      <c r="I3" s="127" t="s">
        <v>165</v>
      </c>
      <c r="J3" s="127" t="s">
        <v>166</v>
      </c>
      <c r="K3" s="127" t="s">
        <v>167</v>
      </c>
      <c r="L3" s="128" t="s">
        <v>168</v>
      </c>
      <c r="M3" s="129" t="s">
        <v>169</v>
      </c>
      <c r="N3" s="127" t="s">
        <v>170</v>
      </c>
      <c r="O3" s="127" t="s">
        <v>171</v>
      </c>
      <c r="P3" s="127" t="s">
        <v>172</v>
      </c>
      <c r="Q3" s="127" t="s">
        <v>173</v>
      </c>
      <c r="R3" s="127" t="s">
        <v>174</v>
      </c>
      <c r="S3" s="127" t="s">
        <v>175</v>
      </c>
      <c r="T3" s="167" t="s">
        <v>176</v>
      </c>
      <c r="U3" s="127" t="s">
        <v>181</v>
      </c>
      <c r="V3" s="127" t="s">
        <v>177</v>
      </c>
      <c r="W3" s="127" t="s">
        <v>178</v>
      </c>
      <c r="X3" s="127" t="s">
        <v>179</v>
      </c>
      <c r="Y3" s="127" t="s">
        <v>182</v>
      </c>
      <c r="Z3" s="127" t="s">
        <v>237</v>
      </c>
      <c r="AA3" s="127" t="s">
        <v>238</v>
      </c>
      <c r="AB3" s="127" t="s">
        <v>180</v>
      </c>
      <c r="AC3" s="127" t="s">
        <v>183</v>
      </c>
      <c r="AD3" s="130" t="s">
        <v>184</v>
      </c>
      <c r="AE3" s="130" t="s">
        <v>185</v>
      </c>
      <c r="AF3" s="130" t="s">
        <v>186</v>
      </c>
      <c r="AG3" s="130" t="s">
        <v>187</v>
      </c>
      <c r="AH3" s="130" t="s">
        <v>188</v>
      </c>
      <c r="AI3" s="130" t="s">
        <v>189</v>
      </c>
      <c r="AJ3" s="130" t="s">
        <v>190</v>
      </c>
      <c r="AK3" s="130" t="s">
        <v>191</v>
      </c>
      <c r="AL3" s="130" t="s">
        <v>192</v>
      </c>
      <c r="AM3" s="130" t="s">
        <v>193</v>
      </c>
      <c r="AN3" s="130" t="s">
        <v>194</v>
      </c>
      <c r="AO3" s="130" t="s">
        <v>195</v>
      </c>
      <c r="AP3" s="130" t="s">
        <v>196</v>
      </c>
      <c r="AQ3" s="130" t="s">
        <v>197</v>
      </c>
      <c r="AR3" s="127" t="s">
        <v>198</v>
      </c>
    </row>
    <row r="4" spans="1:44">
      <c r="A4" s="186">
        <v>0</v>
      </c>
      <c r="B4" s="186"/>
      <c r="C4" s="131">
        <f t="shared" ref="C4:C35" si="0">A4*AR4</f>
        <v>0</v>
      </c>
      <c r="D4" s="131">
        <f t="shared" ref="D4:D35" si="1">B4*AR4</f>
        <v>0</v>
      </c>
      <c r="E4" s="114">
        <v>10899</v>
      </c>
      <c r="F4" s="114">
        <f>E4</f>
        <v>10899</v>
      </c>
      <c r="G4" s="114">
        <v>972735052</v>
      </c>
      <c r="H4" s="114">
        <v>271875084</v>
      </c>
      <c r="I4" s="114">
        <v>2617022047</v>
      </c>
      <c r="J4" s="114">
        <v>399010183</v>
      </c>
      <c r="K4" s="114">
        <v>207215077</v>
      </c>
      <c r="L4" s="132">
        <v>1384021594</v>
      </c>
      <c r="M4" s="133">
        <v>486833627</v>
      </c>
      <c r="N4" s="114">
        <v>271843032</v>
      </c>
      <c r="O4" s="114">
        <v>2427273966</v>
      </c>
      <c r="P4" s="114">
        <v>205829853</v>
      </c>
      <c r="Q4" s="114">
        <v>3099765909</v>
      </c>
      <c r="R4" s="114">
        <v>629593980</v>
      </c>
      <c r="S4" s="114">
        <v>1087224666</v>
      </c>
      <c r="T4" s="168">
        <v>4446057711</v>
      </c>
      <c r="U4" s="114">
        <v>4927732703</v>
      </c>
      <c r="V4" s="114">
        <v>146104760</v>
      </c>
      <c r="W4" s="114">
        <v>5316045437</v>
      </c>
      <c r="X4" s="114">
        <v>0</v>
      </c>
      <c r="Y4" s="114">
        <v>0</v>
      </c>
      <c r="Z4" s="173">
        <f>(U4-Y4)/U4</f>
        <v>1</v>
      </c>
      <c r="AA4" s="173" t="e">
        <f>(Q4+S4)/Y4</f>
        <v>#DIV/0!</v>
      </c>
      <c r="AB4" s="114">
        <v>324064141</v>
      </c>
      <c r="AC4" s="114">
        <v>0</v>
      </c>
      <c r="AD4" s="114">
        <v>480470</v>
      </c>
      <c r="AE4" s="114">
        <v>14</v>
      </c>
      <c r="AF4" s="114">
        <v>1945450</v>
      </c>
      <c r="AG4" s="114">
        <v>0</v>
      </c>
      <c r="AH4" s="114">
        <v>11233</v>
      </c>
      <c r="AI4" s="114">
        <v>26484</v>
      </c>
      <c r="AJ4" s="114">
        <v>10262664</v>
      </c>
      <c r="AK4" s="114">
        <v>19382790</v>
      </c>
      <c r="AL4" s="114">
        <v>144466293</v>
      </c>
      <c r="AM4" s="114">
        <v>15386622</v>
      </c>
      <c r="AN4" s="114">
        <v>255521213</v>
      </c>
      <c r="AO4" s="114">
        <v>115562511</v>
      </c>
      <c r="AP4" s="114">
        <v>76637971</v>
      </c>
      <c r="AQ4" s="114">
        <v>184043011</v>
      </c>
      <c r="AR4" s="71">
        <v>331200</v>
      </c>
    </row>
    <row r="5" spans="1:44">
      <c r="A5" s="71">
        <v>0</v>
      </c>
      <c r="B5" s="71">
        <v>5</v>
      </c>
      <c r="C5" s="131">
        <f t="shared" si="0"/>
        <v>0</v>
      </c>
      <c r="D5" s="131">
        <f t="shared" si="1"/>
        <v>1656000</v>
      </c>
      <c r="E5" s="114">
        <v>692584</v>
      </c>
      <c r="F5" s="114">
        <f t="shared" ref="F5:F36" si="2">F4+E5</f>
        <v>703483</v>
      </c>
      <c r="G5" s="114">
        <v>56592790065</v>
      </c>
      <c r="H5" s="114">
        <v>1939816820</v>
      </c>
      <c r="I5" s="114">
        <v>13542268264</v>
      </c>
      <c r="J5" s="114">
        <v>49234460485</v>
      </c>
      <c r="K5" s="114">
        <v>3962656746</v>
      </c>
      <c r="L5" s="132">
        <v>163319947425</v>
      </c>
      <c r="M5" s="133">
        <v>10361826087</v>
      </c>
      <c r="N5" s="114">
        <v>1134967741</v>
      </c>
      <c r="O5" s="114">
        <v>40966139562</v>
      </c>
      <c r="P5" s="114">
        <v>6360070427</v>
      </c>
      <c r="Q5" s="114">
        <v>13062143552</v>
      </c>
      <c r="R5" s="114">
        <v>582745474</v>
      </c>
      <c r="S5" s="114">
        <v>2721805197</v>
      </c>
      <c r="T5" s="168">
        <v>316170697818</v>
      </c>
      <c r="U5" s="114">
        <v>331163143448</v>
      </c>
      <c r="V5" s="114">
        <v>181251176</v>
      </c>
      <c r="W5" s="114">
        <v>5086718214</v>
      </c>
      <c r="X5" s="114">
        <v>320020766405</v>
      </c>
      <c r="Y5" s="114">
        <v>326483880653</v>
      </c>
      <c r="Z5" s="173">
        <f>(U5-Y5)/Y5</f>
        <v>1.4332293483038159E-2</v>
      </c>
      <c r="AA5" s="173">
        <f t="shared" ref="AA5:AA68" si="3">(Q5+S5)/Y5</f>
        <v>4.8345262000165347E-2</v>
      </c>
      <c r="AB5" s="114">
        <v>116651552</v>
      </c>
      <c r="AC5" s="114">
        <v>0</v>
      </c>
      <c r="AD5" s="114">
        <v>7308008</v>
      </c>
      <c r="AE5" s="114">
        <v>16000</v>
      </c>
      <c r="AF5" s="114">
        <v>1229519</v>
      </c>
      <c r="AG5" s="114">
        <v>2935258</v>
      </c>
      <c r="AH5" s="114">
        <v>5146541</v>
      </c>
      <c r="AI5" s="114">
        <v>220450</v>
      </c>
      <c r="AJ5" s="114">
        <v>78710485</v>
      </c>
      <c r="AK5" s="114">
        <v>1789345</v>
      </c>
      <c r="AL5" s="114">
        <v>119881035</v>
      </c>
      <c r="AM5" s="114">
        <v>19252508</v>
      </c>
      <c r="AN5" s="114">
        <v>12754675541</v>
      </c>
      <c r="AO5" s="114">
        <v>330596057</v>
      </c>
      <c r="AP5" s="114">
        <v>276907344</v>
      </c>
      <c r="AQ5" s="114">
        <v>4110375994</v>
      </c>
      <c r="AR5" s="71">
        <v>331200</v>
      </c>
    </row>
    <row r="6" spans="1:44">
      <c r="A6" s="71">
        <v>5</v>
      </c>
      <c r="B6" s="71">
        <v>10</v>
      </c>
      <c r="C6" s="131">
        <f t="shared" si="0"/>
        <v>1656000</v>
      </c>
      <c r="D6" s="131">
        <f t="shared" si="1"/>
        <v>3312000</v>
      </c>
      <c r="E6" s="114">
        <v>173798</v>
      </c>
      <c r="F6" s="114">
        <f t="shared" si="2"/>
        <v>877281</v>
      </c>
      <c r="G6" s="114">
        <v>65636981045</v>
      </c>
      <c r="H6" s="114">
        <v>2497689334</v>
      </c>
      <c r="I6" s="114">
        <v>9879686470</v>
      </c>
      <c r="J6" s="114">
        <v>28480766020</v>
      </c>
      <c r="K6" s="114">
        <v>10158853600</v>
      </c>
      <c r="L6" s="132">
        <v>143109746665</v>
      </c>
      <c r="M6" s="133">
        <v>17238787955</v>
      </c>
      <c r="N6" s="114">
        <v>951012794</v>
      </c>
      <c r="O6" s="114">
        <v>135012517605</v>
      </c>
      <c r="P6" s="114">
        <v>8257322396</v>
      </c>
      <c r="Q6" s="114">
        <v>9561010402</v>
      </c>
      <c r="R6" s="114">
        <v>668448369</v>
      </c>
      <c r="S6" s="114">
        <v>2299503236</v>
      </c>
      <c r="T6" s="168">
        <v>393320071944</v>
      </c>
      <c r="U6" s="114">
        <v>408811770742</v>
      </c>
      <c r="V6" s="114">
        <v>179462498</v>
      </c>
      <c r="W6" s="114">
        <v>7726803020</v>
      </c>
      <c r="X6" s="114">
        <v>393924724666</v>
      </c>
      <c r="Y6" s="114">
        <v>401519063334</v>
      </c>
      <c r="Z6" s="173">
        <f t="shared" ref="Z6:Z69" si="4">(U6-Y6)/Y6</f>
        <v>1.8162792439903725E-2</v>
      </c>
      <c r="AA6" s="173">
        <f t="shared" si="3"/>
        <v>2.9539104667949324E-2</v>
      </c>
      <c r="AB6" s="114">
        <v>56327994</v>
      </c>
      <c r="AC6" s="114">
        <v>0</v>
      </c>
      <c r="AD6" s="114">
        <v>11856799</v>
      </c>
      <c r="AE6" s="114">
        <v>114</v>
      </c>
      <c r="AF6" s="114">
        <v>801870</v>
      </c>
      <c r="AG6" s="114">
        <v>636195</v>
      </c>
      <c r="AH6" s="114">
        <v>4054893</v>
      </c>
      <c r="AI6" s="114">
        <v>0</v>
      </c>
      <c r="AJ6" s="114">
        <v>58655623</v>
      </c>
      <c r="AK6" s="114">
        <v>97291</v>
      </c>
      <c r="AL6" s="114">
        <v>201808402</v>
      </c>
      <c r="AM6" s="114">
        <v>14263167</v>
      </c>
      <c r="AN6" s="114">
        <v>14197635959</v>
      </c>
      <c r="AO6" s="114">
        <v>239143062</v>
      </c>
      <c r="AP6" s="114">
        <v>544683536</v>
      </c>
      <c r="AQ6" s="114">
        <v>4994479962</v>
      </c>
      <c r="AR6" s="71">
        <v>331200</v>
      </c>
    </row>
    <row r="7" spans="1:44">
      <c r="A7" s="71">
        <v>10</v>
      </c>
      <c r="B7" s="71">
        <v>11</v>
      </c>
      <c r="C7" s="131">
        <f t="shared" si="0"/>
        <v>3312000</v>
      </c>
      <c r="D7" s="131">
        <f t="shared" si="1"/>
        <v>3643200</v>
      </c>
      <c r="E7" s="114">
        <v>25950</v>
      </c>
      <c r="F7" s="114">
        <f t="shared" si="2"/>
        <v>903231</v>
      </c>
      <c r="G7" s="114">
        <v>11290033920</v>
      </c>
      <c r="H7" s="114">
        <v>573735566</v>
      </c>
      <c r="I7" s="114">
        <v>1771410253</v>
      </c>
      <c r="J7" s="114">
        <v>4690835604</v>
      </c>
      <c r="K7" s="114">
        <v>2520618402</v>
      </c>
      <c r="L7" s="132">
        <v>26885332622</v>
      </c>
      <c r="M7" s="133">
        <v>4083430788</v>
      </c>
      <c r="N7" s="114">
        <v>191191690</v>
      </c>
      <c r="O7" s="114">
        <v>36795185398</v>
      </c>
      <c r="P7" s="114">
        <v>1529016378</v>
      </c>
      <c r="Q7" s="114">
        <v>1752619490</v>
      </c>
      <c r="R7" s="114">
        <v>172401909</v>
      </c>
      <c r="S7" s="114">
        <v>439978181</v>
      </c>
      <c r="T7" s="168">
        <v>84482482268</v>
      </c>
      <c r="U7" s="114">
        <v>87990065503</v>
      </c>
      <c r="V7" s="114">
        <v>30215217</v>
      </c>
      <c r="W7" s="114">
        <v>1833598315</v>
      </c>
      <c r="X7" s="114">
        <v>85176372515</v>
      </c>
      <c r="Y7" s="114">
        <v>86227499332</v>
      </c>
      <c r="Z7" s="173">
        <f t="shared" si="4"/>
        <v>2.0440882371105615E-2</v>
      </c>
      <c r="AA7" s="173">
        <f t="shared" si="3"/>
        <v>2.5428055875282726E-2</v>
      </c>
      <c r="AB7" s="114">
        <v>24460584</v>
      </c>
      <c r="AC7" s="114">
        <v>0</v>
      </c>
      <c r="AD7" s="114">
        <v>1226799</v>
      </c>
      <c r="AE7" s="114">
        <v>0</v>
      </c>
      <c r="AF7" s="114">
        <v>45285</v>
      </c>
      <c r="AG7" s="114">
        <v>23902</v>
      </c>
      <c r="AH7" s="114">
        <v>858942</v>
      </c>
      <c r="AI7" s="114">
        <v>0</v>
      </c>
      <c r="AJ7" s="114">
        <v>13003626</v>
      </c>
      <c r="AK7" s="114">
        <v>4154</v>
      </c>
      <c r="AL7" s="114">
        <v>72895839</v>
      </c>
      <c r="AM7" s="114">
        <v>4837711</v>
      </c>
      <c r="AN7" s="114">
        <v>2619124050</v>
      </c>
      <c r="AO7" s="114">
        <v>48654789</v>
      </c>
      <c r="AP7" s="114">
        <v>155741290</v>
      </c>
      <c r="AQ7" s="114">
        <v>1256733503</v>
      </c>
      <c r="AR7" s="71">
        <v>331200</v>
      </c>
    </row>
    <row r="8" spans="1:44">
      <c r="A8" s="71">
        <v>11</v>
      </c>
      <c r="B8" s="71">
        <v>12</v>
      </c>
      <c r="C8" s="131">
        <f t="shared" si="0"/>
        <v>3643200</v>
      </c>
      <c r="D8" s="131">
        <f t="shared" si="1"/>
        <v>3974400</v>
      </c>
      <c r="E8" s="114">
        <v>27022</v>
      </c>
      <c r="F8" s="114">
        <f t="shared" si="2"/>
        <v>930253</v>
      </c>
      <c r="G8" s="114">
        <v>15567493072</v>
      </c>
      <c r="H8" s="114">
        <v>568600255</v>
      </c>
      <c r="I8" s="114">
        <v>2095371952</v>
      </c>
      <c r="J8" s="114">
        <v>5190668879</v>
      </c>
      <c r="K8" s="114">
        <v>3425541215</v>
      </c>
      <c r="L8" s="132">
        <v>28704156575</v>
      </c>
      <c r="M8" s="133">
        <v>3903733904</v>
      </c>
      <c r="N8" s="114">
        <v>238789357</v>
      </c>
      <c r="O8" s="114">
        <v>41089347890</v>
      </c>
      <c r="P8" s="114">
        <v>1954678132</v>
      </c>
      <c r="Q8" s="114">
        <v>2115321027</v>
      </c>
      <c r="R8" s="114">
        <v>144232183</v>
      </c>
      <c r="S8" s="114">
        <v>470529892</v>
      </c>
      <c r="T8" s="168">
        <v>96279831736</v>
      </c>
      <c r="U8" s="114">
        <v>100056769810</v>
      </c>
      <c r="V8" s="114">
        <v>66911552</v>
      </c>
      <c r="W8" s="114">
        <v>1741062317</v>
      </c>
      <c r="X8" s="114">
        <v>97277933176</v>
      </c>
      <c r="Y8" s="114">
        <v>98381532418</v>
      </c>
      <c r="Z8" s="173">
        <f t="shared" si="4"/>
        <v>1.7027966030070667E-2</v>
      </c>
      <c r="AA8" s="173">
        <f t="shared" si="3"/>
        <v>2.6283905682758908E-2</v>
      </c>
      <c r="AB8" s="114">
        <v>9757994</v>
      </c>
      <c r="AC8" s="114">
        <v>0</v>
      </c>
      <c r="AD8" s="114">
        <v>627108</v>
      </c>
      <c r="AE8" s="114">
        <v>0</v>
      </c>
      <c r="AF8" s="114">
        <v>608831</v>
      </c>
      <c r="AG8" s="114">
        <v>7896</v>
      </c>
      <c r="AH8" s="114">
        <v>717396</v>
      </c>
      <c r="AI8" s="114">
        <v>8477</v>
      </c>
      <c r="AJ8" s="114">
        <v>13343815</v>
      </c>
      <c r="AK8" s="114">
        <v>607785</v>
      </c>
      <c r="AL8" s="114">
        <v>96539846</v>
      </c>
      <c r="AM8" s="114">
        <v>5220692</v>
      </c>
      <c r="AN8" s="114">
        <v>3398117621</v>
      </c>
      <c r="AO8" s="114">
        <v>53623954</v>
      </c>
      <c r="AP8" s="114">
        <v>148343147</v>
      </c>
      <c r="AQ8" s="114">
        <v>1165613009</v>
      </c>
      <c r="AR8" s="71">
        <v>331200</v>
      </c>
    </row>
    <row r="9" spans="1:44">
      <c r="A9" s="71">
        <v>12</v>
      </c>
      <c r="B9" s="71">
        <v>13</v>
      </c>
      <c r="C9" s="131">
        <f t="shared" si="0"/>
        <v>3974400</v>
      </c>
      <c r="D9" s="131">
        <f t="shared" si="1"/>
        <v>4305600</v>
      </c>
      <c r="E9" s="114">
        <v>23549</v>
      </c>
      <c r="F9" s="114">
        <f t="shared" si="2"/>
        <v>953802</v>
      </c>
      <c r="G9" s="114">
        <v>11893527286</v>
      </c>
      <c r="H9" s="114">
        <v>555914913</v>
      </c>
      <c r="I9" s="114">
        <v>1798481060</v>
      </c>
      <c r="J9" s="114">
        <v>4322759036</v>
      </c>
      <c r="K9" s="114">
        <v>3314751553</v>
      </c>
      <c r="L9" s="132">
        <v>27851488397</v>
      </c>
      <c r="M9" s="133">
        <v>3778490282</v>
      </c>
      <c r="N9" s="114">
        <v>175682427</v>
      </c>
      <c r="O9" s="114">
        <v>41996481616</v>
      </c>
      <c r="P9" s="114">
        <v>1548017728</v>
      </c>
      <c r="Q9" s="114">
        <v>1772865358</v>
      </c>
      <c r="R9" s="114">
        <v>118630413</v>
      </c>
      <c r="S9" s="114">
        <v>547232730</v>
      </c>
      <c r="T9" s="168">
        <v>91200384891</v>
      </c>
      <c r="U9" s="114">
        <v>94832879023</v>
      </c>
      <c r="V9" s="114">
        <v>56663760</v>
      </c>
      <c r="W9" s="114">
        <v>1780611054</v>
      </c>
      <c r="X9" s="114">
        <v>92614038952</v>
      </c>
      <c r="Y9" s="114">
        <v>93134246480</v>
      </c>
      <c r="Z9" s="173">
        <f t="shared" si="4"/>
        <v>1.8238538531202598E-2</v>
      </c>
      <c r="AA9" s="173">
        <f t="shared" si="3"/>
        <v>2.4911331499291475E-2</v>
      </c>
      <c r="AB9" s="114">
        <v>203170081</v>
      </c>
      <c r="AC9" s="114">
        <v>182553462</v>
      </c>
      <c r="AD9" s="114">
        <v>8038454</v>
      </c>
      <c r="AE9" s="114">
        <v>5954</v>
      </c>
      <c r="AF9" s="114">
        <v>682750</v>
      </c>
      <c r="AG9" s="114">
        <v>92250</v>
      </c>
      <c r="AH9" s="114">
        <v>883294</v>
      </c>
      <c r="AI9" s="114">
        <v>56040</v>
      </c>
      <c r="AJ9" s="114">
        <v>14039829</v>
      </c>
      <c r="AK9" s="114">
        <v>87618</v>
      </c>
      <c r="AL9" s="114">
        <v>144547455</v>
      </c>
      <c r="AM9" s="114">
        <v>11594743</v>
      </c>
      <c r="AN9" s="114">
        <v>2748413609</v>
      </c>
      <c r="AO9" s="114">
        <v>151239116</v>
      </c>
      <c r="AP9" s="114">
        <v>190022982</v>
      </c>
      <c r="AQ9" s="114">
        <v>1166639516</v>
      </c>
      <c r="AR9" s="71">
        <v>331200</v>
      </c>
    </row>
    <row r="10" spans="1:44">
      <c r="A10" s="71">
        <v>13</v>
      </c>
      <c r="B10" s="71">
        <v>14</v>
      </c>
      <c r="C10" s="131">
        <f t="shared" si="0"/>
        <v>4305600</v>
      </c>
      <c r="D10" s="131">
        <f t="shared" si="1"/>
        <v>4636800</v>
      </c>
      <c r="E10" s="114">
        <v>22040</v>
      </c>
      <c r="F10" s="114">
        <f t="shared" si="2"/>
        <v>975842</v>
      </c>
      <c r="G10" s="114">
        <v>14228174676</v>
      </c>
      <c r="H10" s="114">
        <v>500652714</v>
      </c>
      <c r="I10" s="114">
        <v>2119953976</v>
      </c>
      <c r="J10" s="114">
        <v>3687564636</v>
      </c>
      <c r="K10" s="114">
        <v>3007507995</v>
      </c>
      <c r="L10" s="132">
        <v>26452005569</v>
      </c>
      <c r="M10" s="133">
        <v>3652737278</v>
      </c>
      <c r="N10" s="114">
        <v>237932707</v>
      </c>
      <c r="O10" s="114">
        <v>42525430438</v>
      </c>
      <c r="P10" s="114">
        <v>2025569154</v>
      </c>
      <c r="Q10" s="114">
        <v>2084279526</v>
      </c>
      <c r="R10" s="114">
        <v>171437729</v>
      </c>
      <c r="S10" s="114">
        <v>502323832</v>
      </c>
      <c r="T10" s="168">
        <v>92049159469</v>
      </c>
      <c r="U10" s="114">
        <v>95709177935</v>
      </c>
      <c r="V10" s="114">
        <v>72809180</v>
      </c>
      <c r="W10" s="114">
        <v>1648837163</v>
      </c>
      <c r="X10" s="114">
        <v>93685412596</v>
      </c>
      <c r="Y10" s="114">
        <v>94142113998</v>
      </c>
      <c r="Z10" s="173">
        <f t="shared" si="4"/>
        <v>1.6645727086958037E-2</v>
      </c>
      <c r="AA10" s="173">
        <f t="shared" si="3"/>
        <v>2.7475518109301763E-2</v>
      </c>
      <c r="AB10" s="114">
        <v>530791753</v>
      </c>
      <c r="AC10" s="114">
        <v>519647249</v>
      </c>
      <c r="AD10" s="114">
        <v>815014</v>
      </c>
      <c r="AE10" s="114">
        <v>120668</v>
      </c>
      <c r="AF10" s="114">
        <v>1503433</v>
      </c>
      <c r="AG10" s="114">
        <v>87721</v>
      </c>
      <c r="AH10" s="114">
        <v>1408863</v>
      </c>
      <c r="AI10" s="114">
        <v>0</v>
      </c>
      <c r="AJ10" s="114">
        <v>11962524</v>
      </c>
      <c r="AK10" s="114">
        <v>317110</v>
      </c>
      <c r="AL10" s="114">
        <v>209692909</v>
      </c>
      <c r="AM10" s="114">
        <v>5038315</v>
      </c>
      <c r="AN10" s="114">
        <v>3095243444</v>
      </c>
      <c r="AO10" s="114">
        <v>284985306</v>
      </c>
      <c r="AP10" s="114">
        <v>191408484</v>
      </c>
      <c r="AQ10" s="114">
        <v>1132180807</v>
      </c>
      <c r="AR10" s="71">
        <v>331200</v>
      </c>
    </row>
    <row r="11" spans="1:44">
      <c r="A11" s="71">
        <v>14</v>
      </c>
      <c r="B11" s="71">
        <v>15</v>
      </c>
      <c r="C11" s="131">
        <f t="shared" si="0"/>
        <v>4636800</v>
      </c>
      <c r="D11" s="131">
        <f t="shared" si="1"/>
        <v>4968000</v>
      </c>
      <c r="E11" s="114">
        <v>19334</v>
      </c>
      <c r="F11" s="114">
        <f t="shared" si="2"/>
        <v>995176</v>
      </c>
      <c r="G11" s="114">
        <v>10961752258</v>
      </c>
      <c r="H11" s="114">
        <v>691756634</v>
      </c>
      <c r="I11" s="114">
        <v>1663373485</v>
      </c>
      <c r="J11" s="114">
        <v>3456641071</v>
      </c>
      <c r="K11" s="114">
        <v>2816928217</v>
      </c>
      <c r="L11" s="132">
        <v>25117365633</v>
      </c>
      <c r="M11" s="133">
        <v>3518884486</v>
      </c>
      <c r="N11" s="114">
        <v>175702143</v>
      </c>
      <c r="O11" s="114">
        <v>42586594148</v>
      </c>
      <c r="P11" s="114">
        <v>1590500953</v>
      </c>
      <c r="Q11" s="114">
        <v>1678925703</v>
      </c>
      <c r="R11" s="114">
        <v>114833054</v>
      </c>
      <c r="S11" s="114">
        <v>493499006</v>
      </c>
      <c r="T11" s="168">
        <v>87090898704</v>
      </c>
      <c r="U11" s="114">
        <v>90350969069</v>
      </c>
      <c r="V11" s="114">
        <v>50583996</v>
      </c>
      <c r="W11" s="114">
        <v>1693520890</v>
      </c>
      <c r="X11" s="114">
        <v>88329990829</v>
      </c>
      <c r="Y11" s="114">
        <v>88745832313</v>
      </c>
      <c r="Z11" s="173">
        <f t="shared" si="4"/>
        <v>1.8086897312978047E-2</v>
      </c>
      <c r="AA11" s="173">
        <f t="shared" si="3"/>
        <v>2.4479174428586329E-2</v>
      </c>
      <c r="AB11" s="114">
        <v>770287650</v>
      </c>
      <c r="AC11" s="114">
        <v>763955658</v>
      </c>
      <c r="AD11" s="114">
        <v>3562541</v>
      </c>
      <c r="AE11" s="114">
        <v>300</v>
      </c>
      <c r="AF11" s="114">
        <v>1278660</v>
      </c>
      <c r="AG11" s="114">
        <v>316886</v>
      </c>
      <c r="AH11" s="114">
        <v>1029111</v>
      </c>
      <c r="AI11" s="114">
        <v>0</v>
      </c>
      <c r="AJ11" s="114">
        <v>17218068</v>
      </c>
      <c r="AK11" s="114">
        <v>636190</v>
      </c>
      <c r="AL11" s="114">
        <v>273721079</v>
      </c>
      <c r="AM11" s="114">
        <v>6152573</v>
      </c>
      <c r="AN11" s="114">
        <v>2546125325</v>
      </c>
      <c r="AO11" s="114">
        <v>384320224</v>
      </c>
      <c r="AP11" s="114">
        <v>217361899</v>
      </c>
      <c r="AQ11" s="114">
        <v>1172059767</v>
      </c>
      <c r="AR11" s="71">
        <v>331200</v>
      </c>
    </row>
    <row r="12" spans="1:44">
      <c r="A12" s="71">
        <v>15</v>
      </c>
      <c r="B12" s="71">
        <v>20</v>
      </c>
      <c r="C12" s="131">
        <f t="shared" si="0"/>
        <v>4968000</v>
      </c>
      <c r="D12" s="131">
        <f t="shared" si="1"/>
        <v>6624000</v>
      </c>
      <c r="E12" s="114">
        <v>77726</v>
      </c>
      <c r="F12" s="114">
        <f t="shared" si="2"/>
        <v>1072902</v>
      </c>
      <c r="G12" s="114">
        <v>57212849081</v>
      </c>
      <c r="H12" s="114">
        <v>3317141284</v>
      </c>
      <c r="I12" s="114">
        <v>8850654610</v>
      </c>
      <c r="J12" s="114">
        <v>15452951581</v>
      </c>
      <c r="K12" s="114">
        <v>14440758688</v>
      </c>
      <c r="L12" s="132">
        <v>115499387962</v>
      </c>
      <c r="M12" s="133">
        <v>17294487122</v>
      </c>
      <c r="N12" s="114">
        <v>1028631481</v>
      </c>
      <c r="O12" s="114">
        <v>205529488197</v>
      </c>
      <c r="P12" s="114">
        <v>8047158326</v>
      </c>
      <c r="Q12" s="114">
        <v>8787715312</v>
      </c>
      <c r="R12" s="114">
        <v>710575468</v>
      </c>
      <c r="S12" s="114">
        <v>2389159765</v>
      </c>
      <c r="T12" s="168">
        <v>419157074387</v>
      </c>
      <c r="U12" s="114">
        <v>434922941963</v>
      </c>
      <c r="V12" s="114">
        <v>288709534</v>
      </c>
      <c r="W12" s="114">
        <v>8347888025</v>
      </c>
      <c r="X12" s="114">
        <v>424545435165</v>
      </c>
      <c r="Y12" s="114">
        <v>426834640095</v>
      </c>
      <c r="Z12" s="173">
        <f t="shared" si="4"/>
        <v>1.8949497318680127E-2</v>
      </c>
      <c r="AA12" s="173">
        <f t="shared" si="3"/>
        <v>2.618549205498499E-2</v>
      </c>
      <c r="AB12" s="114">
        <v>6564859826</v>
      </c>
      <c r="AC12" s="114">
        <v>6574290741</v>
      </c>
      <c r="AD12" s="114">
        <v>22580044</v>
      </c>
      <c r="AE12" s="114">
        <v>358747</v>
      </c>
      <c r="AF12" s="114">
        <v>13671292</v>
      </c>
      <c r="AG12" s="114">
        <v>636266</v>
      </c>
      <c r="AH12" s="114">
        <v>6210621</v>
      </c>
      <c r="AI12" s="114">
        <v>1163783</v>
      </c>
      <c r="AJ12" s="114">
        <v>69544194</v>
      </c>
      <c r="AK12" s="114">
        <v>3618381</v>
      </c>
      <c r="AL12" s="114">
        <v>2420560748</v>
      </c>
      <c r="AM12" s="114">
        <v>29842259</v>
      </c>
      <c r="AN12" s="114">
        <v>21004108063</v>
      </c>
      <c r="AO12" s="114">
        <v>2799606832</v>
      </c>
      <c r="AP12" s="114">
        <v>1145950583</v>
      </c>
      <c r="AQ12" s="114">
        <v>5813636615</v>
      </c>
      <c r="AR12" s="71">
        <v>331200</v>
      </c>
    </row>
    <row r="13" spans="1:44">
      <c r="A13" s="71">
        <f t="shared" ref="A13:A44" si="5">+B12</f>
        <v>20</v>
      </c>
      <c r="B13" s="71">
        <f t="shared" ref="B13:B44" si="6">+A13+$B$5</f>
        <v>25</v>
      </c>
      <c r="C13" s="131">
        <f t="shared" si="0"/>
        <v>6624000</v>
      </c>
      <c r="D13" s="131">
        <f t="shared" si="1"/>
        <v>8280000</v>
      </c>
      <c r="E13" s="114">
        <v>54508</v>
      </c>
      <c r="F13" s="114">
        <f t="shared" si="2"/>
        <v>1127410</v>
      </c>
      <c r="G13" s="114">
        <v>53715294056</v>
      </c>
      <c r="H13" s="114">
        <v>3997828897</v>
      </c>
      <c r="I13" s="114">
        <v>8817723477</v>
      </c>
      <c r="J13" s="114">
        <v>11896144315</v>
      </c>
      <c r="K13" s="114">
        <v>14087147042</v>
      </c>
      <c r="L13" s="132">
        <v>101349107668</v>
      </c>
      <c r="M13" s="133">
        <v>16797475577</v>
      </c>
      <c r="N13" s="114">
        <v>1048778957</v>
      </c>
      <c r="O13" s="114">
        <v>186320594418</v>
      </c>
      <c r="P13" s="114">
        <v>8151495586</v>
      </c>
      <c r="Q13" s="114">
        <v>8698765952</v>
      </c>
      <c r="R13" s="114">
        <v>719343088</v>
      </c>
      <c r="S13" s="114">
        <v>2357541564</v>
      </c>
      <c r="T13" s="168">
        <v>381231408744</v>
      </c>
      <c r="U13" s="114">
        <v>394527774441</v>
      </c>
      <c r="V13" s="114">
        <v>334474394</v>
      </c>
      <c r="W13" s="114">
        <v>8414048149</v>
      </c>
      <c r="X13" s="114">
        <v>384372792327</v>
      </c>
      <c r="Y13" s="114">
        <v>386212607996</v>
      </c>
      <c r="Z13" s="173">
        <f t="shared" si="4"/>
        <v>2.1530023289882138E-2</v>
      </c>
      <c r="AA13" s="173">
        <f t="shared" si="3"/>
        <v>2.8627515744163664E-2</v>
      </c>
      <c r="AB13" s="114">
        <v>8934604438</v>
      </c>
      <c r="AC13" s="114">
        <v>8954460242</v>
      </c>
      <c r="AD13" s="114">
        <v>40923443</v>
      </c>
      <c r="AE13" s="114">
        <v>221797</v>
      </c>
      <c r="AF13" s="114">
        <v>13303420</v>
      </c>
      <c r="AG13" s="114">
        <v>1685051</v>
      </c>
      <c r="AH13" s="114">
        <v>3023783</v>
      </c>
      <c r="AI13" s="114">
        <v>179918</v>
      </c>
      <c r="AJ13" s="114">
        <v>63943913</v>
      </c>
      <c r="AK13" s="114">
        <v>4739670</v>
      </c>
      <c r="AL13" s="114">
        <v>3538515134</v>
      </c>
      <c r="AM13" s="114">
        <v>41410299</v>
      </c>
      <c r="AN13" s="114">
        <v>12394356275</v>
      </c>
      <c r="AO13" s="114">
        <v>3313936634</v>
      </c>
      <c r="AP13" s="114">
        <v>1479918013</v>
      </c>
      <c r="AQ13" s="114">
        <v>5817234475</v>
      </c>
      <c r="AR13" s="71">
        <v>331200</v>
      </c>
    </row>
    <row r="14" spans="1:44">
      <c r="A14" s="71">
        <f t="shared" si="5"/>
        <v>25</v>
      </c>
      <c r="B14" s="71">
        <f t="shared" si="6"/>
        <v>30</v>
      </c>
      <c r="C14" s="131">
        <f t="shared" si="0"/>
        <v>8280000</v>
      </c>
      <c r="D14" s="131">
        <f t="shared" si="1"/>
        <v>9936000</v>
      </c>
      <c r="E14" s="114">
        <v>41780</v>
      </c>
      <c r="F14" s="114">
        <f t="shared" si="2"/>
        <v>1169190</v>
      </c>
      <c r="G14" s="114">
        <v>50608560645</v>
      </c>
      <c r="H14" s="114">
        <v>3884793568</v>
      </c>
      <c r="I14" s="114">
        <v>8748994522</v>
      </c>
      <c r="J14" s="114">
        <v>9412948176</v>
      </c>
      <c r="K14" s="114">
        <v>14335929947</v>
      </c>
      <c r="L14" s="132">
        <v>94734005258</v>
      </c>
      <c r="M14" s="133">
        <v>15874159043</v>
      </c>
      <c r="N14" s="114">
        <v>887340742</v>
      </c>
      <c r="O14" s="114">
        <v>175357508695</v>
      </c>
      <c r="P14" s="114">
        <v>7849000715</v>
      </c>
      <c r="Q14" s="114">
        <v>8477882041</v>
      </c>
      <c r="R14" s="114">
        <v>669464378</v>
      </c>
      <c r="S14" s="114">
        <v>2190040272</v>
      </c>
      <c r="T14" s="168">
        <v>358436447185</v>
      </c>
      <c r="U14" s="114">
        <v>370482378299</v>
      </c>
      <c r="V14" s="114">
        <v>295837115</v>
      </c>
      <c r="W14" s="114">
        <v>7968407251</v>
      </c>
      <c r="X14" s="114">
        <v>360754347186</v>
      </c>
      <c r="Y14" s="114">
        <v>362515403475</v>
      </c>
      <c r="Z14" s="173">
        <f t="shared" si="4"/>
        <v>2.1976927732256825E-2</v>
      </c>
      <c r="AA14" s="173">
        <f t="shared" si="3"/>
        <v>2.9427500764765951E-2</v>
      </c>
      <c r="AB14" s="114">
        <v>10295157387</v>
      </c>
      <c r="AC14" s="114">
        <v>10187838455</v>
      </c>
      <c r="AD14" s="114">
        <v>26499941</v>
      </c>
      <c r="AE14" s="114">
        <v>286997</v>
      </c>
      <c r="AF14" s="114">
        <v>15404183</v>
      </c>
      <c r="AG14" s="114">
        <v>2820448</v>
      </c>
      <c r="AH14" s="114">
        <v>6953334</v>
      </c>
      <c r="AI14" s="114">
        <v>265559</v>
      </c>
      <c r="AJ14" s="114">
        <v>77316842</v>
      </c>
      <c r="AK14" s="114">
        <v>4156839</v>
      </c>
      <c r="AL14" s="114">
        <v>4299497249</v>
      </c>
      <c r="AM14" s="114">
        <v>55609806</v>
      </c>
      <c r="AN14" s="114">
        <v>11712424210</v>
      </c>
      <c r="AO14" s="114">
        <v>3481072770</v>
      </c>
      <c r="AP14" s="114">
        <v>1625809624</v>
      </c>
      <c r="AQ14" s="114">
        <v>5600368832</v>
      </c>
      <c r="AR14" s="71">
        <v>331200</v>
      </c>
    </row>
    <row r="15" spans="1:44">
      <c r="A15" s="71">
        <f t="shared" si="5"/>
        <v>30</v>
      </c>
      <c r="B15" s="71">
        <f t="shared" si="6"/>
        <v>35</v>
      </c>
      <c r="C15" s="131">
        <f t="shared" si="0"/>
        <v>9936000</v>
      </c>
      <c r="D15" s="131">
        <f t="shared" si="1"/>
        <v>11592000</v>
      </c>
      <c r="E15" s="114">
        <v>30751</v>
      </c>
      <c r="F15" s="114">
        <f t="shared" si="2"/>
        <v>1199941</v>
      </c>
      <c r="G15" s="114">
        <v>46979876419</v>
      </c>
      <c r="H15" s="114">
        <v>3607960691</v>
      </c>
      <c r="I15" s="114">
        <v>8213481177</v>
      </c>
      <c r="J15" s="114">
        <v>8012491656</v>
      </c>
      <c r="K15" s="114">
        <v>12729310135</v>
      </c>
      <c r="L15" s="132">
        <v>81938175338</v>
      </c>
      <c r="M15" s="133">
        <v>14231481034</v>
      </c>
      <c r="N15" s="114">
        <v>868582815</v>
      </c>
      <c r="O15" s="114">
        <v>148834227324</v>
      </c>
      <c r="P15" s="114">
        <v>7233327237</v>
      </c>
      <c r="Q15" s="114">
        <v>7899019022</v>
      </c>
      <c r="R15" s="114">
        <v>589139509</v>
      </c>
      <c r="S15" s="114">
        <v>1957139508</v>
      </c>
      <c r="T15" s="168">
        <v>311905302979</v>
      </c>
      <c r="U15" s="114">
        <v>322360922497</v>
      </c>
      <c r="V15" s="114">
        <v>315315597</v>
      </c>
      <c r="W15" s="114">
        <v>7134049405</v>
      </c>
      <c r="X15" s="114">
        <v>313790737305</v>
      </c>
      <c r="Y15" s="114">
        <v>315173810531</v>
      </c>
      <c r="Z15" s="173">
        <f t="shared" si="4"/>
        <v>2.2803645880002731E-2</v>
      </c>
      <c r="AA15" s="173">
        <f t="shared" si="3"/>
        <v>3.1272136835844629E-2</v>
      </c>
      <c r="AB15" s="114">
        <v>11057739612</v>
      </c>
      <c r="AC15" s="114">
        <v>11068656189</v>
      </c>
      <c r="AD15" s="114">
        <v>44523491</v>
      </c>
      <c r="AE15" s="114">
        <v>682265</v>
      </c>
      <c r="AF15" s="114">
        <v>14555357</v>
      </c>
      <c r="AG15" s="114">
        <v>1159576</v>
      </c>
      <c r="AH15" s="114">
        <v>5121395</v>
      </c>
      <c r="AI15" s="114">
        <v>741196</v>
      </c>
      <c r="AJ15" s="114">
        <v>62343491</v>
      </c>
      <c r="AK15" s="114">
        <v>13803389</v>
      </c>
      <c r="AL15" s="114">
        <v>4417611235</v>
      </c>
      <c r="AM15" s="114">
        <v>60684068</v>
      </c>
      <c r="AN15" s="114">
        <v>10747223451</v>
      </c>
      <c r="AO15" s="114">
        <v>3762710460</v>
      </c>
      <c r="AP15" s="114">
        <v>1406500661</v>
      </c>
      <c r="AQ15" s="114">
        <v>5006794445</v>
      </c>
      <c r="AR15" s="71">
        <v>331200</v>
      </c>
    </row>
    <row r="16" spans="1:44">
      <c r="A16" s="71">
        <f t="shared" si="5"/>
        <v>35</v>
      </c>
      <c r="B16" s="71">
        <f t="shared" si="6"/>
        <v>40</v>
      </c>
      <c r="C16" s="131">
        <f t="shared" si="0"/>
        <v>11592000</v>
      </c>
      <c r="D16" s="131">
        <f t="shared" si="1"/>
        <v>13248000</v>
      </c>
      <c r="E16" s="114">
        <v>23059</v>
      </c>
      <c r="F16" s="114">
        <f t="shared" si="2"/>
        <v>1223000</v>
      </c>
      <c r="G16" s="114">
        <v>44662047850</v>
      </c>
      <c r="H16" s="114">
        <v>3796039094</v>
      </c>
      <c r="I16" s="114">
        <v>8034837115</v>
      </c>
      <c r="J16" s="114">
        <v>6681752404</v>
      </c>
      <c r="K16" s="114">
        <v>11368926113</v>
      </c>
      <c r="L16" s="132">
        <v>63531768858</v>
      </c>
      <c r="M16" s="133">
        <v>13276892943</v>
      </c>
      <c r="N16" s="114">
        <v>797554451</v>
      </c>
      <c r="O16" s="114">
        <v>130334999151</v>
      </c>
      <c r="P16" s="114">
        <v>7055910965</v>
      </c>
      <c r="Q16" s="114">
        <v>7603592579</v>
      </c>
      <c r="R16" s="114">
        <v>703004937</v>
      </c>
      <c r="S16" s="114">
        <v>1831402418</v>
      </c>
      <c r="T16" s="168">
        <v>278225961669</v>
      </c>
      <c r="U16" s="114">
        <v>279484870820</v>
      </c>
      <c r="V16" s="114">
        <v>231834484</v>
      </c>
      <c r="W16" s="114">
        <v>6531556536</v>
      </c>
      <c r="X16" s="114">
        <v>271927064783</v>
      </c>
      <c r="Y16" s="114">
        <v>273011163295</v>
      </c>
      <c r="Z16" s="173">
        <f t="shared" si="4"/>
        <v>2.3712244755372466E-2</v>
      </c>
      <c r="AA16" s="173">
        <f t="shared" si="3"/>
        <v>3.455900807545035E-2</v>
      </c>
      <c r="AB16" s="114">
        <v>11942072216</v>
      </c>
      <c r="AC16" s="114">
        <v>11967398701</v>
      </c>
      <c r="AD16" s="114">
        <v>31433468</v>
      </c>
      <c r="AE16" s="114">
        <v>198168</v>
      </c>
      <c r="AF16" s="114">
        <v>21251070</v>
      </c>
      <c r="AG16" s="114">
        <v>1181258</v>
      </c>
      <c r="AH16" s="114">
        <v>1518834</v>
      </c>
      <c r="AI16" s="114">
        <v>98261</v>
      </c>
      <c r="AJ16" s="114">
        <v>74271277</v>
      </c>
      <c r="AK16" s="114">
        <v>5908425</v>
      </c>
      <c r="AL16" s="114">
        <v>4653171883</v>
      </c>
      <c r="AM16" s="114">
        <v>61745433</v>
      </c>
      <c r="AN16" s="114">
        <v>10173502378</v>
      </c>
      <c r="AO16" s="114">
        <v>3757686594</v>
      </c>
      <c r="AP16" s="114">
        <v>1449067538</v>
      </c>
      <c r="AQ16" s="114">
        <v>4758388628</v>
      </c>
      <c r="AR16" s="71">
        <v>331200</v>
      </c>
    </row>
    <row r="17" spans="1:44">
      <c r="A17" s="71">
        <f t="shared" si="5"/>
        <v>40</v>
      </c>
      <c r="B17" s="71">
        <f t="shared" si="6"/>
        <v>45</v>
      </c>
      <c r="C17" s="131">
        <f t="shared" si="0"/>
        <v>13248000</v>
      </c>
      <c r="D17" s="131">
        <f t="shared" si="1"/>
        <v>14904000</v>
      </c>
      <c r="E17" s="114">
        <v>18357</v>
      </c>
      <c r="F17" s="114">
        <f t="shared" si="2"/>
        <v>1241357</v>
      </c>
      <c r="G17" s="114">
        <v>41763912967</v>
      </c>
      <c r="H17" s="114">
        <v>3866126058</v>
      </c>
      <c r="I17" s="114">
        <v>7816065711</v>
      </c>
      <c r="J17" s="114">
        <v>5731084186</v>
      </c>
      <c r="K17" s="114">
        <v>10990050744</v>
      </c>
      <c r="L17" s="132">
        <v>57682008553</v>
      </c>
      <c r="M17" s="133">
        <v>12564679636</v>
      </c>
      <c r="N17" s="114">
        <v>716263558</v>
      </c>
      <c r="O17" s="114">
        <v>114826109102</v>
      </c>
      <c r="P17" s="114">
        <v>6596716014</v>
      </c>
      <c r="Q17" s="114">
        <v>7269926568</v>
      </c>
      <c r="R17" s="114">
        <v>492515718</v>
      </c>
      <c r="S17" s="114">
        <v>1789813875</v>
      </c>
      <c r="T17" s="168">
        <v>245658027105</v>
      </c>
      <c r="U17" s="114">
        <v>253039701594</v>
      </c>
      <c r="V17" s="114">
        <v>226172846</v>
      </c>
      <c r="W17" s="114">
        <v>6379535968</v>
      </c>
      <c r="X17" s="114">
        <v>245679804389</v>
      </c>
      <c r="Y17" s="114">
        <v>246663883306</v>
      </c>
      <c r="Z17" s="173">
        <f t="shared" si="4"/>
        <v>2.584820364678379E-2</v>
      </c>
      <c r="AA17" s="173">
        <f t="shared" si="3"/>
        <v>3.6729091918823391E-2</v>
      </c>
      <c r="AB17" s="114">
        <v>12434845111</v>
      </c>
      <c r="AC17" s="114">
        <v>12459395378</v>
      </c>
      <c r="AD17" s="114">
        <v>38864798</v>
      </c>
      <c r="AE17" s="114">
        <v>49745</v>
      </c>
      <c r="AF17" s="114">
        <v>18680834</v>
      </c>
      <c r="AG17" s="114">
        <v>1130434</v>
      </c>
      <c r="AH17" s="114">
        <v>5278912</v>
      </c>
      <c r="AI17" s="114">
        <v>51150</v>
      </c>
      <c r="AJ17" s="114">
        <v>66913786</v>
      </c>
      <c r="AK17" s="114">
        <v>5639835</v>
      </c>
      <c r="AL17" s="114">
        <v>4793214767</v>
      </c>
      <c r="AM17" s="114">
        <v>75351799</v>
      </c>
      <c r="AN17" s="114">
        <v>9540798955</v>
      </c>
      <c r="AO17" s="114">
        <v>3814871793</v>
      </c>
      <c r="AP17" s="114">
        <v>1623836101</v>
      </c>
      <c r="AQ17" s="114">
        <v>4282350640</v>
      </c>
      <c r="AR17" s="71">
        <v>331200</v>
      </c>
    </row>
    <row r="18" spans="1:44">
      <c r="A18" s="71">
        <f t="shared" si="5"/>
        <v>45</v>
      </c>
      <c r="B18" s="71">
        <f t="shared" si="6"/>
        <v>50</v>
      </c>
      <c r="C18" s="131">
        <f t="shared" si="0"/>
        <v>14904000</v>
      </c>
      <c r="D18" s="131">
        <f t="shared" si="1"/>
        <v>16560000</v>
      </c>
      <c r="E18" s="114">
        <v>16361</v>
      </c>
      <c r="F18" s="114">
        <f t="shared" si="2"/>
        <v>1257718</v>
      </c>
      <c r="G18" s="114">
        <v>51183122972</v>
      </c>
      <c r="H18" s="114">
        <v>4125625231</v>
      </c>
      <c r="I18" s="114">
        <v>9605189267</v>
      </c>
      <c r="J18" s="114">
        <v>4674014818</v>
      </c>
      <c r="K18" s="114">
        <v>10126990362</v>
      </c>
      <c r="L18" s="132">
        <v>54602346095</v>
      </c>
      <c r="M18" s="133">
        <v>11874152202</v>
      </c>
      <c r="N18" s="114">
        <v>714420287</v>
      </c>
      <c r="O18" s="114">
        <v>107233313096</v>
      </c>
      <c r="P18" s="114">
        <v>8496980335</v>
      </c>
      <c r="Q18" s="114">
        <v>9210068694</v>
      </c>
      <c r="R18" s="114">
        <v>532613549</v>
      </c>
      <c r="S18" s="114">
        <v>1687258204</v>
      </c>
      <c r="T18" s="168">
        <v>244708296546</v>
      </c>
      <c r="U18" s="114">
        <v>251282689729</v>
      </c>
      <c r="V18" s="114">
        <v>262706731</v>
      </c>
      <c r="W18" s="114">
        <v>5894961750</v>
      </c>
      <c r="X18" s="114">
        <v>244713862015</v>
      </c>
      <c r="Y18" s="114">
        <v>245489850122</v>
      </c>
      <c r="Z18" s="173">
        <f t="shared" si="4"/>
        <v>2.3597063602104763E-2</v>
      </c>
      <c r="AA18" s="173">
        <f t="shared" si="3"/>
        <v>4.4390132189108443E-2</v>
      </c>
      <c r="AB18" s="114">
        <v>13724170852</v>
      </c>
      <c r="AC18" s="114">
        <v>13669287256</v>
      </c>
      <c r="AD18" s="114">
        <v>44768768</v>
      </c>
      <c r="AE18" s="114">
        <v>14926</v>
      </c>
      <c r="AF18" s="114">
        <v>23981137</v>
      </c>
      <c r="AG18" s="114">
        <v>618239</v>
      </c>
      <c r="AH18" s="114">
        <v>7020577</v>
      </c>
      <c r="AI18" s="114">
        <v>1468615</v>
      </c>
      <c r="AJ18" s="114">
        <v>52611278</v>
      </c>
      <c r="AK18" s="114">
        <v>10595863</v>
      </c>
      <c r="AL18" s="114">
        <v>4969134871</v>
      </c>
      <c r="AM18" s="114">
        <v>66669136</v>
      </c>
      <c r="AN18" s="114">
        <v>11202308827</v>
      </c>
      <c r="AO18" s="114">
        <v>3886098079</v>
      </c>
      <c r="AP18" s="114">
        <v>1587078003</v>
      </c>
      <c r="AQ18" s="114">
        <v>3980355033</v>
      </c>
      <c r="AR18" s="71">
        <v>331200</v>
      </c>
    </row>
    <row r="19" spans="1:44">
      <c r="A19" s="71">
        <f t="shared" si="5"/>
        <v>50</v>
      </c>
      <c r="B19" s="71">
        <f t="shared" si="6"/>
        <v>55</v>
      </c>
      <c r="C19" s="131">
        <f t="shared" si="0"/>
        <v>16560000</v>
      </c>
      <c r="D19" s="131">
        <f t="shared" si="1"/>
        <v>18216000</v>
      </c>
      <c r="E19" s="114">
        <v>13068</v>
      </c>
      <c r="F19" s="114">
        <f t="shared" si="2"/>
        <v>1270786</v>
      </c>
      <c r="G19" s="114">
        <v>41128892037</v>
      </c>
      <c r="H19" s="114">
        <v>4157065374</v>
      </c>
      <c r="I19" s="114">
        <v>8649358128</v>
      </c>
      <c r="J19" s="114">
        <v>4009129039</v>
      </c>
      <c r="K19" s="114">
        <v>9060408837</v>
      </c>
      <c r="L19" s="132">
        <v>48278999427</v>
      </c>
      <c r="M19" s="133">
        <v>11782564972</v>
      </c>
      <c r="N19" s="114">
        <v>564152778</v>
      </c>
      <c r="O19" s="114">
        <v>98517118744</v>
      </c>
      <c r="P19" s="114">
        <v>6902447144</v>
      </c>
      <c r="Q19" s="114">
        <v>8039364724</v>
      </c>
      <c r="R19" s="114">
        <v>629268775</v>
      </c>
      <c r="S19" s="114">
        <v>1464814356</v>
      </c>
      <c r="T19" s="168">
        <v>217110464320</v>
      </c>
      <c r="U19" s="114">
        <v>223010019019</v>
      </c>
      <c r="V19" s="114">
        <v>168538955</v>
      </c>
      <c r="W19" s="114">
        <v>5967447299</v>
      </c>
      <c r="X19" s="114">
        <v>215955318236</v>
      </c>
      <c r="Y19" s="114">
        <v>217026188311</v>
      </c>
      <c r="Z19" s="173">
        <f t="shared" si="4"/>
        <v>2.7571929243051213E-2</v>
      </c>
      <c r="AA19" s="173">
        <f t="shared" si="3"/>
        <v>4.3792775212825687E-2</v>
      </c>
      <c r="AB19" s="114">
        <v>13480385884</v>
      </c>
      <c r="AC19" s="114">
        <v>13518849739</v>
      </c>
      <c r="AD19" s="114">
        <v>50597696</v>
      </c>
      <c r="AE19" s="114">
        <v>520564</v>
      </c>
      <c r="AF19" s="114">
        <v>24281832</v>
      </c>
      <c r="AG19" s="114">
        <v>695171</v>
      </c>
      <c r="AH19" s="114">
        <v>14207310</v>
      </c>
      <c r="AI19" s="114">
        <v>666093</v>
      </c>
      <c r="AJ19" s="114">
        <v>46909415</v>
      </c>
      <c r="AK19" s="114">
        <v>8900736</v>
      </c>
      <c r="AL19" s="114">
        <v>5072124125</v>
      </c>
      <c r="AM19" s="114">
        <v>77636760</v>
      </c>
      <c r="AN19" s="114">
        <v>9288882297</v>
      </c>
      <c r="AO19" s="114">
        <v>3881234737</v>
      </c>
      <c r="AP19" s="114">
        <v>1768616376</v>
      </c>
      <c r="AQ19" s="114">
        <v>3917632719</v>
      </c>
      <c r="AR19" s="71">
        <v>331200</v>
      </c>
    </row>
    <row r="20" spans="1:44">
      <c r="A20" s="71">
        <f t="shared" si="5"/>
        <v>55</v>
      </c>
      <c r="B20" s="71">
        <f t="shared" si="6"/>
        <v>60</v>
      </c>
      <c r="C20" s="131">
        <f t="shared" si="0"/>
        <v>18216000</v>
      </c>
      <c r="D20" s="131">
        <f t="shared" si="1"/>
        <v>19872000</v>
      </c>
      <c r="E20" s="114">
        <v>11004</v>
      </c>
      <c r="F20" s="114">
        <f t="shared" si="2"/>
        <v>1281790</v>
      </c>
      <c r="G20" s="114">
        <v>37407508504</v>
      </c>
      <c r="H20" s="114">
        <v>4338024638</v>
      </c>
      <c r="I20" s="114">
        <v>7832792588</v>
      </c>
      <c r="J20" s="114">
        <v>3682706430</v>
      </c>
      <c r="K20" s="114">
        <v>8897701021</v>
      </c>
      <c r="L20" s="132">
        <v>45679731604</v>
      </c>
      <c r="M20" s="133">
        <v>10624803350</v>
      </c>
      <c r="N20" s="114">
        <v>558497815</v>
      </c>
      <c r="O20" s="114">
        <v>89523726613</v>
      </c>
      <c r="P20" s="114">
        <v>6470416214</v>
      </c>
      <c r="Q20" s="114">
        <v>7335696648</v>
      </c>
      <c r="R20" s="114">
        <v>510536981</v>
      </c>
      <c r="S20" s="114">
        <v>1407197377</v>
      </c>
      <c r="T20" s="168">
        <v>201093903876</v>
      </c>
      <c r="U20" s="114">
        <v>205816121575</v>
      </c>
      <c r="V20" s="114">
        <v>220521189</v>
      </c>
      <c r="W20" s="114">
        <v>5548127092</v>
      </c>
      <c r="X20" s="114">
        <v>199510048267</v>
      </c>
      <c r="Y20" s="114">
        <v>200198586430</v>
      </c>
      <c r="Z20" s="173">
        <f t="shared" si="4"/>
        <v>2.8059814233324706E-2</v>
      </c>
      <c r="AA20" s="173">
        <f t="shared" si="3"/>
        <v>4.3671107678160244E-2</v>
      </c>
      <c r="AB20" s="114">
        <v>13991956748</v>
      </c>
      <c r="AC20" s="114">
        <v>14001168134</v>
      </c>
      <c r="AD20" s="114">
        <v>32708595</v>
      </c>
      <c r="AE20" s="114">
        <v>87763</v>
      </c>
      <c r="AF20" s="114">
        <v>29598197</v>
      </c>
      <c r="AG20" s="114">
        <v>2773276</v>
      </c>
      <c r="AH20" s="114">
        <v>17720971</v>
      </c>
      <c r="AI20" s="114">
        <v>335080</v>
      </c>
      <c r="AJ20" s="114">
        <v>41371519</v>
      </c>
      <c r="AK20" s="114">
        <v>7799349</v>
      </c>
      <c r="AL20" s="114">
        <v>5139757787</v>
      </c>
      <c r="AM20" s="114">
        <v>78903966</v>
      </c>
      <c r="AN20" s="114">
        <v>8722510976</v>
      </c>
      <c r="AO20" s="114">
        <v>4058286551</v>
      </c>
      <c r="AP20" s="114">
        <v>1822535066</v>
      </c>
      <c r="AQ20" s="114">
        <v>3486376018</v>
      </c>
      <c r="AR20" s="71">
        <v>331200</v>
      </c>
    </row>
    <row r="21" spans="1:44">
      <c r="A21" s="71">
        <f t="shared" si="5"/>
        <v>60</v>
      </c>
      <c r="B21" s="71">
        <f t="shared" si="6"/>
        <v>65</v>
      </c>
      <c r="C21" s="131">
        <f t="shared" si="0"/>
        <v>19872000</v>
      </c>
      <c r="D21" s="131">
        <f t="shared" si="1"/>
        <v>21528000</v>
      </c>
      <c r="E21" s="114">
        <v>9503</v>
      </c>
      <c r="F21" s="114">
        <f t="shared" si="2"/>
        <v>1291293</v>
      </c>
      <c r="G21" s="114">
        <v>36916472190</v>
      </c>
      <c r="H21" s="114">
        <v>3977472942</v>
      </c>
      <c r="I21" s="114">
        <v>8823119538</v>
      </c>
      <c r="J21" s="114">
        <v>3034791244</v>
      </c>
      <c r="K21" s="114">
        <v>7641546378</v>
      </c>
      <c r="L21" s="132">
        <v>41154425746</v>
      </c>
      <c r="M21" s="133">
        <v>9965334000</v>
      </c>
      <c r="N21" s="114">
        <v>568149681</v>
      </c>
      <c r="O21" s="114">
        <v>84837826718</v>
      </c>
      <c r="P21" s="114">
        <v>6185965033</v>
      </c>
      <c r="Q21" s="114">
        <v>8029955236</v>
      </c>
      <c r="R21" s="114">
        <v>394354205</v>
      </c>
      <c r="S21" s="114">
        <v>1463318600</v>
      </c>
      <c r="T21" s="168">
        <v>188850697433</v>
      </c>
      <c r="U21" s="114">
        <v>193217475429</v>
      </c>
      <c r="V21" s="114">
        <v>255616315</v>
      </c>
      <c r="W21" s="114">
        <v>5232078957</v>
      </c>
      <c r="X21" s="114">
        <v>187008540140</v>
      </c>
      <c r="Y21" s="114">
        <v>187907049791</v>
      </c>
      <c r="Z21" s="173">
        <f t="shared" si="4"/>
        <v>2.8260917532932011E-2</v>
      </c>
      <c r="AA21" s="173">
        <f t="shared" si="3"/>
        <v>5.0521115873826516E-2</v>
      </c>
      <c r="AB21" s="114">
        <v>14304999123</v>
      </c>
      <c r="AC21" s="114">
        <v>14343820647</v>
      </c>
      <c r="AD21" s="114">
        <v>34403549</v>
      </c>
      <c r="AE21" s="114">
        <v>352252</v>
      </c>
      <c r="AF21" s="114">
        <v>30733757</v>
      </c>
      <c r="AG21" s="114">
        <v>315384</v>
      </c>
      <c r="AH21" s="114">
        <v>13586016</v>
      </c>
      <c r="AI21" s="114">
        <v>674286</v>
      </c>
      <c r="AJ21" s="114">
        <v>37795862</v>
      </c>
      <c r="AK21" s="114">
        <v>2015104</v>
      </c>
      <c r="AL21" s="114">
        <v>5305609312</v>
      </c>
      <c r="AM21" s="114">
        <v>78417736</v>
      </c>
      <c r="AN21" s="114">
        <v>8344766957</v>
      </c>
      <c r="AO21" s="114">
        <v>4011268650</v>
      </c>
      <c r="AP21" s="114">
        <v>1766712808</v>
      </c>
      <c r="AQ21" s="114">
        <v>3259445824</v>
      </c>
      <c r="AR21" s="71">
        <v>331200</v>
      </c>
    </row>
    <row r="22" spans="1:44">
      <c r="A22" s="71">
        <f t="shared" si="5"/>
        <v>65</v>
      </c>
      <c r="B22" s="71">
        <f t="shared" si="6"/>
        <v>70</v>
      </c>
      <c r="C22" s="131">
        <f t="shared" si="0"/>
        <v>21528000</v>
      </c>
      <c r="D22" s="131">
        <f t="shared" si="1"/>
        <v>23184000</v>
      </c>
      <c r="E22" s="114">
        <v>9003</v>
      </c>
      <c r="F22" s="114">
        <f t="shared" si="2"/>
        <v>1300296</v>
      </c>
      <c r="G22" s="114">
        <v>43628681961</v>
      </c>
      <c r="H22" s="114">
        <v>4495438837</v>
      </c>
      <c r="I22" s="114">
        <v>10262199936</v>
      </c>
      <c r="J22" s="114">
        <v>2940174917</v>
      </c>
      <c r="K22" s="114">
        <v>7502341901</v>
      </c>
      <c r="L22" s="132">
        <v>40998997187</v>
      </c>
      <c r="M22" s="133">
        <v>9664705351</v>
      </c>
      <c r="N22" s="114">
        <v>534952213</v>
      </c>
      <c r="O22" s="114">
        <v>81278315973</v>
      </c>
      <c r="P22" s="114">
        <v>7735314038</v>
      </c>
      <c r="Q22" s="114">
        <v>9448619949</v>
      </c>
      <c r="R22" s="114">
        <v>398180236</v>
      </c>
      <c r="S22" s="114">
        <v>1465580378</v>
      </c>
      <c r="T22" s="168">
        <v>192952638416</v>
      </c>
      <c r="U22" s="114">
        <v>197792433630</v>
      </c>
      <c r="V22" s="114">
        <v>246171670</v>
      </c>
      <c r="W22" s="114">
        <v>5327744999</v>
      </c>
      <c r="X22" s="114">
        <v>191627817810</v>
      </c>
      <c r="Y22" s="114">
        <v>192434625183</v>
      </c>
      <c r="Z22" s="173">
        <f t="shared" si="4"/>
        <v>2.7842226636214103E-2</v>
      </c>
      <c r="AA22" s="173">
        <f t="shared" si="3"/>
        <v>5.6716405982659812E-2</v>
      </c>
      <c r="AB22" s="114">
        <v>15720061669</v>
      </c>
      <c r="AC22" s="114">
        <v>15751265669</v>
      </c>
      <c r="AD22" s="114">
        <v>75196836</v>
      </c>
      <c r="AE22" s="114">
        <v>2465844</v>
      </c>
      <c r="AF22" s="114">
        <v>29158885</v>
      </c>
      <c r="AG22" s="114">
        <v>1045919</v>
      </c>
      <c r="AH22" s="114">
        <v>3316984</v>
      </c>
      <c r="AI22" s="114">
        <v>652895</v>
      </c>
      <c r="AJ22" s="114">
        <v>54517245</v>
      </c>
      <c r="AK22" s="114">
        <v>16303233</v>
      </c>
      <c r="AL22" s="114">
        <v>5505590678</v>
      </c>
      <c r="AM22" s="114">
        <v>106669329</v>
      </c>
      <c r="AN22" s="114">
        <v>9558944430</v>
      </c>
      <c r="AO22" s="114">
        <v>4229985699</v>
      </c>
      <c r="AP22" s="114">
        <v>1972900196</v>
      </c>
      <c r="AQ22" s="114">
        <v>3176072793</v>
      </c>
      <c r="AR22" s="71">
        <v>331200</v>
      </c>
    </row>
    <row r="23" spans="1:44">
      <c r="A23" s="71">
        <f t="shared" si="5"/>
        <v>70</v>
      </c>
      <c r="B23" s="71">
        <f t="shared" si="6"/>
        <v>75</v>
      </c>
      <c r="C23" s="131">
        <f t="shared" si="0"/>
        <v>23184000</v>
      </c>
      <c r="D23" s="131">
        <f t="shared" si="1"/>
        <v>24840000</v>
      </c>
      <c r="E23" s="114">
        <v>7410</v>
      </c>
      <c r="F23" s="114">
        <f t="shared" si="2"/>
        <v>1307706</v>
      </c>
      <c r="G23" s="114">
        <v>34935474848</v>
      </c>
      <c r="H23" s="114">
        <v>4574849095</v>
      </c>
      <c r="I23" s="114">
        <v>8666913033</v>
      </c>
      <c r="J23" s="114">
        <v>2667637172</v>
      </c>
      <c r="K23" s="114">
        <v>7100875880</v>
      </c>
      <c r="L23" s="132">
        <v>36667656038</v>
      </c>
      <c r="M23" s="133">
        <v>8689618675</v>
      </c>
      <c r="N23" s="114">
        <v>532788318</v>
      </c>
      <c r="O23" s="114">
        <v>74487401920</v>
      </c>
      <c r="P23" s="114">
        <v>6356451071</v>
      </c>
      <c r="Q23" s="114">
        <v>7927944259</v>
      </c>
      <c r="R23" s="114">
        <v>490072718</v>
      </c>
      <c r="S23" s="114">
        <v>1331465232</v>
      </c>
      <c r="T23" s="168">
        <v>171153541301</v>
      </c>
      <c r="U23" s="114">
        <v>175003183122</v>
      </c>
      <c r="V23" s="114">
        <v>159465592</v>
      </c>
      <c r="W23" s="114">
        <v>5098758926</v>
      </c>
      <c r="X23" s="114">
        <v>169447580709</v>
      </c>
      <c r="Y23" s="114">
        <v>169930845546</v>
      </c>
      <c r="Z23" s="173">
        <f t="shared" si="4"/>
        <v>2.9849422332374181E-2</v>
      </c>
      <c r="AA23" s="173">
        <f t="shared" si="3"/>
        <v>5.4489280396674618E-2</v>
      </c>
      <c r="AB23" s="114">
        <v>15251392692</v>
      </c>
      <c r="AC23" s="114">
        <v>15264228072</v>
      </c>
      <c r="AD23" s="114">
        <v>109537416</v>
      </c>
      <c r="AE23" s="114">
        <v>2264110</v>
      </c>
      <c r="AF23" s="114">
        <v>33637353</v>
      </c>
      <c r="AG23" s="114">
        <v>943709</v>
      </c>
      <c r="AH23" s="114">
        <v>12496188</v>
      </c>
      <c r="AI23" s="114">
        <v>324537</v>
      </c>
      <c r="AJ23" s="114">
        <v>49711375</v>
      </c>
      <c r="AK23" s="114">
        <v>3272270</v>
      </c>
      <c r="AL23" s="114">
        <v>5521639806</v>
      </c>
      <c r="AM23" s="114">
        <v>117836388</v>
      </c>
      <c r="AN23" s="114">
        <v>7997512010</v>
      </c>
      <c r="AO23" s="114">
        <v>4270715906</v>
      </c>
      <c r="AP23" s="114">
        <v>2010197628</v>
      </c>
      <c r="AQ23" s="114">
        <v>2904457978</v>
      </c>
      <c r="AR23" s="71">
        <v>331200</v>
      </c>
    </row>
    <row r="24" spans="1:44">
      <c r="A24" s="71">
        <f t="shared" si="5"/>
        <v>75</v>
      </c>
      <c r="B24" s="71">
        <f t="shared" si="6"/>
        <v>80</v>
      </c>
      <c r="C24" s="131">
        <f t="shared" si="0"/>
        <v>24840000</v>
      </c>
      <c r="D24" s="131">
        <f t="shared" si="1"/>
        <v>26496000</v>
      </c>
      <c r="E24" s="114">
        <v>6145</v>
      </c>
      <c r="F24" s="114">
        <f t="shared" si="2"/>
        <v>1313851</v>
      </c>
      <c r="G24" s="114">
        <v>31768237882</v>
      </c>
      <c r="H24" s="114">
        <v>3740883826</v>
      </c>
      <c r="I24" s="114">
        <v>7355341501</v>
      </c>
      <c r="J24" s="114">
        <v>2389787923</v>
      </c>
      <c r="K24" s="114">
        <v>5671689707</v>
      </c>
      <c r="L24" s="132">
        <v>33683649633</v>
      </c>
      <c r="M24" s="133">
        <v>7174472567</v>
      </c>
      <c r="N24" s="114">
        <v>383310872</v>
      </c>
      <c r="O24" s="114">
        <v>65718574467</v>
      </c>
      <c r="P24" s="114">
        <v>5541232881</v>
      </c>
      <c r="Q24" s="114">
        <v>6764242204</v>
      </c>
      <c r="R24" s="114">
        <v>367650636</v>
      </c>
      <c r="S24" s="114">
        <v>1106044814</v>
      </c>
      <c r="T24" s="168">
        <v>151717677469</v>
      </c>
      <c r="U24" s="114">
        <v>155190890970</v>
      </c>
      <c r="V24" s="114">
        <v>124902976</v>
      </c>
      <c r="W24" s="114">
        <v>4540103387</v>
      </c>
      <c r="X24" s="114">
        <v>150135228275</v>
      </c>
      <c r="Y24" s="114">
        <v>150676704572</v>
      </c>
      <c r="Z24" s="173">
        <f t="shared" si="4"/>
        <v>2.9959418151748348E-2</v>
      </c>
      <c r="AA24" s="173">
        <f t="shared" si="3"/>
        <v>5.2232938332144291E-2</v>
      </c>
      <c r="AB24" s="114">
        <v>15077873314</v>
      </c>
      <c r="AC24" s="114">
        <v>15097303014</v>
      </c>
      <c r="AD24" s="114">
        <v>62281100</v>
      </c>
      <c r="AE24" s="114">
        <v>83626</v>
      </c>
      <c r="AF24" s="114">
        <v>31431310</v>
      </c>
      <c r="AG24" s="114">
        <v>963626</v>
      </c>
      <c r="AH24" s="114">
        <v>5087990</v>
      </c>
      <c r="AI24" s="114">
        <v>71629</v>
      </c>
      <c r="AJ24" s="114">
        <v>30946845</v>
      </c>
      <c r="AK24" s="114">
        <v>6580270</v>
      </c>
      <c r="AL24" s="114">
        <v>5301552553</v>
      </c>
      <c r="AM24" s="114">
        <v>96100515</v>
      </c>
      <c r="AN24" s="114">
        <v>7043105528</v>
      </c>
      <c r="AO24" s="114">
        <v>4489084841</v>
      </c>
      <c r="AP24" s="114">
        <v>1836403675</v>
      </c>
      <c r="AQ24" s="114">
        <v>2587660589</v>
      </c>
      <c r="AR24" s="71">
        <v>331200</v>
      </c>
    </row>
    <row r="25" spans="1:44">
      <c r="A25" s="71">
        <f t="shared" si="5"/>
        <v>80</v>
      </c>
      <c r="B25" s="71">
        <f t="shared" si="6"/>
        <v>85</v>
      </c>
      <c r="C25" s="131">
        <f t="shared" si="0"/>
        <v>26496000</v>
      </c>
      <c r="D25" s="131">
        <f t="shared" si="1"/>
        <v>28152000</v>
      </c>
      <c r="E25" s="114">
        <v>5279</v>
      </c>
      <c r="F25" s="114">
        <f t="shared" si="2"/>
        <v>1319130</v>
      </c>
      <c r="G25" s="114">
        <v>29310737768</v>
      </c>
      <c r="H25" s="114">
        <v>3697527413</v>
      </c>
      <c r="I25" s="114">
        <v>7945316678</v>
      </c>
      <c r="J25" s="114">
        <v>2049364930</v>
      </c>
      <c r="K25" s="114">
        <v>4718023479</v>
      </c>
      <c r="L25" s="132">
        <v>31072087126</v>
      </c>
      <c r="M25" s="133">
        <v>7175840416</v>
      </c>
      <c r="N25" s="114">
        <v>489899319</v>
      </c>
      <c r="O25" s="114">
        <v>58880366465</v>
      </c>
      <c r="P25" s="114">
        <v>5343595047</v>
      </c>
      <c r="Q25" s="114">
        <v>7309016932</v>
      </c>
      <c r="R25" s="114">
        <v>274920033</v>
      </c>
      <c r="S25" s="114">
        <v>1097330747</v>
      </c>
      <c r="T25" s="168">
        <v>138423146612</v>
      </c>
      <c r="U25" s="114">
        <v>142028989116</v>
      </c>
      <c r="V25" s="114">
        <v>154246090</v>
      </c>
      <c r="W25" s="114">
        <v>4269462073</v>
      </c>
      <c r="X25" s="114">
        <v>137355115995</v>
      </c>
      <c r="Y25" s="114">
        <v>137846722592</v>
      </c>
      <c r="Z25" s="173">
        <f t="shared" si="4"/>
        <v>3.033997795057276E-2</v>
      </c>
      <c r="AA25" s="173">
        <f t="shared" si="3"/>
        <v>6.0983297396784583E-2</v>
      </c>
      <c r="AB25" s="114">
        <v>15086496060</v>
      </c>
      <c r="AC25" s="114">
        <v>15070807020</v>
      </c>
      <c r="AD25" s="114">
        <v>68226110</v>
      </c>
      <c r="AE25" s="114">
        <v>2694512</v>
      </c>
      <c r="AF25" s="114">
        <v>44643096</v>
      </c>
      <c r="AG25" s="114">
        <v>1244059</v>
      </c>
      <c r="AH25" s="114">
        <v>10983964</v>
      </c>
      <c r="AI25" s="114">
        <v>50600</v>
      </c>
      <c r="AJ25" s="114">
        <v>31592873</v>
      </c>
      <c r="AK25" s="114">
        <v>10528138</v>
      </c>
      <c r="AL25" s="114">
        <v>5118979033</v>
      </c>
      <c r="AM25" s="114">
        <v>99520105</v>
      </c>
      <c r="AN25" s="114">
        <v>6506728560</v>
      </c>
      <c r="AO25" s="114">
        <v>4616503882</v>
      </c>
      <c r="AP25" s="114">
        <v>1808938961</v>
      </c>
      <c r="AQ25" s="114">
        <v>2376884422</v>
      </c>
      <c r="AR25" s="71">
        <v>331200</v>
      </c>
    </row>
    <row r="26" spans="1:44">
      <c r="A26" s="71">
        <f t="shared" si="5"/>
        <v>85</v>
      </c>
      <c r="B26" s="71">
        <f t="shared" si="6"/>
        <v>90</v>
      </c>
      <c r="C26" s="131">
        <f t="shared" si="0"/>
        <v>28152000</v>
      </c>
      <c r="D26" s="131">
        <f t="shared" si="1"/>
        <v>29808000</v>
      </c>
      <c r="E26" s="114">
        <v>4744</v>
      </c>
      <c r="F26" s="114">
        <f t="shared" si="2"/>
        <v>1323874</v>
      </c>
      <c r="G26" s="114">
        <v>27705167846</v>
      </c>
      <c r="H26" s="114">
        <v>3532046720</v>
      </c>
      <c r="I26" s="114">
        <v>7617420794</v>
      </c>
      <c r="J26" s="114">
        <v>1732367002</v>
      </c>
      <c r="K26" s="114">
        <v>4590241205</v>
      </c>
      <c r="L26" s="132">
        <v>30164097585</v>
      </c>
      <c r="M26" s="133">
        <v>6575365545</v>
      </c>
      <c r="N26" s="114">
        <v>400001257</v>
      </c>
      <c r="O26" s="114">
        <v>56099784554</v>
      </c>
      <c r="P26" s="114">
        <v>5036944503</v>
      </c>
      <c r="Q26" s="114">
        <v>6923788464</v>
      </c>
      <c r="R26" s="114">
        <v>266915930</v>
      </c>
      <c r="S26" s="114">
        <v>894089405</v>
      </c>
      <c r="T26" s="168">
        <v>132713716303</v>
      </c>
      <c r="U26" s="114">
        <v>135418530182</v>
      </c>
      <c r="V26" s="114">
        <v>200142477</v>
      </c>
      <c r="W26" s="114">
        <v>3960351641</v>
      </c>
      <c r="X26" s="114">
        <v>130937928239</v>
      </c>
      <c r="Y26" s="114">
        <v>131410634341</v>
      </c>
      <c r="Z26" s="173">
        <f t="shared" si="4"/>
        <v>3.049902210044762E-2</v>
      </c>
      <c r="AA26" s="173">
        <f t="shared" si="3"/>
        <v>5.9491972687029555E-2</v>
      </c>
      <c r="AB26" s="114">
        <v>15378383877</v>
      </c>
      <c r="AC26" s="114">
        <v>15426952116</v>
      </c>
      <c r="AD26" s="114">
        <v>69540335</v>
      </c>
      <c r="AE26" s="114">
        <v>64824</v>
      </c>
      <c r="AF26" s="114">
        <v>36872826</v>
      </c>
      <c r="AG26" s="114">
        <v>2420908</v>
      </c>
      <c r="AH26" s="114">
        <v>9832290</v>
      </c>
      <c r="AI26" s="114">
        <v>623375</v>
      </c>
      <c r="AJ26" s="114">
        <v>39946306</v>
      </c>
      <c r="AK26" s="114">
        <v>11869497</v>
      </c>
      <c r="AL26" s="114">
        <v>5330022549</v>
      </c>
      <c r="AM26" s="114">
        <v>92968930</v>
      </c>
      <c r="AN26" s="114">
        <v>6101927426</v>
      </c>
      <c r="AO26" s="114">
        <v>4857233835</v>
      </c>
      <c r="AP26" s="114">
        <v>1698891126</v>
      </c>
      <c r="AQ26" s="114">
        <v>2170911892</v>
      </c>
      <c r="AR26" s="71">
        <v>331200</v>
      </c>
    </row>
    <row r="27" spans="1:44">
      <c r="A27" s="71">
        <f t="shared" si="5"/>
        <v>90</v>
      </c>
      <c r="B27" s="71">
        <f t="shared" si="6"/>
        <v>95</v>
      </c>
      <c r="C27" s="131">
        <f t="shared" si="0"/>
        <v>29808000</v>
      </c>
      <c r="D27" s="131">
        <f t="shared" si="1"/>
        <v>31464000</v>
      </c>
      <c r="E27" s="114">
        <v>4098</v>
      </c>
      <c r="F27" s="114">
        <f t="shared" si="2"/>
        <v>1327972</v>
      </c>
      <c r="G27" s="114">
        <v>28719975670</v>
      </c>
      <c r="H27" s="114">
        <v>3209132740</v>
      </c>
      <c r="I27" s="114">
        <v>8771636108</v>
      </c>
      <c r="J27" s="114">
        <v>1720647573</v>
      </c>
      <c r="K27" s="114">
        <v>3959160111</v>
      </c>
      <c r="L27" s="132">
        <v>25904289116</v>
      </c>
      <c r="M27" s="133">
        <v>5602754135</v>
      </c>
      <c r="N27" s="114">
        <v>306535972</v>
      </c>
      <c r="O27" s="114">
        <v>49372847455</v>
      </c>
      <c r="P27" s="114">
        <v>5284014809</v>
      </c>
      <c r="Q27" s="114">
        <v>7995698831</v>
      </c>
      <c r="R27" s="114">
        <v>263026801</v>
      </c>
      <c r="S27" s="114">
        <v>969444231</v>
      </c>
      <c r="T27" s="168">
        <v>121430000240</v>
      </c>
      <c r="U27" s="114">
        <v>123652539779</v>
      </c>
      <c r="V27" s="114">
        <v>89973703</v>
      </c>
      <c r="W27" s="114">
        <v>3754371896</v>
      </c>
      <c r="X27" s="114">
        <v>119342786871</v>
      </c>
      <c r="Y27" s="114">
        <v>119899334677</v>
      </c>
      <c r="Z27" s="173">
        <f t="shared" si="4"/>
        <v>3.1302968545328956E-2</v>
      </c>
      <c r="AA27" s="173">
        <f t="shared" si="3"/>
        <v>7.4772250289390149E-2</v>
      </c>
      <c r="AB27" s="114">
        <v>15231416451</v>
      </c>
      <c r="AC27" s="114">
        <v>15233047680</v>
      </c>
      <c r="AD27" s="114">
        <v>56970809</v>
      </c>
      <c r="AE27" s="114">
        <v>3815</v>
      </c>
      <c r="AF27" s="114">
        <v>28511135</v>
      </c>
      <c r="AG27" s="114">
        <v>614884</v>
      </c>
      <c r="AH27" s="114">
        <v>7559305</v>
      </c>
      <c r="AI27" s="114">
        <v>1460067</v>
      </c>
      <c r="AJ27" s="114">
        <v>21229975</v>
      </c>
      <c r="AK27" s="114">
        <v>20553359</v>
      </c>
      <c r="AL27" s="114">
        <v>5106474777</v>
      </c>
      <c r="AM27" s="114">
        <v>89903262</v>
      </c>
      <c r="AN27" s="114">
        <v>6220150502</v>
      </c>
      <c r="AO27" s="114">
        <v>4696759207</v>
      </c>
      <c r="AP27" s="114">
        <v>1704442735</v>
      </c>
      <c r="AQ27" s="114">
        <v>1989230358</v>
      </c>
      <c r="AR27" s="71">
        <v>331200</v>
      </c>
    </row>
    <row r="28" spans="1:44">
      <c r="A28" s="71">
        <f t="shared" si="5"/>
        <v>95</v>
      </c>
      <c r="B28" s="71">
        <f t="shared" si="6"/>
        <v>100</v>
      </c>
      <c r="C28" s="131">
        <f t="shared" si="0"/>
        <v>31464000</v>
      </c>
      <c r="D28" s="131">
        <f t="shared" si="1"/>
        <v>33120000</v>
      </c>
      <c r="E28" s="114">
        <v>3332</v>
      </c>
      <c r="F28" s="114">
        <f t="shared" si="2"/>
        <v>1331304</v>
      </c>
      <c r="G28" s="114">
        <v>23845344208</v>
      </c>
      <c r="H28" s="114">
        <v>3368671299</v>
      </c>
      <c r="I28" s="114">
        <v>6888149057</v>
      </c>
      <c r="J28" s="114">
        <v>1408677492</v>
      </c>
      <c r="K28" s="114">
        <v>2845895638</v>
      </c>
      <c r="L28" s="132">
        <v>21755476488</v>
      </c>
      <c r="M28" s="133">
        <v>4798992965</v>
      </c>
      <c r="N28" s="114">
        <v>315370146</v>
      </c>
      <c r="O28" s="114">
        <v>43961550450</v>
      </c>
      <c r="P28" s="114">
        <v>4291974012</v>
      </c>
      <c r="Q28" s="114">
        <v>6241428471</v>
      </c>
      <c r="R28" s="114">
        <v>252548279</v>
      </c>
      <c r="S28" s="114">
        <v>830291929</v>
      </c>
      <c r="T28" s="168">
        <v>104176182855</v>
      </c>
      <c r="U28" s="114">
        <v>106155833076</v>
      </c>
      <c r="V28" s="114">
        <v>93858701</v>
      </c>
      <c r="W28" s="114">
        <v>3405582505</v>
      </c>
      <c r="X28" s="114">
        <v>102526552692</v>
      </c>
      <c r="Y28" s="114">
        <v>102822323289</v>
      </c>
      <c r="Z28" s="173">
        <f t="shared" si="4"/>
        <v>3.2420097896743605E-2</v>
      </c>
      <c r="AA28" s="173">
        <f t="shared" si="3"/>
        <v>6.8776119560376991E-2</v>
      </c>
      <c r="AB28" s="114">
        <v>14239505875</v>
      </c>
      <c r="AC28" s="114">
        <v>14252798676</v>
      </c>
      <c r="AD28" s="114">
        <v>51015646</v>
      </c>
      <c r="AE28" s="114">
        <v>1639800</v>
      </c>
      <c r="AF28" s="114">
        <v>31741594</v>
      </c>
      <c r="AG28" s="114">
        <v>704578</v>
      </c>
      <c r="AH28" s="114">
        <v>5410967</v>
      </c>
      <c r="AI28" s="114">
        <v>2517689</v>
      </c>
      <c r="AJ28" s="114">
        <v>31298453</v>
      </c>
      <c r="AK28" s="114">
        <v>21410991</v>
      </c>
      <c r="AL28" s="114">
        <v>4873928622</v>
      </c>
      <c r="AM28" s="114">
        <v>85732312</v>
      </c>
      <c r="AN28" s="114">
        <v>5145389757</v>
      </c>
      <c r="AO28" s="114">
        <v>4542389683</v>
      </c>
      <c r="AP28" s="114">
        <v>1566638346</v>
      </c>
      <c r="AQ28" s="114">
        <v>1770103397</v>
      </c>
      <c r="AR28" s="71">
        <v>331200</v>
      </c>
    </row>
    <row r="29" spans="1:44">
      <c r="A29" s="71">
        <f t="shared" si="5"/>
        <v>100</v>
      </c>
      <c r="B29" s="71">
        <f t="shared" si="6"/>
        <v>105</v>
      </c>
      <c r="C29" s="131">
        <f t="shared" si="0"/>
        <v>33120000</v>
      </c>
      <c r="D29" s="131">
        <f t="shared" si="1"/>
        <v>34776000</v>
      </c>
      <c r="E29" s="114">
        <v>2744</v>
      </c>
      <c r="F29" s="114">
        <f t="shared" si="2"/>
        <v>1334048</v>
      </c>
      <c r="G29" s="114">
        <v>20513680688</v>
      </c>
      <c r="H29" s="114">
        <v>2966503100</v>
      </c>
      <c r="I29" s="114">
        <v>5740213324</v>
      </c>
      <c r="J29" s="114">
        <v>1489550106</v>
      </c>
      <c r="K29" s="114">
        <v>2833408679</v>
      </c>
      <c r="L29" s="132">
        <v>18385004232</v>
      </c>
      <c r="M29" s="133">
        <v>4373678826</v>
      </c>
      <c r="N29" s="114">
        <v>315463175</v>
      </c>
      <c r="O29" s="114">
        <v>37646897672</v>
      </c>
      <c r="P29" s="114">
        <v>3758132178</v>
      </c>
      <c r="Q29" s="114">
        <v>5258034418</v>
      </c>
      <c r="R29" s="114">
        <v>244126253</v>
      </c>
      <c r="S29" s="114">
        <v>682772955</v>
      </c>
      <c r="T29" s="168">
        <v>89799578718</v>
      </c>
      <c r="U29" s="114">
        <v>91874747548</v>
      </c>
      <c r="V29" s="114">
        <v>92732822</v>
      </c>
      <c r="W29" s="114">
        <v>2863929200</v>
      </c>
      <c r="X29" s="114">
        <v>88792090049</v>
      </c>
      <c r="Y29" s="114">
        <v>88982072027</v>
      </c>
      <c r="Z29" s="173">
        <f t="shared" si="4"/>
        <v>3.2508520594151484E-2</v>
      </c>
      <c r="AA29" s="173">
        <f t="shared" si="3"/>
        <v>6.6764093459156237E-2</v>
      </c>
      <c r="AB29" s="114">
        <v>13222404548</v>
      </c>
      <c r="AC29" s="114">
        <v>13244301549</v>
      </c>
      <c r="AD29" s="114">
        <v>70713198</v>
      </c>
      <c r="AE29" s="114">
        <v>706297</v>
      </c>
      <c r="AF29" s="114">
        <v>33029754</v>
      </c>
      <c r="AG29" s="114">
        <v>326155</v>
      </c>
      <c r="AH29" s="114">
        <v>4888522</v>
      </c>
      <c r="AI29" s="114">
        <v>143220</v>
      </c>
      <c r="AJ29" s="114">
        <v>30642895</v>
      </c>
      <c r="AK29" s="114">
        <v>9357877</v>
      </c>
      <c r="AL29" s="114">
        <v>4540846620</v>
      </c>
      <c r="AM29" s="114">
        <v>103236740</v>
      </c>
      <c r="AN29" s="114">
        <v>4510897228</v>
      </c>
      <c r="AO29" s="114">
        <v>4338471628</v>
      </c>
      <c r="AP29" s="114">
        <v>1260070756</v>
      </c>
      <c r="AQ29" s="114">
        <v>1534441232</v>
      </c>
      <c r="AR29" s="71">
        <v>331200</v>
      </c>
    </row>
    <row r="30" spans="1:44">
      <c r="A30" s="71">
        <f t="shared" si="5"/>
        <v>105</v>
      </c>
      <c r="B30" s="71">
        <f t="shared" si="6"/>
        <v>110</v>
      </c>
      <c r="C30" s="131">
        <f t="shared" si="0"/>
        <v>34776000</v>
      </c>
      <c r="D30" s="131">
        <f t="shared" si="1"/>
        <v>36432000</v>
      </c>
      <c r="E30" s="114">
        <v>2265</v>
      </c>
      <c r="F30" s="114">
        <f t="shared" si="2"/>
        <v>1336313</v>
      </c>
      <c r="G30" s="114">
        <v>18104561474</v>
      </c>
      <c r="H30" s="114">
        <v>2515109977</v>
      </c>
      <c r="I30" s="114">
        <v>6767510526</v>
      </c>
      <c r="J30" s="114">
        <v>915913890</v>
      </c>
      <c r="K30" s="114">
        <v>2378631159</v>
      </c>
      <c r="L30" s="132">
        <v>15843762698</v>
      </c>
      <c r="M30" s="133">
        <v>3986693904</v>
      </c>
      <c r="N30" s="114">
        <v>230381076</v>
      </c>
      <c r="O30" s="114">
        <v>32858921399</v>
      </c>
      <c r="P30" s="114">
        <v>3353792084</v>
      </c>
      <c r="Q30" s="114">
        <v>6062651182</v>
      </c>
      <c r="R30" s="114">
        <v>234199978</v>
      </c>
      <c r="S30" s="114">
        <v>687198556</v>
      </c>
      <c r="T30" s="168">
        <v>78583097471</v>
      </c>
      <c r="U30" s="114">
        <v>79971228471</v>
      </c>
      <c r="V30" s="114">
        <v>116866502</v>
      </c>
      <c r="W30" s="114">
        <v>2893706042</v>
      </c>
      <c r="X30" s="114">
        <v>76832366897</v>
      </c>
      <c r="Y30" s="114">
        <v>77062282898</v>
      </c>
      <c r="Z30" s="173">
        <f t="shared" si="4"/>
        <v>3.7747980770960213E-2</v>
      </c>
      <c r="AA30" s="173">
        <f t="shared" si="3"/>
        <v>8.7589537763034256E-2</v>
      </c>
      <c r="AB30" s="114">
        <v>12186867618</v>
      </c>
      <c r="AC30" s="114">
        <v>12196946767</v>
      </c>
      <c r="AD30" s="114">
        <v>60680427</v>
      </c>
      <c r="AE30" s="114">
        <v>1350810</v>
      </c>
      <c r="AF30" s="114">
        <v>29848989</v>
      </c>
      <c r="AG30" s="114">
        <v>567903</v>
      </c>
      <c r="AH30" s="114">
        <v>13857210</v>
      </c>
      <c r="AI30" s="114">
        <v>650529</v>
      </c>
      <c r="AJ30" s="114">
        <v>24758446</v>
      </c>
      <c r="AK30" s="114">
        <v>868561</v>
      </c>
      <c r="AL30" s="114">
        <v>4189059541</v>
      </c>
      <c r="AM30" s="114">
        <v>87650217</v>
      </c>
      <c r="AN30" s="114">
        <v>3948074119</v>
      </c>
      <c r="AO30" s="114">
        <v>4170835531</v>
      </c>
      <c r="AP30" s="114">
        <v>1456526233</v>
      </c>
      <c r="AQ30" s="114">
        <v>1350464000</v>
      </c>
      <c r="AR30" s="71">
        <v>331200</v>
      </c>
    </row>
    <row r="31" spans="1:44">
      <c r="A31" s="71">
        <f t="shared" si="5"/>
        <v>110</v>
      </c>
      <c r="B31" s="71">
        <f t="shared" si="6"/>
        <v>115</v>
      </c>
      <c r="C31" s="131">
        <f t="shared" si="0"/>
        <v>36432000</v>
      </c>
      <c r="D31" s="131">
        <f t="shared" si="1"/>
        <v>38088000</v>
      </c>
      <c r="E31" s="114">
        <v>1881</v>
      </c>
      <c r="F31" s="114">
        <f t="shared" si="2"/>
        <v>1338194</v>
      </c>
      <c r="G31" s="114">
        <v>16206457269</v>
      </c>
      <c r="H31" s="114">
        <v>2227787272</v>
      </c>
      <c r="I31" s="114">
        <v>5341911249</v>
      </c>
      <c r="J31" s="114">
        <v>814515845</v>
      </c>
      <c r="K31" s="114">
        <v>1790905542</v>
      </c>
      <c r="L31" s="132">
        <v>14083003325</v>
      </c>
      <c r="M31" s="133">
        <v>3176287382</v>
      </c>
      <c r="N31" s="114">
        <v>292721788</v>
      </c>
      <c r="O31" s="114">
        <v>28061620478</v>
      </c>
      <c r="P31" s="114">
        <v>2970938288</v>
      </c>
      <c r="Q31" s="114">
        <v>4877855841</v>
      </c>
      <c r="R31" s="114">
        <v>156719472</v>
      </c>
      <c r="S31" s="114">
        <v>550106305</v>
      </c>
      <c r="T31" s="168">
        <v>68736909228</v>
      </c>
      <c r="U31" s="114">
        <v>69381466820</v>
      </c>
      <c r="V31" s="114">
        <v>78560789</v>
      </c>
      <c r="W31" s="114">
        <v>2442414916</v>
      </c>
      <c r="X31" s="114">
        <v>66683175593</v>
      </c>
      <c r="Y31" s="114">
        <v>67005955513</v>
      </c>
      <c r="Z31" s="173">
        <f t="shared" si="4"/>
        <v>3.5452241353966227E-2</v>
      </c>
      <c r="AA31" s="173">
        <f t="shared" si="3"/>
        <v>8.1007159803085066E-2</v>
      </c>
      <c r="AB31" s="114">
        <v>11169764380</v>
      </c>
      <c r="AC31" s="114">
        <v>11182107799</v>
      </c>
      <c r="AD31" s="114">
        <v>82721709</v>
      </c>
      <c r="AE31" s="114">
        <v>1050482</v>
      </c>
      <c r="AF31" s="114">
        <v>43819637</v>
      </c>
      <c r="AG31" s="114">
        <v>118903</v>
      </c>
      <c r="AH31" s="114">
        <v>2726901</v>
      </c>
      <c r="AI31" s="114">
        <v>3604701</v>
      </c>
      <c r="AJ31" s="114">
        <v>22861946</v>
      </c>
      <c r="AK31" s="114">
        <v>14389086</v>
      </c>
      <c r="AL31" s="114">
        <v>3853578946</v>
      </c>
      <c r="AM31" s="114">
        <v>74446221</v>
      </c>
      <c r="AN31" s="114">
        <v>3507574398</v>
      </c>
      <c r="AO31" s="114">
        <v>3948988983</v>
      </c>
      <c r="AP31" s="114">
        <v>1217451236</v>
      </c>
      <c r="AQ31" s="114">
        <v>1173494793</v>
      </c>
      <c r="AR31" s="71">
        <v>331200</v>
      </c>
    </row>
    <row r="32" spans="1:44">
      <c r="A32" s="71">
        <f t="shared" si="5"/>
        <v>115</v>
      </c>
      <c r="B32" s="71">
        <f t="shared" si="6"/>
        <v>120</v>
      </c>
      <c r="C32" s="131">
        <f t="shared" si="0"/>
        <v>38088000</v>
      </c>
      <c r="D32" s="131">
        <f t="shared" si="1"/>
        <v>39744000</v>
      </c>
      <c r="E32" s="114">
        <v>1659</v>
      </c>
      <c r="F32" s="114">
        <f t="shared" si="2"/>
        <v>1339853</v>
      </c>
      <c r="G32" s="114">
        <v>13298311798</v>
      </c>
      <c r="H32" s="114">
        <v>2338324334</v>
      </c>
      <c r="I32" s="114">
        <v>4693015991</v>
      </c>
      <c r="J32" s="114">
        <v>856384350</v>
      </c>
      <c r="K32" s="114">
        <v>1520954378</v>
      </c>
      <c r="L32" s="132">
        <v>11886735295</v>
      </c>
      <c r="M32" s="133">
        <v>3212380044</v>
      </c>
      <c r="N32" s="114">
        <v>255936350</v>
      </c>
      <c r="O32" s="114">
        <v>28225554961</v>
      </c>
      <c r="P32" s="114">
        <v>2530904634</v>
      </c>
      <c r="Q32" s="114">
        <v>4191511411</v>
      </c>
      <c r="R32" s="114">
        <v>210523835</v>
      </c>
      <c r="S32" s="114">
        <v>528818979</v>
      </c>
      <c r="T32" s="168">
        <v>62897347609</v>
      </c>
      <c r="U32" s="114">
        <v>63887647910</v>
      </c>
      <c r="V32" s="114">
        <v>47837706</v>
      </c>
      <c r="W32" s="114">
        <v>2179746111</v>
      </c>
      <c r="X32" s="114">
        <v>61567389763</v>
      </c>
      <c r="Y32" s="114">
        <v>61698314254</v>
      </c>
      <c r="Z32" s="173">
        <f t="shared" si="4"/>
        <v>3.548449714504253E-2</v>
      </c>
      <c r="AA32" s="173">
        <f t="shared" si="3"/>
        <v>7.6506634696165518E-2</v>
      </c>
      <c r="AB32" s="114">
        <v>10759130548</v>
      </c>
      <c r="AC32" s="114">
        <v>10772564545</v>
      </c>
      <c r="AD32" s="114">
        <v>85629218</v>
      </c>
      <c r="AE32" s="114">
        <v>1931</v>
      </c>
      <c r="AF32" s="114">
        <v>40459631</v>
      </c>
      <c r="AG32" s="114">
        <v>2347821</v>
      </c>
      <c r="AH32" s="114">
        <v>9067636</v>
      </c>
      <c r="AI32" s="114">
        <v>0</v>
      </c>
      <c r="AJ32" s="114">
        <v>25158085</v>
      </c>
      <c r="AK32" s="114">
        <v>5963119</v>
      </c>
      <c r="AL32" s="114">
        <v>4153216069</v>
      </c>
      <c r="AM32" s="114">
        <v>104228714</v>
      </c>
      <c r="AN32" s="114">
        <v>2886112806</v>
      </c>
      <c r="AO32" s="114">
        <v>3801030560</v>
      </c>
      <c r="AP32" s="114">
        <v>1113024886</v>
      </c>
      <c r="AQ32" s="114">
        <v>1021655522</v>
      </c>
      <c r="AR32" s="71">
        <v>331200</v>
      </c>
    </row>
    <row r="33" spans="1:44">
      <c r="A33" s="71">
        <f t="shared" si="5"/>
        <v>120</v>
      </c>
      <c r="B33" s="71">
        <f t="shared" si="6"/>
        <v>125</v>
      </c>
      <c r="C33" s="131">
        <f t="shared" si="0"/>
        <v>39744000</v>
      </c>
      <c r="D33" s="131">
        <f t="shared" si="1"/>
        <v>41400000</v>
      </c>
      <c r="E33" s="114">
        <v>1394</v>
      </c>
      <c r="F33" s="114">
        <f t="shared" si="2"/>
        <v>1341247</v>
      </c>
      <c r="G33" s="114">
        <v>11971167058</v>
      </c>
      <c r="H33" s="114">
        <v>2214276567</v>
      </c>
      <c r="I33" s="114">
        <v>6116050154</v>
      </c>
      <c r="J33" s="114">
        <v>762653783</v>
      </c>
      <c r="K33" s="114">
        <v>1151350904</v>
      </c>
      <c r="L33" s="132">
        <v>9795824924</v>
      </c>
      <c r="M33" s="133">
        <v>2979501842</v>
      </c>
      <c r="N33" s="114">
        <v>229470661</v>
      </c>
      <c r="O33" s="114">
        <v>25118350100</v>
      </c>
      <c r="P33" s="114">
        <v>2305203410</v>
      </c>
      <c r="Q33" s="114">
        <v>5660258036</v>
      </c>
      <c r="R33" s="114">
        <v>165265886</v>
      </c>
      <c r="S33" s="114">
        <v>467003877</v>
      </c>
      <c r="T33" s="168">
        <v>55522966305</v>
      </c>
      <c r="U33" s="114">
        <v>56351321604</v>
      </c>
      <c r="V33" s="114">
        <v>51139865</v>
      </c>
      <c r="W33" s="114">
        <v>2313924569</v>
      </c>
      <c r="X33" s="114">
        <v>53821637610</v>
      </c>
      <c r="Y33" s="114">
        <v>54025204333</v>
      </c>
      <c r="Z33" s="173">
        <f t="shared" si="4"/>
        <v>4.3056149434665757E-2</v>
      </c>
      <c r="AA33" s="173">
        <f t="shared" si="3"/>
        <v>0.11341487716053503</v>
      </c>
      <c r="AB33" s="114">
        <v>9877041328</v>
      </c>
      <c r="AC33" s="114">
        <v>9921100063</v>
      </c>
      <c r="AD33" s="114">
        <v>66878332</v>
      </c>
      <c r="AE33" s="114">
        <v>120073</v>
      </c>
      <c r="AF33" s="114">
        <v>29790839</v>
      </c>
      <c r="AG33" s="114">
        <v>929603</v>
      </c>
      <c r="AH33" s="114">
        <v>17300447</v>
      </c>
      <c r="AI33" s="114">
        <v>107218</v>
      </c>
      <c r="AJ33" s="114">
        <v>14950892</v>
      </c>
      <c r="AK33" s="114">
        <v>4502600</v>
      </c>
      <c r="AL33" s="114">
        <v>3943786482</v>
      </c>
      <c r="AM33" s="114">
        <v>89714194</v>
      </c>
      <c r="AN33" s="114">
        <v>2629006914</v>
      </c>
      <c r="AO33" s="114">
        <v>3437398271</v>
      </c>
      <c r="AP33" s="114">
        <v>1290062894</v>
      </c>
      <c r="AQ33" s="114">
        <v>960149009</v>
      </c>
      <c r="AR33" s="71">
        <v>331200</v>
      </c>
    </row>
    <row r="34" spans="1:44">
      <c r="A34" s="71">
        <f t="shared" si="5"/>
        <v>125</v>
      </c>
      <c r="B34" s="71">
        <f t="shared" si="6"/>
        <v>130</v>
      </c>
      <c r="C34" s="131">
        <f t="shared" si="0"/>
        <v>41400000</v>
      </c>
      <c r="D34" s="131">
        <f t="shared" si="1"/>
        <v>43056000</v>
      </c>
      <c r="E34" s="114">
        <v>1152</v>
      </c>
      <c r="F34" s="114">
        <f t="shared" si="2"/>
        <v>1342399</v>
      </c>
      <c r="G34" s="114">
        <v>8971884947</v>
      </c>
      <c r="H34" s="114">
        <v>1960946810</v>
      </c>
      <c r="I34" s="114">
        <v>3423131317</v>
      </c>
      <c r="J34" s="114">
        <v>778401737</v>
      </c>
      <c r="K34" s="114">
        <v>1051132653</v>
      </c>
      <c r="L34" s="132">
        <v>8570366551</v>
      </c>
      <c r="M34" s="133">
        <v>2470401604</v>
      </c>
      <c r="N34" s="114">
        <v>273073801</v>
      </c>
      <c r="O34" s="114">
        <v>22675479945</v>
      </c>
      <c r="P34" s="114">
        <v>1762528610</v>
      </c>
      <c r="Q34" s="114">
        <v>3018297021</v>
      </c>
      <c r="R34" s="114">
        <v>173323934</v>
      </c>
      <c r="S34" s="114">
        <v>471254830</v>
      </c>
      <c r="T34" s="168">
        <v>47371838661</v>
      </c>
      <c r="U34" s="114">
        <v>48274472190</v>
      </c>
      <c r="V34" s="114">
        <v>58633840</v>
      </c>
      <c r="W34" s="114">
        <v>1749014836</v>
      </c>
      <c r="X34" s="114">
        <v>46326514501</v>
      </c>
      <c r="Y34" s="114">
        <v>46507467803</v>
      </c>
      <c r="Z34" s="173">
        <f t="shared" si="4"/>
        <v>3.7993992588132651E-2</v>
      </c>
      <c r="AA34" s="173">
        <f t="shared" si="3"/>
        <v>7.503207583309672E-2</v>
      </c>
      <c r="AB34" s="114">
        <v>9027678082</v>
      </c>
      <c r="AC34" s="114">
        <v>9036281120</v>
      </c>
      <c r="AD34" s="114">
        <v>76867189</v>
      </c>
      <c r="AE34" s="114">
        <v>176540</v>
      </c>
      <c r="AF34" s="114">
        <v>26681267</v>
      </c>
      <c r="AG34" s="114">
        <v>73774</v>
      </c>
      <c r="AH34" s="114">
        <v>14007579</v>
      </c>
      <c r="AI34" s="114">
        <v>409200</v>
      </c>
      <c r="AJ34" s="114">
        <v>16429494</v>
      </c>
      <c r="AK34" s="114">
        <v>7657187</v>
      </c>
      <c r="AL34" s="114">
        <v>3846518670</v>
      </c>
      <c r="AM34" s="114">
        <v>104389552</v>
      </c>
      <c r="AN34" s="114">
        <v>2085391530</v>
      </c>
      <c r="AO34" s="114">
        <v>3188633291</v>
      </c>
      <c r="AP34" s="114">
        <v>875488289</v>
      </c>
      <c r="AQ34" s="114">
        <v>848907523</v>
      </c>
      <c r="AR34" s="71">
        <v>331200</v>
      </c>
    </row>
    <row r="35" spans="1:44">
      <c r="A35" s="71">
        <f t="shared" si="5"/>
        <v>130</v>
      </c>
      <c r="B35" s="71">
        <f t="shared" si="6"/>
        <v>135</v>
      </c>
      <c r="C35" s="131">
        <f t="shared" si="0"/>
        <v>43056000</v>
      </c>
      <c r="D35" s="131">
        <f t="shared" si="1"/>
        <v>44712000</v>
      </c>
      <c r="E35" s="114">
        <v>995</v>
      </c>
      <c r="F35" s="114">
        <f t="shared" si="2"/>
        <v>1343394</v>
      </c>
      <c r="G35" s="114">
        <v>8460554456</v>
      </c>
      <c r="H35" s="114">
        <v>1890427856</v>
      </c>
      <c r="I35" s="114">
        <v>3042814097</v>
      </c>
      <c r="J35" s="114">
        <v>627611867</v>
      </c>
      <c r="K35" s="114">
        <v>1120260213</v>
      </c>
      <c r="L35" s="132">
        <v>6550855923</v>
      </c>
      <c r="M35" s="133">
        <v>2402988913</v>
      </c>
      <c r="N35" s="114">
        <v>145236569</v>
      </c>
      <c r="O35" s="114">
        <v>20568465387</v>
      </c>
      <c r="P35" s="114">
        <v>1743304749</v>
      </c>
      <c r="Q35" s="114">
        <v>2561489778</v>
      </c>
      <c r="R35" s="114">
        <v>344570003</v>
      </c>
      <c r="S35" s="114">
        <v>355770971</v>
      </c>
      <c r="T35" s="168">
        <v>42531755724</v>
      </c>
      <c r="U35" s="114">
        <v>43336877477</v>
      </c>
      <c r="V35" s="114">
        <v>51821110</v>
      </c>
      <c r="W35" s="114">
        <v>1563081978</v>
      </c>
      <c r="X35" s="114">
        <v>41616511440</v>
      </c>
      <c r="Y35" s="114">
        <v>41721974389</v>
      </c>
      <c r="Z35" s="173">
        <f t="shared" si="4"/>
        <v>3.8706295942355244E-2</v>
      </c>
      <c r="AA35" s="173">
        <f t="shared" si="3"/>
        <v>6.9921445274870209E-2</v>
      </c>
      <c r="AB35" s="114">
        <v>8489552229</v>
      </c>
      <c r="AC35" s="114">
        <v>8503517834</v>
      </c>
      <c r="AD35" s="114">
        <v>47883676</v>
      </c>
      <c r="AE35" s="114">
        <v>22126</v>
      </c>
      <c r="AF35" s="114">
        <v>21945292</v>
      </c>
      <c r="AG35" s="114">
        <v>1463539</v>
      </c>
      <c r="AH35" s="114">
        <v>4254402</v>
      </c>
      <c r="AI35" s="114">
        <v>4460387</v>
      </c>
      <c r="AJ35" s="114">
        <v>24321160</v>
      </c>
      <c r="AK35" s="114">
        <v>1686462</v>
      </c>
      <c r="AL35" s="114">
        <v>3593700870</v>
      </c>
      <c r="AM35" s="114">
        <v>71156235</v>
      </c>
      <c r="AN35" s="114">
        <v>2020080810</v>
      </c>
      <c r="AO35" s="114">
        <v>2949627459</v>
      </c>
      <c r="AP35" s="114">
        <v>797911062</v>
      </c>
      <c r="AQ35" s="114">
        <v>733695598</v>
      </c>
      <c r="AR35" s="71">
        <v>331200</v>
      </c>
    </row>
    <row r="36" spans="1:44">
      <c r="A36" s="71">
        <f t="shared" si="5"/>
        <v>135</v>
      </c>
      <c r="B36" s="71">
        <f t="shared" si="6"/>
        <v>140</v>
      </c>
      <c r="C36" s="131">
        <f t="shared" ref="C36:C72" si="7">A36*AR36</f>
        <v>44712000</v>
      </c>
      <c r="D36" s="131">
        <f t="shared" ref="D36:D72" si="8">B36*AR36</f>
        <v>46368000</v>
      </c>
      <c r="E36" s="114">
        <v>851</v>
      </c>
      <c r="F36" s="114">
        <f t="shared" si="2"/>
        <v>1344245</v>
      </c>
      <c r="G36" s="114">
        <v>7810321607</v>
      </c>
      <c r="H36" s="114">
        <v>1633462573</v>
      </c>
      <c r="I36" s="114">
        <v>2904763619</v>
      </c>
      <c r="J36" s="114">
        <v>580474456</v>
      </c>
      <c r="K36" s="114">
        <v>919258783</v>
      </c>
      <c r="L36" s="132">
        <v>6150640901</v>
      </c>
      <c r="M36" s="133">
        <v>1969260745</v>
      </c>
      <c r="N36" s="114">
        <v>173289008</v>
      </c>
      <c r="O36" s="114">
        <v>17784852508</v>
      </c>
      <c r="P36" s="114">
        <v>1565113263</v>
      </c>
      <c r="Q36" s="114">
        <v>2487768071</v>
      </c>
      <c r="R36" s="114">
        <v>87908590</v>
      </c>
      <c r="S36" s="114">
        <v>396478058</v>
      </c>
      <c r="T36" s="168">
        <v>37946049260</v>
      </c>
      <c r="U36" s="114">
        <v>38519282744</v>
      </c>
      <c r="V36" s="114">
        <v>47496958</v>
      </c>
      <c r="W36" s="114">
        <v>1472074116</v>
      </c>
      <c r="X36" s="114">
        <v>36742015074</v>
      </c>
      <c r="Y36" s="114">
        <v>37043066624</v>
      </c>
      <c r="Z36" s="173">
        <f t="shared" si="4"/>
        <v>3.9851347486537944E-2</v>
      </c>
      <c r="AA36" s="173">
        <f t="shared" si="3"/>
        <v>7.7861969644038936E-2</v>
      </c>
      <c r="AB36" s="114">
        <v>7848528917</v>
      </c>
      <c r="AC36" s="114">
        <v>7884519259</v>
      </c>
      <c r="AD36" s="114">
        <v>78948045</v>
      </c>
      <c r="AE36" s="114">
        <v>531</v>
      </c>
      <c r="AF36" s="114">
        <v>28255049</v>
      </c>
      <c r="AG36" s="114">
        <v>84427</v>
      </c>
      <c r="AH36" s="114">
        <v>258784</v>
      </c>
      <c r="AI36" s="114">
        <v>0</v>
      </c>
      <c r="AJ36" s="114">
        <v>9669560</v>
      </c>
      <c r="AK36" s="114">
        <v>10369000</v>
      </c>
      <c r="AL36" s="114">
        <v>3274618216</v>
      </c>
      <c r="AM36" s="114">
        <v>58789673</v>
      </c>
      <c r="AN36" s="114">
        <v>1811055168</v>
      </c>
      <c r="AO36" s="114">
        <v>2852241358</v>
      </c>
      <c r="AP36" s="114">
        <v>826291783</v>
      </c>
      <c r="AQ36" s="114">
        <v>635043689</v>
      </c>
      <c r="AR36" s="71">
        <v>331200</v>
      </c>
    </row>
    <row r="37" spans="1:44">
      <c r="A37" s="71">
        <f t="shared" si="5"/>
        <v>140</v>
      </c>
      <c r="B37" s="71">
        <f t="shared" si="6"/>
        <v>145</v>
      </c>
      <c r="C37" s="131">
        <f t="shared" si="7"/>
        <v>46368000</v>
      </c>
      <c r="D37" s="131">
        <f t="shared" si="8"/>
        <v>48024000</v>
      </c>
      <c r="E37" s="114">
        <v>759</v>
      </c>
      <c r="F37" s="114">
        <f t="shared" ref="F37:F68" si="9">F36+E37</f>
        <v>1345004</v>
      </c>
      <c r="G37" s="114">
        <v>7089952680</v>
      </c>
      <c r="H37" s="114">
        <v>1753669147</v>
      </c>
      <c r="I37" s="114">
        <v>2890051491</v>
      </c>
      <c r="J37" s="114">
        <v>396373045</v>
      </c>
      <c r="K37" s="114">
        <v>811443790</v>
      </c>
      <c r="L37" s="132">
        <v>5521628427</v>
      </c>
      <c r="M37" s="133">
        <v>2312966565</v>
      </c>
      <c r="N37" s="114">
        <v>128982034</v>
      </c>
      <c r="O37" s="114">
        <v>16314327902</v>
      </c>
      <c r="P37" s="114">
        <v>1494353031</v>
      </c>
      <c r="Q37" s="114">
        <v>2509245638</v>
      </c>
      <c r="R37" s="114">
        <v>196048014</v>
      </c>
      <c r="S37" s="114">
        <v>376867371</v>
      </c>
      <c r="T37" s="168">
        <v>35125772181</v>
      </c>
      <c r="U37" s="114">
        <v>35676554795</v>
      </c>
      <c r="V37" s="114">
        <v>36703179</v>
      </c>
      <c r="W37" s="114">
        <v>1452340246</v>
      </c>
      <c r="X37" s="114">
        <v>34097201829</v>
      </c>
      <c r="Y37" s="114">
        <v>34232835333</v>
      </c>
      <c r="Z37" s="173">
        <f t="shared" si="4"/>
        <v>4.2173528659143041E-2</v>
      </c>
      <c r="AA37" s="173">
        <f t="shared" si="3"/>
        <v>8.4308325060583722E-2</v>
      </c>
      <c r="AB37" s="114">
        <v>7549562249</v>
      </c>
      <c r="AC37" s="114">
        <v>7569629859</v>
      </c>
      <c r="AD37" s="114">
        <v>49052305</v>
      </c>
      <c r="AE37" s="114">
        <v>127104</v>
      </c>
      <c r="AF37" s="114">
        <v>29610911</v>
      </c>
      <c r="AG37" s="114">
        <v>151083</v>
      </c>
      <c r="AH37" s="114">
        <v>1174567</v>
      </c>
      <c r="AI37" s="114">
        <v>5206893</v>
      </c>
      <c r="AJ37" s="114">
        <v>4990257</v>
      </c>
      <c r="AK37" s="114">
        <v>250000</v>
      </c>
      <c r="AL37" s="114">
        <v>3090478927</v>
      </c>
      <c r="AM37" s="114">
        <v>63755929</v>
      </c>
      <c r="AN37" s="114">
        <v>1674076729</v>
      </c>
      <c r="AO37" s="114">
        <v>2827602702</v>
      </c>
      <c r="AP37" s="114">
        <v>768344368</v>
      </c>
      <c r="AQ37" s="114">
        <v>656811692</v>
      </c>
      <c r="AR37" s="71">
        <v>331200</v>
      </c>
    </row>
    <row r="38" spans="1:44">
      <c r="A38" s="71">
        <f t="shared" si="5"/>
        <v>145</v>
      </c>
      <c r="B38" s="71">
        <f t="shared" si="6"/>
        <v>150</v>
      </c>
      <c r="C38" s="131">
        <f t="shared" si="7"/>
        <v>48024000</v>
      </c>
      <c r="D38" s="131">
        <f t="shared" si="8"/>
        <v>49680000</v>
      </c>
      <c r="E38" s="114">
        <v>633</v>
      </c>
      <c r="F38" s="114">
        <f t="shared" si="9"/>
        <v>1345637</v>
      </c>
      <c r="G38" s="114">
        <v>5082316275</v>
      </c>
      <c r="H38" s="114">
        <v>1323802471</v>
      </c>
      <c r="I38" s="114">
        <v>1802814703</v>
      </c>
      <c r="J38" s="114">
        <v>403953581</v>
      </c>
      <c r="K38" s="114">
        <v>760039654</v>
      </c>
      <c r="L38" s="132">
        <v>4478773212</v>
      </c>
      <c r="M38" s="133">
        <v>1769743067</v>
      </c>
      <c r="N38" s="114">
        <v>254451206</v>
      </c>
      <c r="O38" s="114">
        <v>15893344621</v>
      </c>
      <c r="P38" s="114">
        <v>1039229196</v>
      </c>
      <c r="Q38" s="114">
        <v>1571570690</v>
      </c>
      <c r="R38" s="114">
        <v>78443429</v>
      </c>
      <c r="S38" s="114">
        <v>237436876</v>
      </c>
      <c r="T38" s="168">
        <v>30392768893</v>
      </c>
      <c r="U38" s="114">
        <v>30921016991</v>
      </c>
      <c r="V38" s="114">
        <v>20948394</v>
      </c>
      <c r="W38" s="114">
        <v>1338740486</v>
      </c>
      <c r="X38" s="114">
        <v>29449394197</v>
      </c>
      <c r="Y38" s="114">
        <v>29561328111</v>
      </c>
      <c r="Z38" s="173">
        <f t="shared" si="4"/>
        <v>4.5995527497766558E-2</v>
      </c>
      <c r="AA38" s="173">
        <f t="shared" si="3"/>
        <v>6.1195070776500542E-2</v>
      </c>
      <c r="AB38" s="114">
        <v>6748859539</v>
      </c>
      <c r="AC38" s="114">
        <v>6768147792</v>
      </c>
      <c r="AD38" s="114">
        <v>34625368</v>
      </c>
      <c r="AE38" s="114">
        <v>727</v>
      </c>
      <c r="AF38" s="114">
        <v>39776759</v>
      </c>
      <c r="AG38" s="114">
        <v>1162402</v>
      </c>
      <c r="AH38" s="114">
        <v>17509308</v>
      </c>
      <c r="AI38" s="114">
        <v>900000</v>
      </c>
      <c r="AJ38" s="114">
        <v>2747443</v>
      </c>
      <c r="AK38" s="114">
        <v>12067359</v>
      </c>
      <c r="AL38" s="114">
        <v>3279654314</v>
      </c>
      <c r="AM38" s="114">
        <v>55541724</v>
      </c>
      <c r="AN38" s="114">
        <v>1223654101</v>
      </c>
      <c r="AO38" s="114">
        <v>2303914764</v>
      </c>
      <c r="AP38" s="114">
        <v>796066464</v>
      </c>
      <c r="AQ38" s="114">
        <v>537000207</v>
      </c>
      <c r="AR38" s="71">
        <v>331200</v>
      </c>
    </row>
    <row r="39" spans="1:44">
      <c r="A39" s="71">
        <f t="shared" si="5"/>
        <v>150</v>
      </c>
      <c r="B39" s="71">
        <f t="shared" si="6"/>
        <v>155</v>
      </c>
      <c r="C39" s="131">
        <f t="shared" si="7"/>
        <v>49680000</v>
      </c>
      <c r="D39" s="131">
        <f t="shared" si="8"/>
        <v>51336000</v>
      </c>
      <c r="E39" s="114">
        <v>504</v>
      </c>
      <c r="F39" s="114">
        <f t="shared" si="9"/>
        <v>1346141</v>
      </c>
      <c r="G39" s="114">
        <v>4395821714</v>
      </c>
      <c r="H39" s="114">
        <v>1224016043</v>
      </c>
      <c r="I39" s="114">
        <v>1664957781</v>
      </c>
      <c r="J39" s="114">
        <v>410449498</v>
      </c>
      <c r="K39" s="114">
        <v>713418720</v>
      </c>
      <c r="L39" s="132">
        <v>4044974598</v>
      </c>
      <c r="M39" s="133">
        <v>1623027518</v>
      </c>
      <c r="N39" s="114">
        <v>143721364</v>
      </c>
      <c r="O39" s="114">
        <v>11989510216</v>
      </c>
      <c r="P39" s="114">
        <v>933335047</v>
      </c>
      <c r="Q39" s="114">
        <v>1401855401</v>
      </c>
      <c r="R39" s="114">
        <v>92564348</v>
      </c>
      <c r="S39" s="114">
        <v>331827277</v>
      </c>
      <c r="T39" s="168">
        <v>24867705633</v>
      </c>
      <c r="U39" s="114">
        <v>25316985473</v>
      </c>
      <c r="V39" s="114">
        <v>13867257</v>
      </c>
      <c r="W39" s="114">
        <v>1021765515</v>
      </c>
      <c r="X39" s="114">
        <v>24181158466</v>
      </c>
      <c r="Y39" s="114">
        <v>24329748491</v>
      </c>
      <c r="Z39" s="173">
        <f t="shared" si="4"/>
        <v>4.0577360771534329E-2</v>
      </c>
      <c r="AA39" s="173">
        <f t="shared" si="3"/>
        <v>7.125773119443958E-2</v>
      </c>
      <c r="AB39" s="114">
        <v>5708318523</v>
      </c>
      <c r="AC39" s="114">
        <v>5745602082</v>
      </c>
      <c r="AD39" s="114">
        <v>89753377</v>
      </c>
      <c r="AE39" s="114">
        <v>2339</v>
      </c>
      <c r="AF39" s="114">
        <v>24716910</v>
      </c>
      <c r="AG39" s="114">
        <v>12440</v>
      </c>
      <c r="AH39" s="114">
        <v>4279565</v>
      </c>
      <c r="AI39" s="114">
        <v>0</v>
      </c>
      <c r="AJ39" s="114">
        <v>15028289</v>
      </c>
      <c r="AK39" s="114">
        <v>10050000</v>
      </c>
      <c r="AL39" s="114">
        <v>2505818470</v>
      </c>
      <c r="AM39" s="114">
        <v>57674313</v>
      </c>
      <c r="AN39" s="114">
        <v>1061542376</v>
      </c>
      <c r="AO39" s="114">
        <v>2224953633</v>
      </c>
      <c r="AP39" s="114">
        <v>560599862</v>
      </c>
      <c r="AQ39" s="114">
        <v>445463195</v>
      </c>
      <c r="AR39" s="71">
        <v>331200</v>
      </c>
    </row>
    <row r="40" spans="1:44">
      <c r="A40" s="71">
        <f t="shared" si="5"/>
        <v>155</v>
      </c>
      <c r="B40" s="71">
        <f t="shared" si="6"/>
        <v>160</v>
      </c>
      <c r="C40" s="131">
        <f t="shared" si="7"/>
        <v>51336000</v>
      </c>
      <c r="D40" s="131">
        <f t="shared" si="8"/>
        <v>52992000</v>
      </c>
      <c r="E40" s="114">
        <v>508</v>
      </c>
      <c r="F40" s="114">
        <f t="shared" si="9"/>
        <v>1346649</v>
      </c>
      <c r="G40" s="114">
        <v>5148775535</v>
      </c>
      <c r="H40" s="114">
        <v>1280595784</v>
      </c>
      <c r="I40" s="114">
        <v>2467544652</v>
      </c>
      <c r="J40" s="114">
        <v>293002682</v>
      </c>
      <c r="K40" s="114">
        <v>399774602</v>
      </c>
      <c r="L40" s="132">
        <v>3813347394</v>
      </c>
      <c r="M40" s="133">
        <v>1325460631</v>
      </c>
      <c r="N40" s="114">
        <v>71020589</v>
      </c>
      <c r="O40" s="114">
        <v>12900441324</v>
      </c>
      <c r="P40" s="114">
        <v>1100280220</v>
      </c>
      <c r="Q40" s="114">
        <v>2231645817</v>
      </c>
      <c r="R40" s="114">
        <v>58373494</v>
      </c>
      <c r="S40" s="114">
        <v>280344177</v>
      </c>
      <c r="T40" s="168">
        <v>25801532279</v>
      </c>
      <c r="U40" s="114">
        <v>26279402596</v>
      </c>
      <c r="V40" s="114">
        <v>19014976</v>
      </c>
      <c r="W40" s="114">
        <v>1013448511</v>
      </c>
      <c r="X40" s="114">
        <v>25122271592</v>
      </c>
      <c r="Y40" s="114">
        <v>25307249626</v>
      </c>
      <c r="Z40" s="173">
        <f t="shared" si="4"/>
        <v>3.8414011177304537E-2</v>
      </c>
      <c r="AA40" s="173">
        <f t="shared" si="3"/>
        <v>9.9259699537607909E-2</v>
      </c>
      <c r="AB40" s="114">
        <v>6117836695</v>
      </c>
      <c r="AC40" s="114">
        <v>6144185650</v>
      </c>
      <c r="AD40" s="114">
        <v>70022805</v>
      </c>
      <c r="AE40" s="114">
        <v>127927</v>
      </c>
      <c r="AF40" s="114">
        <v>18507587</v>
      </c>
      <c r="AG40" s="114">
        <v>0</v>
      </c>
      <c r="AH40" s="114">
        <v>15930504</v>
      </c>
      <c r="AI40" s="114">
        <v>997326</v>
      </c>
      <c r="AJ40" s="114">
        <v>7560888</v>
      </c>
      <c r="AK40" s="114">
        <v>0</v>
      </c>
      <c r="AL40" s="114">
        <v>2785384126</v>
      </c>
      <c r="AM40" s="114">
        <v>57491030</v>
      </c>
      <c r="AN40" s="114">
        <v>1177865733</v>
      </c>
      <c r="AO40" s="114">
        <v>2207321147</v>
      </c>
      <c r="AP40" s="114">
        <v>585060776</v>
      </c>
      <c r="AQ40" s="114">
        <v>413354403</v>
      </c>
      <c r="AR40" s="71">
        <v>331200</v>
      </c>
    </row>
    <row r="41" spans="1:44">
      <c r="A41" s="71">
        <f t="shared" si="5"/>
        <v>160</v>
      </c>
      <c r="B41" s="71">
        <f t="shared" si="6"/>
        <v>165</v>
      </c>
      <c r="C41" s="131">
        <f t="shared" si="7"/>
        <v>52992000</v>
      </c>
      <c r="D41" s="131">
        <f t="shared" si="8"/>
        <v>54648000</v>
      </c>
      <c r="E41" s="114">
        <v>457</v>
      </c>
      <c r="F41" s="114">
        <f t="shared" si="9"/>
        <v>1347106</v>
      </c>
      <c r="G41" s="114">
        <v>3903861180</v>
      </c>
      <c r="H41" s="114">
        <v>1260096344</v>
      </c>
      <c r="I41" s="114">
        <v>1478874437</v>
      </c>
      <c r="J41" s="114">
        <v>254424023</v>
      </c>
      <c r="K41" s="114">
        <v>582223796</v>
      </c>
      <c r="L41" s="132">
        <v>2897892471</v>
      </c>
      <c r="M41" s="133">
        <v>1312421218</v>
      </c>
      <c r="N41" s="114">
        <v>90961035</v>
      </c>
      <c r="O41" s="114">
        <v>13562743716</v>
      </c>
      <c r="P41" s="114">
        <v>826283593</v>
      </c>
      <c r="Q41" s="114">
        <v>1351355730</v>
      </c>
      <c r="R41" s="114">
        <v>61907936</v>
      </c>
      <c r="S41" s="114">
        <v>197944255</v>
      </c>
      <c r="T41" s="168">
        <v>24212495038</v>
      </c>
      <c r="U41" s="114">
        <v>24558573892</v>
      </c>
      <c r="V41" s="114">
        <v>27977997</v>
      </c>
      <c r="W41" s="114">
        <v>1086248733</v>
      </c>
      <c r="X41" s="114">
        <v>23407362958</v>
      </c>
      <c r="Y41" s="114">
        <v>23495633171</v>
      </c>
      <c r="Z41" s="173">
        <f t="shared" si="4"/>
        <v>4.5239926639302402E-2</v>
      </c>
      <c r="AA41" s="173">
        <f t="shared" si="3"/>
        <v>6.5939912056179759E-2</v>
      </c>
      <c r="AB41" s="114">
        <v>5834312948</v>
      </c>
      <c r="AC41" s="114">
        <v>5855430508</v>
      </c>
      <c r="AD41" s="114">
        <v>51629233</v>
      </c>
      <c r="AE41" s="114">
        <v>7626</v>
      </c>
      <c r="AF41" s="114">
        <v>23425973</v>
      </c>
      <c r="AG41" s="114">
        <v>0</v>
      </c>
      <c r="AH41" s="114">
        <v>19799099</v>
      </c>
      <c r="AI41" s="114">
        <v>511000</v>
      </c>
      <c r="AJ41" s="114">
        <v>8467539</v>
      </c>
      <c r="AK41" s="114">
        <v>0</v>
      </c>
      <c r="AL41" s="114">
        <v>3115728725</v>
      </c>
      <c r="AM41" s="114">
        <v>30351992</v>
      </c>
      <c r="AN41" s="114">
        <v>937116087</v>
      </c>
      <c r="AO41" s="114">
        <v>1839334055</v>
      </c>
      <c r="AP41" s="114">
        <v>654946340</v>
      </c>
      <c r="AQ41" s="114">
        <v>421936041</v>
      </c>
      <c r="AR41" s="71">
        <v>331200</v>
      </c>
    </row>
    <row r="42" spans="1:44">
      <c r="A42" s="71">
        <f t="shared" si="5"/>
        <v>165</v>
      </c>
      <c r="B42" s="71">
        <f t="shared" si="6"/>
        <v>170</v>
      </c>
      <c r="C42" s="131">
        <f t="shared" si="7"/>
        <v>54648000</v>
      </c>
      <c r="D42" s="131">
        <f t="shared" si="8"/>
        <v>56304000</v>
      </c>
      <c r="E42" s="114">
        <v>377</v>
      </c>
      <c r="F42" s="114">
        <f t="shared" si="9"/>
        <v>1347483</v>
      </c>
      <c r="G42" s="114">
        <v>3499132518</v>
      </c>
      <c r="H42" s="114">
        <v>933731500</v>
      </c>
      <c r="I42" s="114">
        <v>1293729911</v>
      </c>
      <c r="J42" s="114">
        <v>332547245</v>
      </c>
      <c r="K42" s="114">
        <v>663157836</v>
      </c>
      <c r="L42" s="132">
        <v>3229635064</v>
      </c>
      <c r="M42" s="133">
        <v>1359135564</v>
      </c>
      <c r="N42" s="114">
        <v>33392270</v>
      </c>
      <c r="O42" s="114">
        <v>10238046050</v>
      </c>
      <c r="P42" s="114">
        <v>671059030</v>
      </c>
      <c r="Q42" s="114">
        <v>1131076927</v>
      </c>
      <c r="R42" s="114">
        <v>47507408</v>
      </c>
      <c r="S42" s="114">
        <v>185900061</v>
      </c>
      <c r="T42" s="168">
        <v>20353124816</v>
      </c>
      <c r="U42" s="114">
        <v>20889082592</v>
      </c>
      <c r="V42" s="114">
        <v>18676440</v>
      </c>
      <c r="W42" s="114">
        <v>901824544</v>
      </c>
      <c r="X42" s="114">
        <v>19968586074</v>
      </c>
      <c r="Y42" s="114">
        <v>19968581608</v>
      </c>
      <c r="Z42" s="173">
        <f t="shared" si="4"/>
        <v>4.6097464610667202E-2</v>
      </c>
      <c r="AA42" s="173">
        <f t="shared" si="3"/>
        <v>6.5952455404863622E-2</v>
      </c>
      <c r="AB42" s="114">
        <v>5094098188</v>
      </c>
      <c r="AC42" s="114">
        <v>5094096169</v>
      </c>
      <c r="AD42" s="114">
        <v>69325224</v>
      </c>
      <c r="AE42" s="114">
        <v>0</v>
      </c>
      <c r="AF42" s="114">
        <v>8664270</v>
      </c>
      <c r="AG42" s="114">
        <v>42849</v>
      </c>
      <c r="AH42" s="114">
        <v>19993662</v>
      </c>
      <c r="AI42" s="114">
        <v>0</v>
      </c>
      <c r="AJ42" s="114">
        <v>7572884</v>
      </c>
      <c r="AK42" s="114">
        <v>293142</v>
      </c>
      <c r="AL42" s="114">
        <v>2345088646</v>
      </c>
      <c r="AM42" s="114">
        <v>34412448</v>
      </c>
      <c r="AN42" s="114">
        <v>841961760</v>
      </c>
      <c r="AO42" s="114">
        <v>2004235115</v>
      </c>
      <c r="AP42" s="114">
        <v>476096340</v>
      </c>
      <c r="AQ42" s="114">
        <v>413236005</v>
      </c>
      <c r="AR42" s="71">
        <v>331200</v>
      </c>
    </row>
    <row r="43" spans="1:44">
      <c r="A43" s="71">
        <f t="shared" si="5"/>
        <v>170</v>
      </c>
      <c r="B43" s="71">
        <f t="shared" si="6"/>
        <v>175</v>
      </c>
      <c r="C43" s="131">
        <f t="shared" si="7"/>
        <v>56304000</v>
      </c>
      <c r="D43" s="131">
        <f t="shared" si="8"/>
        <v>57960000</v>
      </c>
      <c r="E43" s="114">
        <v>380</v>
      </c>
      <c r="F43" s="114">
        <f t="shared" si="9"/>
        <v>1347863</v>
      </c>
      <c r="G43" s="114">
        <v>3791651029</v>
      </c>
      <c r="H43" s="114">
        <v>1022304945</v>
      </c>
      <c r="I43" s="114">
        <v>1756048013</v>
      </c>
      <c r="J43" s="114">
        <v>268275347</v>
      </c>
      <c r="K43" s="114">
        <v>305347421</v>
      </c>
      <c r="L43" s="132">
        <v>2579552400</v>
      </c>
      <c r="M43" s="133">
        <v>1249815792</v>
      </c>
      <c r="N43" s="114">
        <v>85971463</v>
      </c>
      <c r="O43" s="114">
        <v>11705405601</v>
      </c>
      <c r="P43" s="114">
        <v>753624062</v>
      </c>
      <c r="Q43" s="114">
        <v>1633509248</v>
      </c>
      <c r="R43" s="114">
        <v>75172340</v>
      </c>
      <c r="S43" s="114">
        <v>186692222</v>
      </c>
      <c r="T43" s="168">
        <v>21537989381</v>
      </c>
      <c r="U43" s="114">
        <v>21678751031</v>
      </c>
      <c r="V43" s="114">
        <v>12792379</v>
      </c>
      <c r="W43" s="114">
        <v>918873422</v>
      </c>
      <c r="X43" s="114">
        <v>20690924383</v>
      </c>
      <c r="Y43" s="114">
        <v>20747085230</v>
      </c>
      <c r="Z43" s="173">
        <f t="shared" si="4"/>
        <v>4.4905864639377104E-2</v>
      </c>
      <c r="AA43" s="173">
        <f t="shared" si="3"/>
        <v>8.7732876682263483E-2</v>
      </c>
      <c r="AB43" s="114">
        <v>5398495178</v>
      </c>
      <c r="AC43" s="114">
        <v>5413453845</v>
      </c>
      <c r="AD43" s="114">
        <v>28467550</v>
      </c>
      <c r="AE43" s="114">
        <v>0</v>
      </c>
      <c r="AF43" s="114">
        <v>24594895</v>
      </c>
      <c r="AG43" s="114">
        <v>0</v>
      </c>
      <c r="AH43" s="114">
        <v>12219706</v>
      </c>
      <c r="AI43" s="114">
        <v>425425</v>
      </c>
      <c r="AJ43" s="114">
        <v>13697152</v>
      </c>
      <c r="AK43" s="114">
        <v>1515000</v>
      </c>
      <c r="AL43" s="114">
        <v>2866789729</v>
      </c>
      <c r="AM43" s="114">
        <v>64695697</v>
      </c>
      <c r="AN43" s="114">
        <v>859044892</v>
      </c>
      <c r="AO43" s="114">
        <v>1715074141</v>
      </c>
      <c r="AP43" s="114">
        <v>566285713</v>
      </c>
      <c r="AQ43" s="114">
        <v>340260609</v>
      </c>
      <c r="AR43" s="71">
        <v>331200</v>
      </c>
    </row>
    <row r="44" spans="1:44">
      <c r="A44" s="71">
        <f t="shared" si="5"/>
        <v>175</v>
      </c>
      <c r="B44" s="71">
        <f t="shared" si="6"/>
        <v>180</v>
      </c>
      <c r="C44" s="131">
        <f t="shared" si="7"/>
        <v>57960000</v>
      </c>
      <c r="D44" s="131">
        <f t="shared" si="8"/>
        <v>59616000</v>
      </c>
      <c r="E44" s="114">
        <v>325</v>
      </c>
      <c r="F44" s="114">
        <f t="shared" si="9"/>
        <v>1348188</v>
      </c>
      <c r="G44" s="114">
        <v>2946288692</v>
      </c>
      <c r="H44" s="114">
        <v>1082394792</v>
      </c>
      <c r="I44" s="114">
        <v>1129607559</v>
      </c>
      <c r="J44" s="114">
        <v>188072569</v>
      </c>
      <c r="K44" s="114">
        <v>343824327</v>
      </c>
      <c r="L44" s="132">
        <v>2047642271</v>
      </c>
      <c r="M44" s="133">
        <v>961150655</v>
      </c>
      <c r="N44" s="114">
        <v>33328456</v>
      </c>
      <c r="O44" s="114">
        <v>10821943559</v>
      </c>
      <c r="P44" s="114">
        <v>643393298</v>
      </c>
      <c r="Q44" s="114">
        <v>1051787503</v>
      </c>
      <c r="R44" s="114">
        <v>64654760</v>
      </c>
      <c r="S44" s="114">
        <v>171964690</v>
      </c>
      <c r="T44" s="168">
        <v>18801500933</v>
      </c>
      <c r="U44" s="114">
        <v>18969984145</v>
      </c>
      <c r="V44" s="114">
        <v>11819394</v>
      </c>
      <c r="W44" s="114">
        <v>743615613</v>
      </c>
      <c r="X44" s="114">
        <v>18042199405</v>
      </c>
      <c r="Y44" s="114">
        <v>18270352057</v>
      </c>
      <c r="Z44" s="173">
        <f t="shared" si="4"/>
        <v>3.8293300852511314E-2</v>
      </c>
      <c r="AA44" s="173">
        <f t="shared" si="3"/>
        <v>6.698021960289148E-2</v>
      </c>
      <c r="AB44" s="114">
        <v>4820785920</v>
      </c>
      <c r="AC44" s="114">
        <v>4866688115</v>
      </c>
      <c r="AD44" s="114">
        <v>54652440</v>
      </c>
      <c r="AE44" s="114">
        <v>33588</v>
      </c>
      <c r="AF44" s="114">
        <v>9619377</v>
      </c>
      <c r="AG44" s="114">
        <v>0</v>
      </c>
      <c r="AH44" s="114">
        <v>10436204</v>
      </c>
      <c r="AI44" s="114">
        <v>0</v>
      </c>
      <c r="AJ44" s="114">
        <v>17964325</v>
      </c>
      <c r="AK44" s="114">
        <v>90158</v>
      </c>
      <c r="AL44" s="114">
        <v>2680745608</v>
      </c>
      <c r="AM44" s="114">
        <v>26585586</v>
      </c>
      <c r="AN44" s="114">
        <v>727517346</v>
      </c>
      <c r="AO44" s="114">
        <v>1484693087</v>
      </c>
      <c r="AP44" s="114">
        <v>457389792</v>
      </c>
      <c r="AQ44" s="114">
        <v>272282201</v>
      </c>
      <c r="AR44" s="71">
        <v>331200</v>
      </c>
    </row>
    <row r="45" spans="1:44">
      <c r="A45" s="71">
        <f t="shared" ref="A45:A72" si="10">+B44</f>
        <v>180</v>
      </c>
      <c r="B45" s="71">
        <f t="shared" ref="B45:B72" si="11">+A45+$B$5</f>
        <v>185</v>
      </c>
      <c r="C45" s="131">
        <f t="shared" si="7"/>
        <v>59616000</v>
      </c>
      <c r="D45" s="131">
        <f t="shared" si="8"/>
        <v>61272000</v>
      </c>
      <c r="E45" s="114">
        <v>247</v>
      </c>
      <c r="F45" s="114">
        <f t="shared" si="9"/>
        <v>1348435</v>
      </c>
      <c r="G45" s="114">
        <v>2172300667</v>
      </c>
      <c r="H45" s="114">
        <v>765850506</v>
      </c>
      <c r="I45" s="114">
        <v>820477786</v>
      </c>
      <c r="J45" s="114">
        <v>204207519</v>
      </c>
      <c r="K45" s="114">
        <v>241782624</v>
      </c>
      <c r="L45" s="132">
        <v>1932100283</v>
      </c>
      <c r="M45" s="133">
        <v>792962539</v>
      </c>
      <c r="N45" s="114">
        <v>45993474</v>
      </c>
      <c r="O45" s="114">
        <v>8278346213</v>
      </c>
      <c r="P45" s="114">
        <v>507350237</v>
      </c>
      <c r="Q45" s="114">
        <v>775077514</v>
      </c>
      <c r="R45" s="114">
        <v>45121934</v>
      </c>
      <c r="S45" s="114">
        <v>94805232</v>
      </c>
      <c r="T45" s="168">
        <v>14682778289</v>
      </c>
      <c r="U45" s="114">
        <v>14904046149</v>
      </c>
      <c r="V45" s="114">
        <v>10144948</v>
      </c>
      <c r="W45" s="114">
        <v>626176572</v>
      </c>
      <c r="X45" s="114">
        <v>14064281167</v>
      </c>
      <c r="Y45" s="114">
        <v>14267724629</v>
      </c>
      <c r="Z45" s="173">
        <f t="shared" si="4"/>
        <v>4.4598668431449724E-2</v>
      </c>
      <c r="AA45" s="173">
        <f t="shared" si="3"/>
        <v>6.0968568473203602E-2</v>
      </c>
      <c r="AB45" s="114">
        <v>3847110449</v>
      </c>
      <c r="AC45" s="114">
        <v>3870698640</v>
      </c>
      <c r="AD45" s="114">
        <v>32680242</v>
      </c>
      <c r="AE45" s="114">
        <v>0</v>
      </c>
      <c r="AF45" s="114">
        <v>13747106</v>
      </c>
      <c r="AG45" s="114">
        <v>190822</v>
      </c>
      <c r="AH45" s="114">
        <v>625423</v>
      </c>
      <c r="AI45" s="114">
        <v>0</v>
      </c>
      <c r="AJ45" s="114">
        <v>13147032</v>
      </c>
      <c r="AK45" s="114">
        <v>15981755</v>
      </c>
      <c r="AL45" s="114">
        <v>2063697414</v>
      </c>
      <c r="AM45" s="114">
        <v>27380346</v>
      </c>
      <c r="AN45" s="114">
        <v>540654445</v>
      </c>
      <c r="AO45" s="114">
        <v>1251487271</v>
      </c>
      <c r="AP45" s="114">
        <v>396535498</v>
      </c>
      <c r="AQ45" s="114">
        <v>224428319</v>
      </c>
      <c r="AR45" s="71">
        <v>331200</v>
      </c>
    </row>
    <row r="46" spans="1:44">
      <c r="A46" s="71">
        <f t="shared" si="10"/>
        <v>185</v>
      </c>
      <c r="B46" s="71">
        <f t="shared" si="11"/>
        <v>190</v>
      </c>
      <c r="C46" s="131">
        <f t="shared" si="7"/>
        <v>61272000</v>
      </c>
      <c r="D46" s="131">
        <f t="shared" si="8"/>
        <v>62928000</v>
      </c>
      <c r="E46" s="114">
        <v>293</v>
      </c>
      <c r="F46" s="114">
        <f t="shared" si="9"/>
        <v>1348728</v>
      </c>
      <c r="G46" s="114">
        <v>2568051322</v>
      </c>
      <c r="H46" s="114">
        <v>681927712</v>
      </c>
      <c r="I46" s="114">
        <v>798532132</v>
      </c>
      <c r="J46" s="114">
        <v>211773818</v>
      </c>
      <c r="K46" s="114">
        <v>374044930</v>
      </c>
      <c r="L46" s="132">
        <v>2173256653</v>
      </c>
      <c r="M46" s="133">
        <v>1020442926</v>
      </c>
      <c r="N46" s="114">
        <v>122634867</v>
      </c>
      <c r="O46" s="114">
        <v>10590513803</v>
      </c>
      <c r="P46" s="114">
        <v>529998256</v>
      </c>
      <c r="Q46" s="114">
        <v>663467533</v>
      </c>
      <c r="R46" s="114">
        <v>62020652</v>
      </c>
      <c r="S46" s="114">
        <v>114283549</v>
      </c>
      <c r="T46" s="168">
        <v>18046446348</v>
      </c>
      <c r="U46" s="114">
        <v>18231404685</v>
      </c>
      <c r="V46" s="114">
        <v>11415864</v>
      </c>
      <c r="W46" s="114">
        <v>811507570</v>
      </c>
      <c r="X46" s="114">
        <v>17346746908</v>
      </c>
      <c r="Y46" s="114">
        <v>17408481251</v>
      </c>
      <c r="Z46" s="173">
        <f t="shared" si="4"/>
        <v>4.7271408811307342E-2</v>
      </c>
      <c r="AA46" s="173">
        <f t="shared" si="3"/>
        <v>4.4676561429235734E-2</v>
      </c>
      <c r="AB46" s="114">
        <v>4791728377</v>
      </c>
      <c r="AC46" s="114">
        <v>4809181798</v>
      </c>
      <c r="AD46" s="114">
        <v>41559961</v>
      </c>
      <c r="AE46" s="114">
        <v>0</v>
      </c>
      <c r="AF46" s="114">
        <v>20623627</v>
      </c>
      <c r="AG46" s="114">
        <v>872143</v>
      </c>
      <c r="AH46" s="114">
        <v>1856395</v>
      </c>
      <c r="AI46" s="114">
        <v>0</v>
      </c>
      <c r="AJ46" s="114">
        <v>972736</v>
      </c>
      <c r="AK46" s="114">
        <v>50000</v>
      </c>
      <c r="AL46" s="114">
        <v>2727605148</v>
      </c>
      <c r="AM46" s="114">
        <v>44497223</v>
      </c>
      <c r="AN46" s="114">
        <v>639332594</v>
      </c>
      <c r="AO46" s="114">
        <v>1500656616</v>
      </c>
      <c r="AP46" s="114">
        <v>493868780</v>
      </c>
      <c r="AQ46" s="114">
        <v>294818051</v>
      </c>
      <c r="AR46" s="71">
        <v>331200</v>
      </c>
    </row>
    <row r="47" spans="1:44">
      <c r="A47" s="71">
        <f t="shared" si="10"/>
        <v>190</v>
      </c>
      <c r="B47" s="71">
        <f t="shared" si="11"/>
        <v>195</v>
      </c>
      <c r="C47" s="131">
        <f t="shared" si="7"/>
        <v>62928000</v>
      </c>
      <c r="D47" s="131">
        <f t="shared" si="8"/>
        <v>64584000</v>
      </c>
      <c r="E47" s="114">
        <v>252</v>
      </c>
      <c r="F47" s="114">
        <f t="shared" si="9"/>
        <v>1348980</v>
      </c>
      <c r="G47" s="114">
        <v>2501599259</v>
      </c>
      <c r="H47" s="114">
        <v>708170740</v>
      </c>
      <c r="I47" s="114">
        <v>981562619</v>
      </c>
      <c r="J47" s="114">
        <v>126556527</v>
      </c>
      <c r="K47" s="114">
        <v>410087836</v>
      </c>
      <c r="L47" s="132">
        <v>1614728363</v>
      </c>
      <c r="M47" s="133">
        <v>939220543</v>
      </c>
      <c r="N47" s="114">
        <v>35832464</v>
      </c>
      <c r="O47" s="114">
        <v>9248296787</v>
      </c>
      <c r="P47" s="114">
        <v>577366972</v>
      </c>
      <c r="Q47" s="114">
        <v>941228997</v>
      </c>
      <c r="R47" s="114">
        <v>67138293</v>
      </c>
      <c r="S47" s="114">
        <v>79347649</v>
      </c>
      <c r="T47" s="168">
        <v>15670799127</v>
      </c>
      <c r="U47" s="114">
        <v>16055707171</v>
      </c>
      <c r="V47" s="114">
        <v>12157772</v>
      </c>
      <c r="W47" s="114">
        <v>683607816</v>
      </c>
      <c r="X47" s="114">
        <v>15145277475</v>
      </c>
      <c r="Y47" s="114">
        <v>15359941583</v>
      </c>
      <c r="Z47" s="173">
        <f t="shared" si="4"/>
        <v>4.5297411076748888E-2</v>
      </c>
      <c r="AA47" s="173">
        <f t="shared" si="3"/>
        <v>6.6444044756625159E-2</v>
      </c>
      <c r="AB47" s="114">
        <v>4237090312</v>
      </c>
      <c r="AC47" s="114">
        <v>4310581355</v>
      </c>
      <c r="AD47" s="114">
        <v>40850940</v>
      </c>
      <c r="AE47" s="114">
        <v>44996</v>
      </c>
      <c r="AF47" s="114">
        <v>10818015</v>
      </c>
      <c r="AG47" s="114">
        <v>0</v>
      </c>
      <c r="AH47" s="114">
        <v>4403646</v>
      </c>
      <c r="AI47" s="114">
        <v>6363470</v>
      </c>
      <c r="AJ47" s="114">
        <v>97314</v>
      </c>
      <c r="AK47" s="114">
        <v>176000</v>
      </c>
      <c r="AL47" s="114">
        <v>2398762486</v>
      </c>
      <c r="AM47" s="114">
        <v>42359044</v>
      </c>
      <c r="AN47" s="114">
        <v>584220567</v>
      </c>
      <c r="AO47" s="114">
        <v>1327205498</v>
      </c>
      <c r="AP47" s="114">
        <v>448041351</v>
      </c>
      <c r="AQ47" s="114">
        <v>229564081</v>
      </c>
      <c r="AR47" s="71">
        <v>331200</v>
      </c>
    </row>
    <row r="48" spans="1:44">
      <c r="A48" s="71">
        <f t="shared" si="10"/>
        <v>195</v>
      </c>
      <c r="B48" s="71">
        <f t="shared" si="11"/>
        <v>200</v>
      </c>
      <c r="C48" s="131">
        <f t="shared" si="7"/>
        <v>64584000</v>
      </c>
      <c r="D48" s="131">
        <f t="shared" si="8"/>
        <v>66240000</v>
      </c>
      <c r="E48" s="114">
        <v>238</v>
      </c>
      <c r="F48" s="114">
        <f t="shared" si="9"/>
        <v>1349218</v>
      </c>
      <c r="G48" s="114">
        <v>2139117813</v>
      </c>
      <c r="H48" s="114">
        <v>1051205250</v>
      </c>
      <c r="I48" s="114">
        <v>1840391962</v>
      </c>
      <c r="J48" s="114">
        <v>261367434</v>
      </c>
      <c r="K48" s="114">
        <v>475319616</v>
      </c>
      <c r="L48" s="132">
        <v>1683033549</v>
      </c>
      <c r="M48" s="133">
        <v>902913460</v>
      </c>
      <c r="N48" s="114">
        <v>28252968</v>
      </c>
      <c r="O48" s="114">
        <v>8678083578</v>
      </c>
      <c r="P48" s="114">
        <v>497833707</v>
      </c>
      <c r="Q48" s="114">
        <v>1741844015</v>
      </c>
      <c r="R48" s="114">
        <v>44022109</v>
      </c>
      <c r="S48" s="114">
        <v>182394397</v>
      </c>
      <c r="T48" s="168">
        <v>15397273112</v>
      </c>
      <c r="U48" s="114">
        <v>15589258816</v>
      </c>
      <c r="V48" s="114">
        <v>6121901</v>
      </c>
      <c r="W48" s="114">
        <v>687745715</v>
      </c>
      <c r="X48" s="114">
        <v>14893254287</v>
      </c>
      <c r="Y48" s="114">
        <v>14895391200</v>
      </c>
      <c r="Z48" s="173">
        <f t="shared" si="4"/>
        <v>4.6582705125596167E-2</v>
      </c>
      <c r="AA48" s="173">
        <f t="shared" si="3"/>
        <v>0.12918347602713515</v>
      </c>
      <c r="AB48" s="114">
        <v>4227577445</v>
      </c>
      <c r="AC48" s="114">
        <v>4246055466</v>
      </c>
      <c r="AD48" s="114">
        <v>57540404</v>
      </c>
      <c r="AE48" s="114">
        <v>218512</v>
      </c>
      <c r="AF48" s="114">
        <v>8471440</v>
      </c>
      <c r="AG48" s="114">
        <v>142474</v>
      </c>
      <c r="AH48" s="114">
        <v>0</v>
      </c>
      <c r="AI48" s="114">
        <v>0</v>
      </c>
      <c r="AJ48" s="114">
        <v>5529326</v>
      </c>
      <c r="AK48" s="114">
        <v>512000</v>
      </c>
      <c r="AL48" s="114">
        <v>2288437546</v>
      </c>
      <c r="AM48" s="114">
        <v>63293271</v>
      </c>
      <c r="AN48" s="114">
        <v>615777059</v>
      </c>
      <c r="AO48" s="114">
        <v>1399452781</v>
      </c>
      <c r="AP48" s="114">
        <v>411316467</v>
      </c>
      <c r="AQ48" s="114">
        <v>263804096</v>
      </c>
      <c r="AR48" s="71">
        <v>331200</v>
      </c>
    </row>
    <row r="49" spans="1:44">
      <c r="A49" s="71">
        <f t="shared" si="10"/>
        <v>200</v>
      </c>
      <c r="B49" s="71">
        <f t="shared" si="11"/>
        <v>205</v>
      </c>
      <c r="C49" s="131">
        <f t="shared" si="7"/>
        <v>66240000</v>
      </c>
      <c r="D49" s="131">
        <f t="shared" si="8"/>
        <v>67896000</v>
      </c>
      <c r="E49" s="114">
        <v>195</v>
      </c>
      <c r="F49" s="114">
        <f t="shared" si="9"/>
        <v>1349413</v>
      </c>
      <c r="G49" s="114">
        <v>1313952341</v>
      </c>
      <c r="H49" s="114">
        <v>591146457</v>
      </c>
      <c r="I49" s="114">
        <v>479153648</v>
      </c>
      <c r="J49" s="114">
        <v>135043557</v>
      </c>
      <c r="K49" s="114">
        <v>203129441</v>
      </c>
      <c r="L49" s="132">
        <v>1483426389</v>
      </c>
      <c r="M49" s="133">
        <v>819705350</v>
      </c>
      <c r="N49" s="114">
        <v>149207228</v>
      </c>
      <c r="O49" s="114">
        <v>8113229375</v>
      </c>
      <c r="P49" s="114">
        <v>306550352</v>
      </c>
      <c r="Q49" s="114">
        <v>373276490</v>
      </c>
      <c r="R49" s="114">
        <v>41593996</v>
      </c>
      <c r="S49" s="114">
        <v>86348221</v>
      </c>
      <c r="T49" s="168">
        <v>12898938730</v>
      </c>
      <c r="U49" s="114">
        <v>13093325431</v>
      </c>
      <c r="V49" s="114">
        <v>8127406</v>
      </c>
      <c r="W49" s="114">
        <v>588946394</v>
      </c>
      <c r="X49" s="114">
        <v>12432049074</v>
      </c>
      <c r="Y49" s="114">
        <v>12496251631</v>
      </c>
      <c r="Z49" s="173">
        <f t="shared" si="4"/>
        <v>4.7780231835185906E-2</v>
      </c>
      <c r="AA49" s="173">
        <f t="shared" si="3"/>
        <v>3.6781006382729103E-2</v>
      </c>
      <c r="AB49" s="114">
        <v>3591763860</v>
      </c>
      <c r="AC49" s="114">
        <v>3610331044</v>
      </c>
      <c r="AD49" s="114">
        <v>56125860</v>
      </c>
      <c r="AE49" s="114">
        <v>1392</v>
      </c>
      <c r="AF49" s="114">
        <v>43842157</v>
      </c>
      <c r="AG49" s="114">
        <v>0</v>
      </c>
      <c r="AH49" s="114">
        <v>869816</v>
      </c>
      <c r="AI49" s="114">
        <v>0</v>
      </c>
      <c r="AJ49" s="114">
        <v>883969</v>
      </c>
      <c r="AK49" s="114">
        <v>1250000</v>
      </c>
      <c r="AL49" s="114">
        <v>2288637114</v>
      </c>
      <c r="AM49" s="114">
        <v>40218515</v>
      </c>
      <c r="AN49" s="114">
        <v>371148053</v>
      </c>
      <c r="AO49" s="114">
        <v>998972824</v>
      </c>
      <c r="AP49" s="114">
        <v>399227312</v>
      </c>
      <c r="AQ49" s="114">
        <v>183159879</v>
      </c>
      <c r="AR49" s="71">
        <v>331200</v>
      </c>
    </row>
    <row r="50" spans="1:44">
      <c r="A50" s="71">
        <f t="shared" si="10"/>
        <v>205</v>
      </c>
      <c r="B50" s="71">
        <f t="shared" si="11"/>
        <v>210</v>
      </c>
      <c r="C50" s="131">
        <f t="shared" si="7"/>
        <v>67896000</v>
      </c>
      <c r="D50" s="131">
        <f t="shared" si="8"/>
        <v>69552000</v>
      </c>
      <c r="E50" s="114">
        <v>210</v>
      </c>
      <c r="F50" s="114">
        <f t="shared" si="9"/>
        <v>1349623</v>
      </c>
      <c r="G50" s="114">
        <v>2294293788</v>
      </c>
      <c r="H50" s="114">
        <v>734338185</v>
      </c>
      <c r="I50" s="114">
        <v>976285374</v>
      </c>
      <c r="J50" s="114">
        <v>187283248</v>
      </c>
      <c r="K50" s="114">
        <v>416565019</v>
      </c>
      <c r="L50" s="132">
        <v>1796651615</v>
      </c>
      <c r="M50" s="133">
        <v>545232300</v>
      </c>
      <c r="N50" s="114">
        <v>132857675</v>
      </c>
      <c r="O50" s="114">
        <v>7886622822</v>
      </c>
      <c r="P50" s="114">
        <v>511462370</v>
      </c>
      <c r="Q50" s="114">
        <v>854876507</v>
      </c>
      <c r="R50" s="114">
        <v>20082284</v>
      </c>
      <c r="S50" s="114">
        <v>107817828</v>
      </c>
      <c r="T50" s="168">
        <v>14366694130</v>
      </c>
      <c r="U50" s="114">
        <v>14498815777</v>
      </c>
      <c r="V50" s="114">
        <v>8363229</v>
      </c>
      <c r="W50" s="114">
        <v>686155210</v>
      </c>
      <c r="X50" s="114">
        <v>13464050861</v>
      </c>
      <c r="Y50" s="114">
        <v>13804297338</v>
      </c>
      <c r="Z50" s="173">
        <f t="shared" si="4"/>
        <v>5.0311755969509098E-2</v>
      </c>
      <c r="AA50" s="173">
        <f t="shared" si="3"/>
        <v>6.9738742322648165E-2</v>
      </c>
      <c r="AB50" s="114">
        <v>3962365588</v>
      </c>
      <c r="AC50" s="114">
        <v>4044106828</v>
      </c>
      <c r="AD50" s="114">
        <v>49970881</v>
      </c>
      <c r="AE50" s="114">
        <v>7496141</v>
      </c>
      <c r="AF50" s="114">
        <v>41036071</v>
      </c>
      <c r="AG50" s="114">
        <v>0</v>
      </c>
      <c r="AH50" s="114">
        <v>3851316</v>
      </c>
      <c r="AI50" s="114">
        <v>0</v>
      </c>
      <c r="AJ50" s="114">
        <v>1314007</v>
      </c>
      <c r="AK50" s="114">
        <v>0</v>
      </c>
      <c r="AL50" s="114">
        <v>2197471760</v>
      </c>
      <c r="AM50" s="114">
        <v>45640016</v>
      </c>
      <c r="AN50" s="114">
        <v>603002392</v>
      </c>
      <c r="AO50" s="114">
        <v>1169612572</v>
      </c>
      <c r="AP50" s="114">
        <v>471799509</v>
      </c>
      <c r="AQ50" s="114">
        <v>219887462</v>
      </c>
      <c r="AR50" s="71">
        <v>331200</v>
      </c>
    </row>
    <row r="51" spans="1:44">
      <c r="A51" s="71">
        <f t="shared" si="10"/>
        <v>210</v>
      </c>
      <c r="B51" s="71">
        <f t="shared" si="11"/>
        <v>215</v>
      </c>
      <c r="C51" s="131">
        <f t="shared" si="7"/>
        <v>69552000</v>
      </c>
      <c r="D51" s="131">
        <f t="shared" si="8"/>
        <v>71208000</v>
      </c>
      <c r="E51" s="114">
        <v>188</v>
      </c>
      <c r="F51" s="114">
        <f t="shared" si="9"/>
        <v>1349811</v>
      </c>
      <c r="G51" s="114">
        <v>1896021101</v>
      </c>
      <c r="H51" s="114">
        <v>622478656</v>
      </c>
      <c r="I51" s="114">
        <v>889685980</v>
      </c>
      <c r="J51" s="114">
        <v>164520201</v>
      </c>
      <c r="K51" s="114">
        <v>273699835</v>
      </c>
      <c r="L51" s="132">
        <v>1375216011</v>
      </c>
      <c r="M51" s="133">
        <v>683122965</v>
      </c>
      <c r="N51" s="114">
        <v>27965240</v>
      </c>
      <c r="O51" s="114">
        <v>7922637308</v>
      </c>
      <c r="P51" s="114">
        <v>417411081</v>
      </c>
      <c r="Q51" s="114">
        <v>749402454</v>
      </c>
      <c r="R51" s="114">
        <v>29451418</v>
      </c>
      <c r="S51" s="114">
        <v>113985069</v>
      </c>
      <c r="T51" s="168">
        <v>13052472788</v>
      </c>
      <c r="U51" s="114">
        <v>13379919437</v>
      </c>
      <c r="V51" s="114">
        <v>19665012</v>
      </c>
      <c r="W51" s="114">
        <v>715452119</v>
      </c>
      <c r="X51" s="114">
        <v>12517657464</v>
      </c>
      <c r="Y51" s="114">
        <v>12644802306</v>
      </c>
      <c r="Z51" s="173">
        <f t="shared" si="4"/>
        <v>5.813591333501391E-2</v>
      </c>
      <c r="AA51" s="173">
        <f t="shared" si="3"/>
        <v>6.8280033337517643E-2</v>
      </c>
      <c r="AB51" s="114">
        <v>3709797569</v>
      </c>
      <c r="AC51" s="114">
        <v>3749439749</v>
      </c>
      <c r="AD51" s="114">
        <v>26539240</v>
      </c>
      <c r="AE51" s="114">
        <v>6984</v>
      </c>
      <c r="AF51" s="114">
        <v>8375080</v>
      </c>
      <c r="AG51" s="114">
        <v>19078</v>
      </c>
      <c r="AH51" s="114">
        <v>1718954</v>
      </c>
      <c r="AI51" s="114">
        <v>50000</v>
      </c>
      <c r="AJ51" s="114">
        <v>1067123</v>
      </c>
      <c r="AK51" s="114">
        <v>7405655</v>
      </c>
      <c r="AL51" s="114">
        <v>2203622611</v>
      </c>
      <c r="AM51" s="114">
        <v>42126113</v>
      </c>
      <c r="AN51" s="114">
        <v>482195208</v>
      </c>
      <c r="AO51" s="114">
        <v>1077994456</v>
      </c>
      <c r="AP51" s="114">
        <v>501469918</v>
      </c>
      <c r="AQ51" s="114">
        <v>202375238</v>
      </c>
      <c r="AR51" s="71">
        <v>331200</v>
      </c>
    </row>
    <row r="52" spans="1:44">
      <c r="A52" s="71">
        <f t="shared" si="10"/>
        <v>215</v>
      </c>
      <c r="B52" s="71">
        <f t="shared" si="11"/>
        <v>220</v>
      </c>
      <c r="C52" s="131">
        <f t="shared" si="7"/>
        <v>71208000</v>
      </c>
      <c r="D52" s="131">
        <f t="shared" si="8"/>
        <v>72864000</v>
      </c>
      <c r="E52" s="114">
        <v>161</v>
      </c>
      <c r="F52" s="114">
        <f t="shared" si="9"/>
        <v>1349972</v>
      </c>
      <c r="G52" s="114">
        <v>1259285776</v>
      </c>
      <c r="H52" s="114">
        <v>503750414</v>
      </c>
      <c r="I52" s="114">
        <v>672686425</v>
      </c>
      <c r="J52" s="114">
        <v>47290964</v>
      </c>
      <c r="K52" s="114">
        <v>163997406</v>
      </c>
      <c r="L52" s="132">
        <v>1347553668</v>
      </c>
      <c r="M52" s="133">
        <v>870566374</v>
      </c>
      <c r="N52" s="114">
        <v>85432799</v>
      </c>
      <c r="O52" s="114">
        <v>7048802681</v>
      </c>
      <c r="P52" s="114">
        <v>288152296</v>
      </c>
      <c r="Q52" s="114">
        <v>554780406</v>
      </c>
      <c r="R52" s="114">
        <v>48786852</v>
      </c>
      <c r="S52" s="114">
        <v>53674225</v>
      </c>
      <c r="T52" s="168">
        <v>11417300818</v>
      </c>
      <c r="U52" s="114">
        <v>11630277320</v>
      </c>
      <c r="V52" s="114">
        <v>4918971</v>
      </c>
      <c r="W52" s="114">
        <v>534108878</v>
      </c>
      <c r="X52" s="114">
        <v>11023044572</v>
      </c>
      <c r="Y52" s="114">
        <v>11091249471</v>
      </c>
      <c r="Z52" s="173">
        <f t="shared" si="4"/>
        <v>4.859938011577343E-2</v>
      </c>
      <c r="AA52" s="173">
        <f t="shared" si="3"/>
        <v>5.4858979828279079E-2</v>
      </c>
      <c r="AB52" s="114">
        <v>3329061583</v>
      </c>
      <c r="AC52" s="114">
        <v>3329061583</v>
      </c>
      <c r="AD52" s="114">
        <v>15922321</v>
      </c>
      <c r="AE52" s="114">
        <v>0</v>
      </c>
      <c r="AF52" s="114">
        <v>13053285</v>
      </c>
      <c r="AG52" s="114">
        <v>12</v>
      </c>
      <c r="AH52" s="114">
        <v>28353</v>
      </c>
      <c r="AI52" s="114">
        <v>0</v>
      </c>
      <c r="AJ52" s="114">
        <v>73885</v>
      </c>
      <c r="AK52" s="114">
        <v>75375</v>
      </c>
      <c r="AL52" s="114">
        <v>2029573705</v>
      </c>
      <c r="AM52" s="114">
        <v>49553542</v>
      </c>
      <c r="AN52" s="114">
        <v>350704734</v>
      </c>
      <c r="AO52" s="114">
        <v>962642783</v>
      </c>
      <c r="AP52" s="114">
        <v>337357957</v>
      </c>
      <c r="AQ52" s="114">
        <v>184058504</v>
      </c>
      <c r="AR52" s="71">
        <v>331200</v>
      </c>
    </row>
    <row r="53" spans="1:44">
      <c r="A53" s="71">
        <f t="shared" si="10"/>
        <v>220</v>
      </c>
      <c r="B53" s="71">
        <f t="shared" si="11"/>
        <v>225</v>
      </c>
      <c r="C53" s="131">
        <f t="shared" si="7"/>
        <v>72864000</v>
      </c>
      <c r="D53" s="131">
        <f t="shared" si="8"/>
        <v>74520000</v>
      </c>
      <c r="E53" s="114">
        <v>135</v>
      </c>
      <c r="F53" s="114">
        <f t="shared" si="9"/>
        <v>1350107</v>
      </c>
      <c r="G53" s="114">
        <v>1612293860</v>
      </c>
      <c r="H53" s="114">
        <v>542369760</v>
      </c>
      <c r="I53" s="114">
        <v>598532645</v>
      </c>
      <c r="J53" s="114">
        <v>38929881</v>
      </c>
      <c r="K53" s="114">
        <v>103012302</v>
      </c>
      <c r="L53" s="132">
        <v>485143443</v>
      </c>
      <c r="M53" s="133">
        <v>434477858</v>
      </c>
      <c r="N53" s="114">
        <v>56593014</v>
      </c>
      <c r="O53" s="114">
        <v>6304257055</v>
      </c>
      <c r="P53" s="114">
        <v>354927374</v>
      </c>
      <c r="Q53" s="114">
        <v>524203075</v>
      </c>
      <c r="R53" s="114">
        <v>18543450</v>
      </c>
      <c r="S53" s="114">
        <v>42942574</v>
      </c>
      <c r="T53" s="168">
        <v>10537937807</v>
      </c>
      <c r="U53" s="114">
        <v>9944848093</v>
      </c>
      <c r="V53" s="114">
        <v>4104878</v>
      </c>
      <c r="W53" s="114">
        <v>435780914</v>
      </c>
      <c r="X53" s="114">
        <v>9434788543</v>
      </c>
      <c r="Y53" s="114">
        <v>9504962301</v>
      </c>
      <c r="Z53" s="173">
        <f t="shared" si="4"/>
        <v>4.6279593550173304E-2</v>
      </c>
      <c r="AA53" s="173">
        <f t="shared" si="3"/>
        <v>5.9668374375386177E-2</v>
      </c>
      <c r="AB53" s="114">
        <v>2883882324</v>
      </c>
      <c r="AC53" s="114">
        <v>2883629982</v>
      </c>
      <c r="AD53" s="114">
        <v>37836569</v>
      </c>
      <c r="AE53" s="114">
        <v>0</v>
      </c>
      <c r="AF53" s="114">
        <v>19587611</v>
      </c>
      <c r="AG53" s="114">
        <v>0</v>
      </c>
      <c r="AH53" s="114">
        <v>33425</v>
      </c>
      <c r="AI53" s="114">
        <v>0</v>
      </c>
      <c r="AJ53" s="114">
        <v>567642</v>
      </c>
      <c r="AK53" s="114">
        <v>105000</v>
      </c>
      <c r="AL53" s="114">
        <v>1820550039</v>
      </c>
      <c r="AM53" s="114">
        <v>24963535</v>
      </c>
      <c r="AN53" s="114">
        <v>387646632</v>
      </c>
      <c r="AO53" s="114">
        <v>726142184</v>
      </c>
      <c r="AP53" s="114">
        <v>294774143</v>
      </c>
      <c r="AQ53" s="114">
        <v>128519609</v>
      </c>
      <c r="AR53" s="71">
        <v>331200</v>
      </c>
    </row>
    <row r="54" spans="1:44">
      <c r="A54" s="71">
        <f t="shared" si="10"/>
        <v>225</v>
      </c>
      <c r="B54" s="71">
        <f t="shared" si="11"/>
        <v>230</v>
      </c>
      <c r="C54" s="131">
        <f t="shared" si="7"/>
        <v>74520000</v>
      </c>
      <c r="D54" s="131">
        <f t="shared" si="8"/>
        <v>76176000</v>
      </c>
      <c r="E54" s="114">
        <v>138</v>
      </c>
      <c r="F54" s="114">
        <f t="shared" si="9"/>
        <v>1350245</v>
      </c>
      <c r="G54" s="114">
        <v>1728364377</v>
      </c>
      <c r="H54" s="114">
        <v>344918246</v>
      </c>
      <c r="I54" s="114">
        <v>700456509</v>
      </c>
      <c r="J54" s="114">
        <v>104263070</v>
      </c>
      <c r="K54" s="114">
        <v>106263985</v>
      </c>
      <c r="L54" s="132">
        <v>1759703592</v>
      </c>
      <c r="M54" s="133">
        <v>609538206</v>
      </c>
      <c r="N54" s="114">
        <v>104230903</v>
      </c>
      <c r="O54" s="114">
        <v>5261092294</v>
      </c>
      <c r="P54" s="114">
        <v>329363130</v>
      </c>
      <c r="Q54" s="114">
        <v>592390951</v>
      </c>
      <c r="R54" s="114">
        <v>27718752</v>
      </c>
      <c r="S54" s="114">
        <v>45403069</v>
      </c>
      <c r="T54" s="168">
        <v>10303832889</v>
      </c>
      <c r="U54" s="114">
        <v>10382681540</v>
      </c>
      <c r="V54" s="114">
        <v>2206474</v>
      </c>
      <c r="W54" s="114">
        <v>443187520</v>
      </c>
      <c r="X54" s="114">
        <v>9865235070</v>
      </c>
      <c r="Y54" s="114">
        <v>9937287546</v>
      </c>
      <c r="Z54" s="173">
        <f t="shared" si="4"/>
        <v>4.4820479626684638E-2</v>
      </c>
      <c r="AA54" s="173">
        <f t="shared" si="3"/>
        <v>6.4181902460569096E-2</v>
      </c>
      <c r="AB54" s="114">
        <v>3025106750</v>
      </c>
      <c r="AC54" s="114">
        <v>3047207382</v>
      </c>
      <c r="AD54" s="114">
        <v>69693453</v>
      </c>
      <c r="AE54" s="114">
        <v>0</v>
      </c>
      <c r="AF54" s="114">
        <v>32535582</v>
      </c>
      <c r="AG54" s="114">
        <v>0</v>
      </c>
      <c r="AH54" s="114">
        <v>314979</v>
      </c>
      <c r="AI54" s="114">
        <v>1389494</v>
      </c>
      <c r="AJ54" s="114">
        <v>6541718</v>
      </c>
      <c r="AK54" s="114">
        <v>12667650</v>
      </c>
      <c r="AL54" s="114">
        <v>1523462433</v>
      </c>
      <c r="AM54" s="114">
        <v>27694099</v>
      </c>
      <c r="AN54" s="114">
        <v>342548401</v>
      </c>
      <c r="AO54" s="114">
        <v>1173807258</v>
      </c>
      <c r="AP54" s="114">
        <v>293754732</v>
      </c>
      <c r="AQ54" s="114">
        <v>147187444</v>
      </c>
      <c r="AR54" s="71">
        <v>331200</v>
      </c>
    </row>
    <row r="55" spans="1:44">
      <c r="A55" s="71">
        <f t="shared" si="10"/>
        <v>230</v>
      </c>
      <c r="B55" s="71">
        <f t="shared" si="11"/>
        <v>235</v>
      </c>
      <c r="C55" s="131">
        <f t="shared" si="7"/>
        <v>76176000</v>
      </c>
      <c r="D55" s="131">
        <f t="shared" si="8"/>
        <v>77832000</v>
      </c>
      <c r="E55" s="114">
        <v>139</v>
      </c>
      <c r="F55" s="114">
        <f t="shared" si="9"/>
        <v>1350384</v>
      </c>
      <c r="G55" s="114">
        <v>1570594644</v>
      </c>
      <c r="H55" s="114">
        <v>530258676</v>
      </c>
      <c r="I55" s="114">
        <v>515092333</v>
      </c>
      <c r="J55" s="114">
        <v>71619907</v>
      </c>
      <c r="K55" s="114">
        <v>86889211</v>
      </c>
      <c r="L55" s="132">
        <v>1629974705</v>
      </c>
      <c r="M55" s="133">
        <v>548812132</v>
      </c>
      <c r="N55" s="114">
        <v>24394340</v>
      </c>
      <c r="O55" s="114">
        <v>5863302461</v>
      </c>
      <c r="P55" s="114">
        <v>316921160</v>
      </c>
      <c r="Q55" s="114">
        <v>446257385</v>
      </c>
      <c r="R55" s="114">
        <v>25766961</v>
      </c>
      <c r="S55" s="114">
        <v>40630056</v>
      </c>
      <c r="T55" s="168">
        <v>10494384562</v>
      </c>
      <c r="U55" s="114">
        <v>10645205167</v>
      </c>
      <c r="V55" s="114">
        <v>3158620</v>
      </c>
      <c r="W55" s="114">
        <v>409010140</v>
      </c>
      <c r="X55" s="114">
        <v>10233036407</v>
      </c>
      <c r="Y55" s="114">
        <v>10233036407</v>
      </c>
      <c r="Z55" s="173">
        <f t="shared" si="4"/>
        <v>4.0278246222016006E-2</v>
      </c>
      <c r="AA55" s="173">
        <f t="shared" si="3"/>
        <v>4.7579957857566135E-2</v>
      </c>
      <c r="AB55" s="114">
        <v>3169971383</v>
      </c>
      <c r="AC55" s="114">
        <v>3169971385</v>
      </c>
      <c r="AD55" s="114">
        <v>31580852</v>
      </c>
      <c r="AE55" s="114">
        <v>0</v>
      </c>
      <c r="AF55" s="114">
        <v>8387199</v>
      </c>
      <c r="AG55" s="114">
        <v>0</v>
      </c>
      <c r="AH55" s="114">
        <v>30952760</v>
      </c>
      <c r="AI55" s="114">
        <v>0</v>
      </c>
      <c r="AJ55" s="114">
        <v>852461</v>
      </c>
      <c r="AK55" s="114">
        <v>100000</v>
      </c>
      <c r="AL55" s="114">
        <v>1727125248</v>
      </c>
      <c r="AM55" s="114">
        <v>26808627</v>
      </c>
      <c r="AN55" s="114">
        <v>334897695</v>
      </c>
      <c r="AO55" s="114">
        <v>1101378467</v>
      </c>
      <c r="AP55" s="114">
        <v>269560523</v>
      </c>
      <c r="AQ55" s="114">
        <v>132491098</v>
      </c>
      <c r="AR55" s="71">
        <v>331200</v>
      </c>
    </row>
    <row r="56" spans="1:44">
      <c r="A56" s="71">
        <f t="shared" si="10"/>
        <v>235</v>
      </c>
      <c r="B56" s="71">
        <f t="shared" si="11"/>
        <v>240</v>
      </c>
      <c r="C56" s="131">
        <f t="shared" si="7"/>
        <v>77832000</v>
      </c>
      <c r="D56" s="131">
        <f t="shared" si="8"/>
        <v>79488000</v>
      </c>
      <c r="E56" s="114">
        <v>130</v>
      </c>
      <c r="F56" s="114">
        <f t="shared" si="9"/>
        <v>1350514</v>
      </c>
      <c r="G56" s="114">
        <v>1302892259</v>
      </c>
      <c r="H56" s="114">
        <v>684368617</v>
      </c>
      <c r="I56" s="114">
        <v>421869235</v>
      </c>
      <c r="J56" s="114">
        <v>130270891</v>
      </c>
      <c r="K56" s="114">
        <v>191818584</v>
      </c>
      <c r="L56" s="132">
        <v>1255084931</v>
      </c>
      <c r="M56" s="133">
        <v>406583619</v>
      </c>
      <c r="N56" s="114">
        <v>26242946</v>
      </c>
      <c r="O56" s="114">
        <v>6116927705</v>
      </c>
      <c r="P56" s="114">
        <v>294255063</v>
      </c>
      <c r="Q56" s="114">
        <v>395063339</v>
      </c>
      <c r="R56" s="114">
        <v>24163448</v>
      </c>
      <c r="S56" s="114">
        <v>42924809</v>
      </c>
      <c r="T56" s="168">
        <v>10293931086</v>
      </c>
      <c r="U56" s="114">
        <v>10368162254</v>
      </c>
      <c r="V56" s="114">
        <v>8896116</v>
      </c>
      <c r="W56" s="114">
        <v>585447958</v>
      </c>
      <c r="X56" s="114">
        <v>9774437976</v>
      </c>
      <c r="Y56" s="114">
        <v>9773818180</v>
      </c>
      <c r="Z56" s="173">
        <f t="shared" si="4"/>
        <v>6.0809814859887235E-2</v>
      </c>
      <c r="AA56" s="173">
        <f t="shared" si="3"/>
        <v>4.4812389583453453E-2</v>
      </c>
      <c r="AB56" s="114">
        <v>3056508957</v>
      </c>
      <c r="AC56" s="114">
        <v>3056230053</v>
      </c>
      <c r="AD56" s="114">
        <v>27277720</v>
      </c>
      <c r="AE56" s="114">
        <v>22098</v>
      </c>
      <c r="AF56" s="114">
        <v>8875438</v>
      </c>
      <c r="AG56" s="114">
        <v>0</v>
      </c>
      <c r="AH56" s="114">
        <v>25967</v>
      </c>
      <c r="AI56" s="114">
        <v>0</v>
      </c>
      <c r="AJ56" s="114">
        <v>225514</v>
      </c>
      <c r="AK56" s="114">
        <v>21482580</v>
      </c>
      <c r="AL56" s="114">
        <v>1844027627</v>
      </c>
      <c r="AM56" s="114">
        <v>19954525</v>
      </c>
      <c r="AN56" s="114">
        <v>351030958</v>
      </c>
      <c r="AO56" s="114">
        <v>916886790</v>
      </c>
      <c r="AP56" s="114">
        <v>418364957</v>
      </c>
      <c r="AQ56" s="114">
        <v>160369708</v>
      </c>
      <c r="AR56" s="71">
        <v>331200</v>
      </c>
    </row>
    <row r="57" spans="1:44">
      <c r="A57" s="71">
        <f t="shared" si="10"/>
        <v>240</v>
      </c>
      <c r="B57" s="71">
        <f t="shared" si="11"/>
        <v>245</v>
      </c>
      <c r="C57" s="131">
        <f t="shared" si="7"/>
        <v>79488000</v>
      </c>
      <c r="D57" s="131">
        <f t="shared" si="8"/>
        <v>81144000</v>
      </c>
      <c r="E57" s="114">
        <v>112</v>
      </c>
      <c r="F57" s="114">
        <f t="shared" si="9"/>
        <v>1350626</v>
      </c>
      <c r="G57" s="114">
        <v>1373215593</v>
      </c>
      <c r="H57" s="114">
        <v>493478765</v>
      </c>
      <c r="I57" s="114">
        <v>909275995</v>
      </c>
      <c r="J57" s="114">
        <v>105910892</v>
      </c>
      <c r="K57" s="114">
        <v>90134032</v>
      </c>
      <c r="L57" s="132">
        <v>791441835</v>
      </c>
      <c r="M57" s="133">
        <v>553625714</v>
      </c>
      <c r="N57" s="114">
        <v>17800071</v>
      </c>
      <c r="O57" s="114">
        <v>5251605739</v>
      </c>
      <c r="P57" s="114">
        <v>274934957</v>
      </c>
      <c r="Q57" s="114">
        <v>829995839</v>
      </c>
      <c r="R57" s="114">
        <v>10796701</v>
      </c>
      <c r="S57" s="114">
        <v>56935814</v>
      </c>
      <c r="T57" s="168">
        <v>8705896467</v>
      </c>
      <c r="U57" s="114">
        <v>8963695239</v>
      </c>
      <c r="V57" s="114">
        <v>7555928</v>
      </c>
      <c r="W57" s="114">
        <v>361380832</v>
      </c>
      <c r="X57" s="114">
        <v>8594761559</v>
      </c>
      <c r="Y57" s="114">
        <v>8594758479</v>
      </c>
      <c r="Z57" s="173">
        <f t="shared" si="4"/>
        <v>4.2925785628699344E-2</v>
      </c>
      <c r="AA57" s="173">
        <f t="shared" si="3"/>
        <v>0.10319448244730602</v>
      </c>
      <c r="AB57" s="114">
        <v>2711467664</v>
      </c>
      <c r="AC57" s="114">
        <v>2711466930</v>
      </c>
      <c r="AD57" s="114">
        <v>14401693</v>
      </c>
      <c r="AE57" s="114">
        <v>0</v>
      </c>
      <c r="AF57" s="114">
        <v>6297858</v>
      </c>
      <c r="AG57" s="114">
        <v>0</v>
      </c>
      <c r="AH57" s="114">
        <v>31789997</v>
      </c>
      <c r="AI57" s="114">
        <v>0</v>
      </c>
      <c r="AJ57" s="114">
        <v>9430460</v>
      </c>
      <c r="AK57" s="114">
        <v>27927567</v>
      </c>
      <c r="AL57" s="114">
        <v>1565956575</v>
      </c>
      <c r="AM57" s="114">
        <v>12589024</v>
      </c>
      <c r="AN57" s="114">
        <v>299534668</v>
      </c>
      <c r="AO57" s="114">
        <v>813018656</v>
      </c>
      <c r="AP57" s="114">
        <v>230091732</v>
      </c>
      <c r="AQ57" s="114">
        <v>119537633</v>
      </c>
      <c r="AR57" s="71">
        <v>331200</v>
      </c>
    </row>
    <row r="58" spans="1:44">
      <c r="A58" s="71">
        <f t="shared" si="10"/>
        <v>245</v>
      </c>
      <c r="B58" s="71">
        <f t="shared" si="11"/>
        <v>250</v>
      </c>
      <c r="C58" s="131">
        <f t="shared" si="7"/>
        <v>81144000</v>
      </c>
      <c r="D58" s="131">
        <f t="shared" si="8"/>
        <v>82800000</v>
      </c>
      <c r="E58" s="114">
        <v>97</v>
      </c>
      <c r="F58" s="114">
        <f t="shared" si="9"/>
        <v>1350723</v>
      </c>
      <c r="G58" s="114">
        <v>1208550741</v>
      </c>
      <c r="H58" s="114">
        <v>470165544</v>
      </c>
      <c r="I58" s="114">
        <v>482838769</v>
      </c>
      <c r="J58" s="114">
        <v>21185061</v>
      </c>
      <c r="K58" s="114">
        <v>53463931</v>
      </c>
      <c r="L58" s="132">
        <v>1216837133</v>
      </c>
      <c r="M58" s="133">
        <v>238500316</v>
      </c>
      <c r="N58" s="114">
        <v>12770712</v>
      </c>
      <c r="O58" s="114">
        <v>4459505641</v>
      </c>
      <c r="P58" s="114">
        <v>250386479</v>
      </c>
      <c r="Q58" s="114">
        <v>381033919</v>
      </c>
      <c r="R58" s="114">
        <v>16170202</v>
      </c>
      <c r="S58" s="114">
        <v>41649216</v>
      </c>
      <c r="T58" s="168">
        <v>7896281903</v>
      </c>
      <c r="U58" s="114">
        <v>7975350990</v>
      </c>
      <c r="V58" s="114">
        <v>5594584</v>
      </c>
      <c r="W58" s="114">
        <v>369414070</v>
      </c>
      <c r="X58" s="114">
        <v>7600180236</v>
      </c>
      <c r="Y58" s="114">
        <v>7600342336</v>
      </c>
      <c r="Z58" s="173">
        <f t="shared" si="4"/>
        <v>4.9341021420011996E-2</v>
      </c>
      <c r="AA58" s="173">
        <f t="shared" si="3"/>
        <v>5.5613696898612966E-2</v>
      </c>
      <c r="AB58" s="114">
        <v>2418751498</v>
      </c>
      <c r="AC58" s="114">
        <v>2418824449</v>
      </c>
      <c r="AD58" s="114">
        <v>29298950</v>
      </c>
      <c r="AE58" s="114">
        <v>7558947</v>
      </c>
      <c r="AF58" s="114">
        <v>4617754</v>
      </c>
      <c r="AG58" s="114">
        <v>359509</v>
      </c>
      <c r="AH58" s="114">
        <v>10724835</v>
      </c>
      <c r="AI58" s="114">
        <v>1500000</v>
      </c>
      <c r="AJ58" s="114">
        <v>566143</v>
      </c>
      <c r="AK58" s="114">
        <v>12637500</v>
      </c>
      <c r="AL58" s="114">
        <v>1354240218</v>
      </c>
      <c r="AM58" s="114">
        <v>24988333</v>
      </c>
      <c r="AN58" s="114">
        <v>264681968</v>
      </c>
      <c r="AO58" s="114">
        <v>803090336</v>
      </c>
      <c r="AP58" s="114">
        <v>253495777</v>
      </c>
      <c r="AQ58" s="114">
        <v>109517486</v>
      </c>
      <c r="AR58" s="71">
        <v>331200</v>
      </c>
    </row>
    <row r="59" spans="1:44">
      <c r="A59" s="71">
        <f t="shared" si="10"/>
        <v>250</v>
      </c>
      <c r="B59" s="71">
        <f t="shared" si="11"/>
        <v>255</v>
      </c>
      <c r="C59" s="131">
        <f t="shared" si="7"/>
        <v>82800000</v>
      </c>
      <c r="D59" s="131">
        <f t="shared" si="8"/>
        <v>84456000</v>
      </c>
      <c r="E59" s="114">
        <v>81</v>
      </c>
      <c r="F59" s="114">
        <f t="shared" si="9"/>
        <v>1350804</v>
      </c>
      <c r="G59" s="114">
        <v>976224717</v>
      </c>
      <c r="H59" s="114">
        <v>344610647</v>
      </c>
      <c r="I59" s="114">
        <v>293510341</v>
      </c>
      <c r="J59" s="114">
        <v>55166913</v>
      </c>
      <c r="K59" s="114">
        <v>50473582</v>
      </c>
      <c r="L59" s="132">
        <v>609378872</v>
      </c>
      <c r="M59" s="133">
        <v>446988278</v>
      </c>
      <c r="N59" s="114">
        <v>12079780</v>
      </c>
      <c r="O59" s="114">
        <v>3967009229</v>
      </c>
      <c r="P59" s="114">
        <v>255150556</v>
      </c>
      <c r="Q59" s="114">
        <v>232857132</v>
      </c>
      <c r="R59" s="114">
        <v>12571329</v>
      </c>
      <c r="S59" s="114">
        <v>70724179</v>
      </c>
      <c r="T59" s="168">
        <v>6614836254</v>
      </c>
      <c r="U59" s="114">
        <v>6694440275</v>
      </c>
      <c r="V59" s="114">
        <v>3094422</v>
      </c>
      <c r="W59" s="114">
        <v>210518601</v>
      </c>
      <c r="X59" s="114">
        <v>6474385539</v>
      </c>
      <c r="Y59" s="114">
        <v>6480827252</v>
      </c>
      <c r="Z59" s="173">
        <f t="shared" si="4"/>
        <v>3.2960764836630768E-2</v>
      </c>
      <c r="AA59" s="173">
        <f t="shared" si="3"/>
        <v>4.6842987661230136E-2</v>
      </c>
      <c r="AB59" s="114">
        <v>2077311664</v>
      </c>
      <c r="AC59" s="114">
        <v>2080210437</v>
      </c>
      <c r="AD59" s="114">
        <v>48066553</v>
      </c>
      <c r="AE59" s="114">
        <v>0</v>
      </c>
      <c r="AF59" s="114">
        <v>4263443</v>
      </c>
      <c r="AG59" s="114">
        <v>464250</v>
      </c>
      <c r="AH59" s="114">
        <v>8946182</v>
      </c>
      <c r="AI59" s="114">
        <v>0</v>
      </c>
      <c r="AJ59" s="114">
        <v>15977</v>
      </c>
      <c r="AK59" s="114">
        <v>0</v>
      </c>
      <c r="AL59" s="114">
        <v>1242547204</v>
      </c>
      <c r="AM59" s="114">
        <v>18753885</v>
      </c>
      <c r="AN59" s="114">
        <v>230880761</v>
      </c>
      <c r="AO59" s="114">
        <v>645592785</v>
      </c>
      <c r="AP59" s="114">
        <v>121048104</v>
      </c>
      <c r="AQ59" s="114">
        <v>93204379</v>
      </c>
      <c r="AR59" s="71">
        <v>331200</v>
      </c>
    </row>
    <row r="60" spans="1:44">
      <c r="A60" s="71">
        <f t="shared" si="10"/>
        <v>255</v>
      </c>
      <c r="B60" s="71">
        <f t="shared" si="11"/>
        <v>260</v>
      </c>
      <c r="C60" s="131">
        <f t="shared" si="7"/>
        <v>84456000</v>
      </c>
      <c r="D60" s="131">
        <f t="shared" si="8"/>
        <v>86112000</v>
      </c>
      <c r="E60" s="114">
        <v>101</v>
      </c>
      <c r="F60" s="114">
        <f t="shared" si="9"/>
        <v>1350905</v>
      </c>
      <c r="G60" s="114">
        <v>998040735</v>
      </c>
      <c r="H60" s="114">
        <v>434817013</v>
      </c>
      <c r="I60" s="114">
        <v>1076616110</v>
      </c>
      <c r="J60" s="114">
        <v>36846728</v>
      </c>
      <c r="K60" s="114">
        <v>92227721</v>
      </c>
      <c r="L60" s="132">
        <v>945283752</v>
      </c>
      <c r="M60" s="133">
        <v>306012588</v>
      </c>
      <c r="N60" s="114">
        <v>45574075</v>
      </c>
      <c r="O60" s="114">
        <v>5473908186</v>
      </c>
      <c r="P60" s="114">
        <v>233452099</v>
      </c>
      <c r="Q60" s="114">
        <v>967963190</v>
      </c>
      <c r="R60" s="114">
        <v>10785064</v>
      </c>
      <c r="S60" s="114">
        <v>83363665</v>
      </c>
      <c r="T60" s="168">
        <v>8496668245</v>
      </c>
      <c r="U60" s="114">
        <v>8580667088</v>
      </c>
      <c r="V60" s="114">
        <v>1778081</v>
      </c>
      <c r="W60" s="114">
        <v>350793145</v>
      </c>
      <c r="X60" s="114">
        <v>8146075129</v>
      </c>
      <c r="Y60" s="114">
        <v>8228095862</v>
      </c>
      <c r="Z60" s="173">
        <f t="shared" si="4"/>
        <v>4.2849674081738356E-2</v>
      </c>
      <c r="AA60" s="173">
        <f t="shared" si="3"/>
        <v>0.12777280097760726</v>
      </c>
      <c r="AB60" s="114">
        <v>2633435262</v>
      </c>
      <c r="AC60" s="114">
        <v>2660021586</v>
      </c>
      <c r="AD60" s="114">
        <v>50986326</v>
      </c>
      <c r="AE60" s="114">
        <v>9209195</v>
      </c>
      <c r="AF60" s="114">
        <v>18609202</v>
      </c>
      <c r="AG60" s="114">
        <v>0</v>
      </c>
      <c r="AH60" s="114">
        <v>8549180</v>
      </c>
      <c r="AI60" s="114">
        <v>0</v>
      </c>
      <c r="AJ60" s="114">
        <v>2283860</v>
      </c>
      <c r="AK60" s="114">
        <v>2901167</v>
      </c>
      <c r="AL60" s="114">
        <v>1720331319</v>
      </c>
      <c r="AM60" s="114">
        <v>26757328</v>
      </c>
      <c r="AN60" s="114">
        <v>246619744</v>
      </c>
      <c r="AO60" s="114">
        <v>713861123</v>
      </c>
      <c r="AP60" s="114">
        <v>242629852</v>
      </c>
      <c r="AQ60" s="114">
        <v>102860018</v>
      </c>
      <c r="AR60" s="71">
        <v>331200</v>
      </c>
    </row>
    <row r="61" spans="1:44">
      <c r="A61" s="71">
        <f t="shared" si="10"/>
        <v>260</v>
      </c>
      <c r="B61" s="71">
        <f t="shared" si="11"/>
        <v>265</v>
      </c>
      <c r="C61" s="131">
        <f t="shared" si="7"/>
        <v>86112000</v>
      </c>
      <c r="D61" s="131">
        <f t="shared" si="8"/>
        <v>87768000</v>
      </c>
      <c r="E61" s="114">
        <v>81</v>
      </c>
      <c r="F61" s="114">
        <f t="shared" si="9"/>
        <v>1350986</v>
      </c>
      <c r="G61" s="114">
        <v>1187501505</v>
      </c>
      <c r="H61" s="114">
        <v>443548121</v>
      </c>
      <c r="I61" s="114">
        <v>260335082</v>
      </c>
      <c r="J61" s="114">
        <v>63962707</v>
      </c>
      <c r="K61" s="114">
        <v>62465186</v>
      </c>
      <c r="L61" s="132">
        <v>798794223</v>
      </c>
      <c r="M61" s="133">
        <v>289318372</v>
      </c>
      <c r="N61" s="114">
        <v>53841436</v>
      </c>
      <c r="O61" s="114">
        <v>3887181679</v>
      </c>
      <c r="P61" s="114">
        <v>238097769</v>
      </c>
      <c r="Q61" s="114">
        <v>250009085</v>
      </c>
      <c r="R61" s="114">
        <v>38533733</v>
      </c>
      <c r="S61" s="114">
        <v>11596943</v>
      </c>
      <c r="T61" s="168">
        <v>6487870748</v>
      </c>
      <c r="U61" s="114">
        <v>6984906319</v>
      </c>
      <c r="V61" s="114">
        <v>5208972</v>
      </c>
      <c r="W61" s="114">
        <v>251803098</v>
      </c>
      <c r="X61" s="114">
        <v>6646662249</v>
      </c>
      <c r="Y61" s="114">
        <v>6727894249</v>
      </c>
      <c r="Z61" s="173">
        <f t="shared" si="4"/>
        <v>3.8200967566962125E-2</v>
      </c>
      <c r="AA61" s="173">
        <f t="shared" si="3"/>
        <v>3.8883790130750613E-2</v>
      </c>
      <c r="AB61" s="114">
        <v>2164604768</v>
      </c>
      <c r="AC61" s="114">
        <v>2191390582</v>
      </c>
      <c r="AD61" s="114">
        <v>14375497</v>
      </c>
      <c r="AE61" s="114">
        <v>0</v>
      </c>
      <c r="AF61" s="114">
        <v>19219906</v>
      </c>
      <c r="AG61" s="114">
        <v>12403</v>
      </c>
      <c r="AH61" s="114">
        <v>8534285</v>
      </c>
      <c r="AI61" s="114">
        <v>0</v>
      </c>
      <c r="AJ61" s="114">
        <v>8514988</v>
      </c>
      <c r="AK61" s="114">
        <v>0</v>
      </c>
      <c r="AL61" s="114">
        <v>1213273789</v>
      </c>
      <c r="AM61" s="114">
        <v>8983928</v>
      </c>
      <c r="AN61" s="114">
        <v>271666971</v>
      </c>
      <c r="AO61" s="114">
        <v>673963362</v>
      </c>
      <c r="AP61" s="114">
        <v>148100347</v>
      </c>
      <c r="AQ61" s="114">
        <v>86520613</v>
      </c>
      <c r="AR61" s="71">
        <v>331200</v>
      </c>
    </row>
    <row r="62" spans="1:44">
      <c r="A62" s="71">
        <f t="shared" si="10"/>
        <v>265</v>
      </c>
      <c r="B62" s="71">
        <f t="shared" si="11"/>
        <v>270</v>
      </c>
      <c r="C62" s="131">
        <f t="shared" si="7"/>
        <v>87768000</v>
      </c>
      <c r="D62" s="131">
        <f t="shared" si="8"/>
        <v>89424000</v>
      </c>
      <c r="E62" s="114">
        <v>75</v>
      </c>
      <c r="F62" s="114">
        <f t="shared" si="9"/>
        <v>1351061</v>
      </c>
      <c r="G62" s="114">
        <v>945276553</v>
      </c>
      <c r="H62" s="114">
        <v>231054877</v>
      </c>
      <c r="I62" s="114">
        <v>427401223</v>
      </c>
      <c r="J62" s="114">
        <v>115121108</v>
      </c>
      <c r="K62" s="114">
        <v>22610283</v>
      </c>
      <c r="L62" s="132">
        <v>824806671</v>
      </c>
      <c r="M62" s="133">
        <v>374639067</v>
      </c>
      <c r="N62" s="114">
        <v>162609832</v>
      </c>
      <c r="O62" s="114">
        <v>3755335673</v>
      </c>
      <c r="P62" s="114">
        <v>210183280</v>
      </c>
      <c r="Q62" s="114">
        <v>348360018</v>
      </c>
      <c r="R62" s="114">
        <v>21400738</v>
      </c>
      <c r="S62" s="114">
        <v>69475768</v>
      </c>
      <c r="T62" s="168">
        <v>6629792043</v>
      </c>
      <c r="U62" s="114">
        <v>6629802043</v>
      </c>
      <c r="V62" s="114">
        <v>3077905</v>
      </c>
      <c r="W62" s="114">
        <v>275196668</v>
      </c>
      <c r="X62" s="114">
        <v>6331736470</v>
      </c>
      <c r="Y62" s="114">
        <v>6351527470</v>
      </c>
      <c r="Z62" s="173">
        <f t="shared" si="4"/>
        <v>4.3812228525243233E-2</v>
      </c>
      <c r="AA62" s="173">
        <f t="shared" si="3"/>
        <v>6.5785086811566598E-2</v>
      </c>
      <c r="AB62" s="114">
        <v>2075057497</v>
      </c>
      <c r="AC62" s="114">
        <v>2083963447</v>
      </c>
      <c r="AD62" s="114">
        <v>15841662</v>
      </c>
      <c r="AE62" s="114">
        <v>0</v>
      </c>
      <c r="AF62" s="114">
        <v>58707525</v>
      </c>
      <c r="AG62" s="114">
        <v>0</v>
      </c>
      <c r="AH62" s="114">
        <v>1889998</v>
      </c>
      <c r="AI62" s="114">
        <v>750000</v>
      </c>
      <c r="AJ62" s="114">
        <v>25397</v>
      </c>
      <c r="AK62" s="114">
        <v>3830477</v>
      </c>
      <c r="AL62" s="114">
        <v>1133708783</v>
      </c>
      <c r="AM62" s="114">
        <v>24173796</v>
      </c>
      <c r="AN62" s="114">
        <v>220335162</v>
      </c>
      <c r="AO62" s="114">
        <v>681412000</v>
      </c>
      <c r="AP62" s="114">
        <v>200917518</v>
      </c>
      <c r="AQ62" s="114">
        <v>92963790</v>
      </c>
      <c r="AR62" s="71">
        <v>331200</v>
      </c>
    </row>
    <row r="63" spans="1:44">
      <c r="A63" s="71">
        <f t="shared" si="10"/>
        <v>270</v>
      </c>
      <c r="B63" s="71">
        <f t="shared" si="11"/>
        <v>275</v>
      </c>
      <c r="C63" s="131">
        <f t="shared" si="7"/>
        <v>89424000</v>
      </c>
      <c r="D63" s="131">
        <f t="shared" si="8"/>
        <v>91080000</v>
      </c>
      <c r="E63" s="114">
        <v>67</v>
      </c>
      <c r="F63" s="114">
        <f t="shared" si="9"/>
        <v>1351128</v>
      </c>
      <c r="G63" s="114">
        <v>603846991</v>
      </c>
      <c r="H63" s="114">
        <v>288530540</v>
      </c>
      <c r="I63" s="114">
        <v>231674259</v>
      </c>
      <c r="J63" s="114">
        <v>127042543</v>
      </c>
      <c r="K63" s="114">
        <v>142276932</v>
      </c>
      <c r="L63" s="132">
        <v>690256750</v>
      </c>
      <c r="M63" s="133">
        <v>333101828</v>
      </c>
      <c r="N63" s="114">
        <v>17479970</v>
      </c>
      <c r="O63" s="114">
        <v>3637105838</v>
      </c>
      <c r="P63" s="114">
        <v>180437400</v>
      </c>
      <c r="Q63" s="114">
        <v>243321108</v>
      </c>
      <c r="R63" s="114">
        <v>6556158</v>
      </c>
      <c r="S63" s="114">
        <v>17850022</v>
      </c>
      <c r="T63" s="168">
        <v>5940652531</v>
      </c>
      <c r="U63" s="114">
        <v>5984025763</v>
      </c>
      <c r="V63" s="114">
        <v>1062189</v>
      </c>
      <c r="W63" s="114">
        <v>200848876</v>
      </c>
      <c r="X63" s="114">
        <v>5738741466</v>
      </c>
      <c r="Y63" s="114">
        <v>5782114698</v>
      </c>
      <c r="Z63" s="173">
        <f t="shared" si="4"/>
        <v>3.4919934236143722E-2</v>
      </c>
      <c r="AA63" s="173">
        <f t="shared" si="3"/>
        <v>4.5168790942583269E-2</v>
      </c>
      <c r="AB63" s="114">
        <v>1890793646</v>
      </c>
      <c r="AC63" s="114">
        <v>1910311584</v>
      </c>
      <c r="AD63" s="114">
        <v>11336286</v>
      </c>
      <c r="AE63" s="114">
        <v>0</v>
      </c>
      <c r="AF63" s="114">
        <v>6300050</v>
      </c>
      <c r="AG63" s="114">
        <v>0</v>
      </c>
      <c r="AH63" s="114">
        <v>91547</v>
      </c>
      <c r="AI63" s="114">
        <v>0</v>
      </c>
      <c r="AJ63" s="114">
        <v>45421</v>
      </c>
      <c r="AK63" s="114">
        <v>29143865</v>
      </c>
      <c r="AL63" s="114">
        <v>1101641025</v>
      </c>
      <c r="AM63" s="114">
        <v>8474407</v>
      </c>
      <c r="AN63" s="114">
        <v>196722707</v>
      </c>
      <c r="AO63" s="114">
        <v>542470008</v>
      </c>
      <c r="AP63" s="114">
        <v>113282942</v>
      </c>
      <c r="AQ63" s="114">
        <v>85018777</v>
      </c>
      <c r="AR63" s="71">
        <v>331200</v>
      </c>
    </row>
    <row r="64" spans="1:44">
      <c r="A64" s="71">
        <f t="shared" si="10"/>
        <v>275</v>
      </c>
      <c r="B64" s="71">
        <f t="shared" si="11"/>
        <v>280</v>
      </c>
      <c r="C64" s="131">
        <f t="shared" si="7"/>
        <v>91080000</v>
      </c>
      <c r="D64" s="131">
        <f t="shared" si="8"/>
        <v>92736000</v>
      </c>
      <c r="E64" s="114">
        <v>80</v>
      </c>
      <c r="F64" s="114">
        <f t="shared" si="9"/>
        <v>1351208</v>
      </c>
      <c r="G64" s="114">
        <v>835609805</v>
      </c>
      <c r="H64" s="114">
        <v>504080646</v>
      </c>
      <c r="I64" s="114">
        <v>269591402</v>
      </c>
      <c r="J64" s="114">
        <v>117610660</v>
      </c>
      <c r="K64" s="114">
        <v>15310506</v>
      </c>
      <c r="L64" s="132">
        <v>683761538</v>
      </c>
      <c r="M64" s="133">
        <v>389936293</v>
      </c>
      <c r="N64" s="114">
        <v>14706081</v>
      </c>
      <c r="O64" s="114">
        <v>4696663221</v>
      </c>
      <c r="P64" s="114">
        <v>206883576</v>
      </c>
      <c r="Q64" s="114">
        <v>250796612</v>
      </c>
      <c r="R64" s="114">
        <v>32997797</v>
      </c>
      <c r="S64" s="114">
        <v>43014149</v>
      </c>
      <c r="T64" s="168">
        <v>7407341175</v>
      </c>
      <c r="U64" s="114">
        <v>7407345170</v>
      </c>
      <c r="V64" s="114">
        <v>2432752</v>
      </c>
      <c r="W64" s="114">
        <v>372727229</v>
      </c>
      <c r="X64" s="114">
        <v>7032181194</v>
      </c>
      <c r="Y64" s="114">
        <v>7032185189</v>
      </c>
      <c r="Z64" s="173">
        <f t="shared" si="4"/>
        <v>5.3348990522439438E-2</v>
      </c>
      <c r="AA64" s="173">
        <f t="shared" si="3"/>
        <v>4.1780862292931292E-2</v>
      </c>
      <c r="AB64" s="114">
        <v>2338643689</v>
      </c>
      <c r="AC64" s="114">
        <v>2338644487</v>
      </c>
      <c r="AD64" s="114">
        <v>7278832</v>
      </c>
      <c r="AE64" s="114">
        <v>22544</v>
      </c>
      <c r="AF64" s="114">
        <v>5475214</v>
      </c>
      <c r="AG64" s="114">
        <v>0</v>
      </c>
      <c r="AH64" s="114">
        <v>0</v>
      </c>
      <c r="AI64" s="114">
        <v>0</v>
      </c>
      <c r="AJ64" s="114">
        <v>0</v>
      </c>
      <c r="AK64" s="114">
        <v>75375</v>
      </c>
      <c r="AL64" s="114">
        <v>1507062202</v>
      </c>
      <c r="AM64" s="114">
        <v>17739282</v>
      </c>
      <c r="AN64" s="114">
        <v>213237503</v>
      </c>
      <c r="AO64" s="114">
        <v>661520762</v>
      </c>
      <c r="AP64" s="114">
        <v>271727271</v>
      </c>
      <c r="AQ64" s="114">
        <v>100503722</v>
      </c>
      <c r="AR64" s="71">
        <v>331200</v>
      </c>
    </row>
    <row r="65" spans="1:44">
      <c r="A65" s="71">
        <f t="shared" si="10"/>
        <v>280</v>
      </c>
      <c r="B65" s="71">
        <f t="shared" si="11"/>
        <v>285</v>
      </c>
      <c r="C65" s="131">
        <f t="shared" si="7"/>
        <v>92736000</v>
      </c>
      <c r="D65" s="131">
        <f t="shared" si="8"/>
        <v>94392000</v>
      </c>
      <c r="E65" s="114">
        <v>61</v>
      </c>
      <c r="F65" s="114">
        <f t="shared" si="9"/>
        <v>1351269</v>
      </c>
      <c r="G65" s="114">
        <v>454338753</v>
      </c>
      <c r="H65" s="114">
        <v>425582924</v>
      </c>
      <c r="I65" s="114">
        <v>485113268</v>
      </c>
      <c r="J65" s="114">
        <v>36219253</v>
      </c>
      <c r="K65" s="114">
        <v>171486678</v>
      </c>
      <c r="L65" s="132">
        <v>825436485</v>
      </c>
      <c r="M65" s="133">
        <v>171138051</v>
      </c>
      <c r="N65" s="114">
        <v>123903654</v>
      </c>
      <c r="O65" s="114">
        <v>3394968032</v>
      </c>
      <c r="P65" s="114">
        <v>138268263</v>
      </c>
      <c r="Q65" s="114">
        <v>433629419</v>
      </c>
      <c r="R65" s="114">
        <v>23409805</v>
      </c>
      <c r="S65" s="114">
        <v>35950155</v>
      </c>
      <c r="T65" s="168">
        <v>5723465982</v>
      </c>
      <c r="U65" s="114">
        <v>5733465982</v>
      </c>
      <c r="V65" s="114">
        <v>1847160</v>
      </c>
      <c r="W65" s="114">
        <v>273225593</v>
      </c>
      <c r="X65" s="114">
        <v>5448393229</v>
      </c>
      <c r="Y65" s="114">
        <v>5458393229</v>
      </c>
      <c r="Z65" s="173">
        <f t="shared" si="4"/>
        <v>5.0394455192154498E-2</v>
      </c>
      <c r="AA65" s="173">
        <f t="shared" si="3"/>
        <v>8.6028901601511928E-2</v>
      </c>
      <c r="AB65" s="114">
        <v>1822074834</v>
      </c>
      <c r="AC65" s="114">
        <v>1826574835</v>
      </c>
      <c r="AD65" s="114">
        <v>4136489</v>
      </c>
      <c r="AE65" s="114">
        <v>0</v>
      </c>
      <c r="AF65" s="114">
        <v>42451280</v>
      </c>
      <c r="AG65" s="114">
        <v>0</v>
      </c>
      <c r="AH65" s="114">
        <v>0</v>
      </c>
      <c r="AI65" s="114">
        <v>0</v>
      </c>
      <c r="AJ65" s="114">
        <v>778381</v>
      </c>
      <c r="AK65" s="114">
        <v>0</v>
      </c>
      <c r="AL65" s="114">
        <v>1098904601</v>
      </c>
      <c r="AM65" s="114">
        <v>9550468</v>
      </c>
      <c r="AN65" s="114">
        <v>149029639</v>
      </c>
      <c r="AO65" s="114">
        <v>557945689</v>
      </c>
      <c r="AP65" s="114">
        <v>211209208</v>
      </c>
      <c r="AQ65" s="114">
        <v>61505195</v>
      </c>
      <c r="AR65" s="71">
        <v>331200</v>
      </c>
    </row>
    <row r="66" spans="1:44">
      <c r="A66" s="71">
        <f t="shared" si="10"/>
        <v>285</v>
      </c>
      <c r="B66" s="71">
        <f t="shared" si="11"/>
        <v>290</v>
      </c>
      <c r="C66" s="131">
        <f t="shared" si="7"/>
        <v>94392000</v>
      </c>
      <c r="D66" s="131">
        <f t="shared" si="8"/>
        <v>96048000</v>
      </c>
      <c r="E66" s="114">
        <v>61</v>
      </c>
      <c r="F66" s="114">
        <f t="shared" si="9"/>
        <v>1351330</v>
      </c>
      <c r="G66" s="114">
        <v>730725815</v>
      </c>
      <c r="H66" s="114">
        <v>402773957</v>
      </c>
      <c r="I66" s="114">
        <v>374566015</v>
      </c>
      <c r="J66" s="114">
        <v>15210216</v>
      </c>
      <c r="K66" s="114">
        <v>28485080</v>
      </c>
      <c r="L66" s="132">
        <v>476362624</v>
      </c>
      <c r="M66" s="133">
        <v>198880673</v>
      </c>
      <c r="N66" s="114">
        <v>24393019</v>
      </c>
      <c r="O66" s="114">
        <v>3747618341</v>
      </c>
      <c r="P66" s="114">
        <v>201125784</v>
      </c>
      <c r="Q66" s="114">
        <v>311219835</v>
      </c>
      <c r="R66" s="114">
        <v>4465351</v>
      </c>
      <c r="S66" s="114">
        <v>9924605</v>
      </c>
      <c r="T66" s="168">
        <v>5782819418</v>
      </c>
      <c r="U66" s="114">
        <v>5874531733</v>
      </c>
      <c r="V66" s="114">
        <v>3150602</v>
      </c>
      <c r="W66" s="114">
        <v>312803000</v>
      </c>
      <c r="X66" s="114">
        <v>5558578132</v>
      </c>
      <c r="Y66" s="114">
        <v>5558578131</v>
      </c>
      <c r="Z66" s="173">
        <f t="shared" si="4"/>
        <v>5.6840723392541266E-2</v>
      </c>
      <c r="AA66" s="173">
        <f t="shared" si="3"/>
        <v>5.7774566162700575E-2</v>
      </c>
      <c r="AB66" s="114">
        <v>1840790595</v>
      </c>
      <c r="AC66" s="114">
        <v>1871658039</v>
      </c>
      <c r="AD66" s="114">
        <v>16466125</v>
      </c>
      <c r="AE66" s="114">
        <v>0</v>
      </c>
      <c r="AF66" s="114">
        <v>9329058</v>
      </c>
      <c r="AG66" s="114">
        <v>0</v>
      </c>
      <c r="AH66" s="114">
        <v>32880</v>
      </c>
      <c r="AI66" s="114">
        <v>151350</v>
      </c>
      <c r="AJ66" s="114">
        <v>728139</v>
      </c>
      <c r="AK66" s="114">
        <v>0</v>
      </c>
      <c r="AL66" s="114">
        <v>1212099620</v>
      </c>
      <c r="AM66" s="114">
        <v>17273652</v>
      </c>
      <c r="AN66" s="114">
        <v>209461099</v>
      </c>
      <c r="AO66" s="114">
        <v>476502799</v>
      </c>
      <c r="AP66" s="114">
        <v>218531912</v>
      </c>
      <c r="AQ66" s="114">
        <v>90312888</v>
      </c>
      <c r="AR66" s="71">
        <v>331200</v>
      </c>
    </row>
    <row r="67" spans="1:44">
      <c r="A67" s="71">
        <f t="shared" si="10"/>
        <v>290</v>
      </c>
      <c r="B67" s="71">
        <f t="shared" si="11"/>
        <v>295</v>
      </c>
      <c r="C67" s="131">
        <f t="shared" si="7"/>
        <v>96048000</v>
      </c>
      <c r="D67" s="131">
        <f t="shared" si="8"/>
        <v>97704000</v>
      </c>
      <c r="E67" s="114">
        <v>77</v>
      </c>
      <c r="F67" s="114">
        <f t="shared" si="9"/>
        <v>1351407</v>
      </c>
      <c r="G67" s="114">
        <v>771894841</v>
      </c>
      <c r="H67" s="114">
        <v>443673364</v>
      </c>
      <c r="I67" s="114">
        <v>378886495</v>
      </c>
      <c r="J67" s="114">
        <v>31736774</v>
      </c>
      <c r="K67" s="114">
        <v>153995086</v>
      </c>
      <c r="L67" s="132">
        <v>658696982</v>
      </c>
      <c r="M67" s="133">
        <v>395857992</v>
      </c>
      <c r="N67" s="114">
        <v>62285786</v>
      </c>
      <c r="O67" s="114">
        <v>4794502176</v>
      </c>
      <c r="P67" s="114">
        <v>175360698</v>
      </c>
      <c r="Q67" s="114">
        <v>334066954</v>
      </c>
      <c r="R67" s="114">
        <v>46899395</v>
      </c>
      <c r="S67" s="114">
        <v>56068448</v>
      </c>
      <c r="T67" s="168">
        <v>7337939889</v>
      </c>
      <c r="U67" s="114">
        <v>7429855397</v>
      </c>
      <c r="V67" s="114">
        <v>2906704</v>
      </c>
      <c r="W67" s="114">
        <v>293088771</v>
      </c>
      <c r="X67" s="114">
        <v>7133859922</v>
      </c>
      <c r="Y67" s="114">
        <v>7133859922</v>
      </c>
      <c r="Z67" s="173">
        <f t="shared" si="4"/>
        <v>4.1491629809997273E-2</v>
      </c>
      <c r="AA67" s="173">
        <f t="shared" si="3"/>
        <v>5.4687841682574602E-2</v>
      </c>
      <c r="AB67" s="114">
        <v>2415367190</v>
      </c>
      <c r="AC67" s="114">
        <v>2415367075</v>
      </c>
      <c r="AD67" s="114">
        <v>47362815</v>
      </c>
      <c r="AE67" s="114">
        <v>0</v>
      </c>
      <c r="AF67" s="114">
        <v>21661061</v>
      </c>
      <c r="AG67" s="114">
        <v>56293</v>
      </c>
      <c r="AH67" s="114">
        <v>31909</v>
      </c>
      <c r="AI67" s="114">
        <v>50000</v>
      </c>
      <c r="AJ67" s="114">
        <v>1240425</v>
      </c>
      <c r="AK67" s="114">
        <v>0</v>
      </c>
      <c r="AL67" s="114">
        <v>1548452945</v>
      </c>
      <c r="AM67" s="114">
        <v>44996068</v>
      </c>
      <c r="AN67" s="114">
        <v>204501632</v>
      </c>
      <c r="AO67" s="114">
        <v>673838429</v>
      </c>
      <c r="AP67" s="114">
        <v>172717070</v>
      </c>
      <c r="AQ67" s="114">
        <v>111066092</v>
      </c>
      <c r="AR67" s="71">
        <v>331200</v>
      </c>
    </row>
    <row r="68" spans="1:44">
      <c r="A68" s="71">
        <f t="shared" si="10"/>
        <v>295</v>
      </c>
      <c r="B68" s="71">
        <f t="shared" si="11"/>
        <v>300</v>
      </c>
      <c r="C68" s="131">
        <f t="shared" si="7"/>
        <v>97704000</v>
      </c>
      <c r="D68" s="131">
        <f t="shared" si="8"/>
        <v>99360000</v>
      </c>
      <c r="E68" s="114">
        <v>70</v>
      </c>
      <c r="F68" s="114">
        <f t="shared" si="9"/>
        <v>1351477</v>
      </c>
      <c r="G68" s="114">
        <v>834182261</v>
      </c>
      <c r="H68" s="114">
        <v>432870595</v>
      </c>
      <c r="I68" s="114">
        <v>340079458</v>
      </c>
      <c r="J68" s="114">
        <v>19702157</v>
      </c>
      <c r="K68" s="114">
        <v>207620609</v>
      </c>
      <c r="L68" s="132">
        <v>834282459</v>
      </c>
      <c r="M68" s="133">
        <v>358875388</v>
      </c>
      <c r="N68" s="114">
        <v>120503436</v>
      </c>
      <c r="O68" s="114">
        <v>3939926213</v>
      </c>
      <c r="P68" s="114">
        <v>216974981</v>
      </c>
      <c r="Q68" s="114">
        <v>318934230</v>
      </c>
      <c r="R68" s="114">
        <v>11720807</v>
      </c>
      <c r="S68" s="114">
        <v>24314369</v>
      </c>
      <c r="T68" s="168">
        <v>6950048131</v>
      </c>
      <c r="U68" s="114">
        <v>6950048151</v>
      </c>
      <c r="V68" s="114">
        <v>2832685</v>
      </c>
      <c r="W68" s="114">
        <v>358932722</v>
      </c>
      <c r="X68" s="114">
        <v>6400289369</v>
      </c>
      <c r="Y68" s="114">
        <v>6588282744</v>
      </c>
      <c r="Z68" s="173">
        <f t="shared" si="4"/>
        <v>5.4910425228708128E-2</v>
      </c>
      <c r="AA68" s="173">
        <f t="shared" si="3"/>
        <v>5.2099858542440237E-2</v>
      </c>
      <c r="AB68" s="114">
        <v>2210003918</v>
      </c>
      <c r="AC68" s="114">
        <v>2242118247</v>
      </c>
      <c r="AD68" s="114">
        <v>78935772</v>
      </c>
      <c r="AE68" s="114">
        <v>0</v>
      </c>
      <c r="AF68" s="114">
        <v>42188558</v>
      </c>
      <c r="AG68" s="114">
        <v>559020</v>
      </c>
      <c r="AH68" s="114">
        <v>5318714</v>
      </c>
      <c r="AI68" s="114">
        <v>0</v>
      </c>
      <c r="AJ68" s="114">
        <v>1129085</v>
      </c>
      <c r="AK68" s="114">
        <v>45792092</v>
      </c>
      <c r="AL68" s="114">
        <v>1270629781</v>
      </c>
      <c r="AM68" s="114">
        <v>34752521</v>
      </c>
      <c r="AN68" s="114">
        <v>223205066</v>
      </c>
      <c r="AO68" s="114">
        <v>707526470</v>
      </c>
      <c r="AP68" s="114">
        <v>263806063</v>
      </c>
      <c r="AQ68" s="114">
        <v>93819366</v>
      </c>
      <c r="AR68" s="71">
        <v>331200</v>
      </c>
    </row>
    <row r="69" spans="1:44">
      <c r="A69" s="71">
        <f t="shared" si="10"/>
        <v>300</v>
      </c>
      <c r="B69" s="71">
        <f t="shared" si="11"/>
        <v>305</v>
      </c>
      <c r="C69" s="131">
        <f t="shared" si="7"/>
        <v>99360000</v>
      </c>
      <c r="D69" s="131">
        <f t="shared" si="8"/>
        <v>101016000</v>
      </c>
      <c r="E69" s="114">
        <v>43</v>
      </c>
      <c r="F69" s="114">
        <f>F68+E69</f>
        <v>1351520</v>
      </c>
      <c r="G69" s="114">
        <v>425385241</v>
      </c>
      <c r="H69" s="114">
        <v>363818848</v>
      </c>
      <c r="I69" s="114">
        <v>562350114</v>
      </c>
      <c r="J69" s="114">
        <v>64517337</v>
      </c>
      <c r="K69" s="114">
        <v>207751789</v>
      </c>
      <c r="L69" s="132">
        <v>653354444</v>
      </c>
      <c r="M69" s="133">
        <v>293416809</v>
      </c>
      <c r="N69" s="114">
        <v>109022971</v>
      </c>
      <c r="O69" s="114">
        <v>2139106421</v>
      </c>
      <c r="P69" s="114">
        <v>128076575</v>
      </c>
      <c r="Q69" s="114">
        <v>567549705</v>
      </c>
      <c r="R69" s="114">
        <v>33365635</v>
      </c>
      <c r="S69" s="114">
        <v>35281881</v>
      </c>
      <c r="T69" s="168">
        <v>4310603408</v>
      </c>
      <c r="U69" s="114">
        <v>4310603328</v>
      </c>
      <c r="V69" s="114">
        <v>2368046</v>
      </c>
      <c r="W69" s="114">
        <v>189144723</v>
      </c>
      <c r="X69" s="114">
        <v>4017832796</v>
      </c>
      <c r="Y69" s="114">
        <v>4119090559</v>
      </c>
      <c r="Z69" s="173">
        <f t="shared" si="4"/>
        <v>4.6493944781465048E-2</v>
      </c>
      <c r="AA69" s="173">
        <f t="shared" ref="AA69:AA74" si="12">(Q69+S69)/Y69</f>
        <v>0.14635065128219726</v>
      </c>
      <c r="AB69" s="114">
        <v>1374459361</v>
      </c>
      <c r="AC69" s="114">
        <v>1409702371</v>
      </c>
      <c r="AD69" s="114">
        <v>7988044</v>
      </c>
      <c r="AE69" s="114">
        <v>0</v>
      </c>
      <c r="AF69" s="114">
        <v>37758077</v>
      </c>
      <c r="AG69" s="114">
        <v>0</v>
      </c>
      <c r="AH69" s="114">
        <v>9400</v>
      </c>
      <c r="AI69" s="114">
        <v>0</v>
      </c>
      <c r="AJ69" s="114">
        <v>313440</v>
      </c>
      <c r="AK69" s="114">
        <v>0</v>
      </c>
      <c r="AL69" s="114">
        <v>691067530</v>
      </c>
      <c r="AM69" s="114">
        <v>5939077</v>
      </c>
      <c r="AN69" s="114">
        <v>174781817</v>
      </c>
      <c r="AO69" s="114">
        <v>496279280</v>
      </c>
      <c r="AP69" s="114">
        <v>132790805</v>
      </c>
      <c r="AQ69" s="114">
        <v>58863549</v>
      </c>
      <c r="AR69" s="71">
        <v>331200</v>
      </c>
    </row>
    <row r="70" spans="1:44">
      <c r="A70" s="71">
        <f t="shared" si="10"/>
        <v>305</v>
      </c>
      <c r="B70" s="71">
        <f t="shared" si="11"/>
        <v>310</v>
      </c>
      <c r="C70" s="131">
        <f t="shared" si="7"/>
        <v>101016000</v>
      </c>
      <c r="D70" s="131">
        <f t="shared" si="8"/>
        <v>102672000</v>
      </c>
      <c r="E70" s="114">
        <v>67</v>
      </c>
      <c r="F70" s="114">
        <f>F69+E70</f>
        <v>1351587</v>
      </c>
      <c r="G70" s="114">
        <v>759701086</v>
      </c>
      <c r="H70" s="114">
        <v>223266601</v>
      </c>
      <c r="I70" s="114">
        <v>493619619</v>
      </c>
      <c r="J70" s="114">
        <v>197488083</v>
      </c>
      <c r="K70" s="114">
        <v>275081260</v>
      </c>
      <c r="L70" s="132">
        <v>679806137</v>
      </c>
      <c r="M70" s="133">
        <v>362451451</v>
      </c>
      <c r="N70" s="114">
        <v>84902425</v>
      </c>
      <c r="O70" s="114">
        <v>4121663605</v>
      </c>
      <c r="P70" s="114">
        <v>160736587</v>
      </c>
      <c r="Q70" s="114">
        <v>499697898</v>
      </c>
      <c r="R70" s="114">
        <v>35063873</v>
      </c>
      <c r="S70" s="114">
        <v>36471151</v>
      </c>
      <c r="T70" s="168">
        <v>6589049437</v>
      </c>
      <c r="U70" s="114">
        <v>6787483932</v>
      </c>
      <c r="V70" s="114">
        <v>1846535</v>
      </c>
      <c r="W70" s="114">
        <v>268992365</v>
      </c>
      <c r="X70" s="114">
        <v>6516645032</v>
      </c>
      <c r="Y70" s="114">
        <v>6516645032</v>
      </c>
      <c r="Z70" s="173">
        <f t="shared" ref="Z70:Z74" si="13">(U70-Y70)/Y70</f>
        <v>4.1561094500321097E-2</v>
      </c>
      <c r="AA70" s="173">
        <f t="shared" si="12"/>
        <v>8.2276853559943908E-2</v>
      </c>
      <c r="AB70" s="114">
        <v>2240850229</v>
      </c>
      <c r="AC70" s="114">
        <v>2240850230</v>
      </c>
      <c r="AD70" s="114">
        <v>24817692</v>
      </c>
      <c r="AE70" s="114">
        <v>0</v>
      </c>
      <c r="AF70" s="114">
        <v>30518344</v>
      </c>
      <c r="AG70" s="114">
        <v>261865</v>
      </c>
      <c r="AH70" s="114">
        <v>0</v>
      </c>
      <c r="AI70" s="114">
        <v>0</v>
      </c>
      <c r="AJ70" s="114">
        <v>0</v>
      </c>
      <c r="AK70" s="114">
        <v>0</v>
      </c>
      <c r="AL70" s="114">
        <v>1337900013</v>
      </c>
      <c r="AM70" s="114">
        <v>15717911</v>
      </c>
      <c r="AN70" s="114">
        <v>202389175</v>
      </c>
      <c r="AO70" s="114">
        <v>681636841</v>
      </c>
      <c r="AP70" s="114">
        <v>177954355</v>
      </c>
      <c r="AQ70" s="114">
        <v>88778290</v>
      </c>
      <c r="AR70" s="71">
        <v>331200</v>
      </c>
    </row>
    <row r="71" spans="1:44">
      <c r="A71" s="71">
        <f t="shared" si="10"/>
        <v>310</v>
      </c>
      <c r="B71" s="71">
        <f t="shared" si="11"/>
        <v>315</v>
      </c>
      <c r="C71" s="131">
        <f t="shared" si="7"/>
        <v>102672000</v>
      </c>
      <c r="D71" s="131">
        <f t="shared" si="8"/>
        <v>104328000</v>
      </c>
      <c r="E71" s="114">
        <v>52</v>
      </c>
      <c r="F71" s="114">
        <f>F70+E71</f>
        <v>1351639</v>
      </c>
      <c r="G71" s="114">
        <v>568857678</v>
      </c>
      <c r="H71" s="114">
        <v>39415122</v>
      </c>
      <c r="I71" s="114">
        <v>171241531</v>
      </c>
      <c r="J71" s="114">
        <v>82304677</v>
      </c>
      <c r="K71" s="114">
        <v>113877527</v>
      </c>
      <c r="L71" s="132">
        <v>781455020</v>
      </c>
      <c r="M71" s="133">
        <v>218417264</v>
      </c>
      <c r="N71" s="114">
        <v>11874702</v>
      </c>
      <c r="O71" s="114">
        <v>3392792775</v>
      </c>
      <c r="P71" s="114">
        <v>120706512</v>
      </c>
      <c r="Q71" s="114">
        <v>175297880</v>
      </c>
      <c r="R71" s="114">
        <v>5952888</v>
      </c>
      <c r="S71" s="114">
        <v>209389340</v>
      </c>
      <c r="T71" s="168">
        <v>4911141380</v>
      </c>
      <c r="U71" s="114">
        <v>5110302700</v>
      </c>
      <c r="V71" s="114">
        <v>1814546</v>
      </c>
      <c r="W71" s="114">
        <v>162882245</v>
      </c>
      <c r="X71" s="114">
        <v>5142725201</v>
      </c>
      <c r="Y71" s="114">
        <v>5145995760</v>
      </c>
      <c r="Z71" s="173">
        <f t="shared" si="13"/>
        <v>-6.936084222502352E-3</v>
      </c>
      <c r="AA71" s="173">
        <f t="shared" si="12"/>
        <v>7.4754670998796166E-2</v>
      </c>
      <c r="AB71" s="114">
        <v>1777431086</v>
      </c>
      <c r="AC71" s="114">
        <v>1778902841</v>
      </c>
      <c r="AD71" s="114">
        <v>14279458</v>
      </c>
      <c r="AE71" s="114">
        <v>0</v>
      </c>
      <c r="AF71" s="114">
        <v>3822422</v>
      </c>
      <c r="AG71" s="114">
        <v>0</v>
      </c>
      <c r="AH71" s="114">
        <v>76423</v>
      </c>
      <c r="AI71" s="114">
        <v>0</v>
      </c>
      <c r="AJ71" s="114">
        <v>10648271</v>
      </c>
      <c r="AK71" s="114">
        <v>0</v>
      </c>
      <c r="AL71" s="114">
        <v>1143537822</v>
      </c>
      <c r="AM71" s="114">
        <v>15940836</v>
      </c>
      <c r="AN71" s="114">
        <v>121638382</v>
      </c>
      <c r="AO71" s="114">
        <v>506914551</v>
      </c>
      <c r="AP71" s="114">
        <v>122901199</v>
      </c>
      <c r="AQ71" s="114">
        <v>42794534</v>
      </c>
      <c r="AR71" s="71">
        <v>331200</v>
      </c>
    </row>
    <row r="72" spans="1:44">
      <c r="A72" s="71">
        <f t="shared" si="10"/>
        <v>315</v>
      </c>
      <c r="B72" s="71">
        <f t="shared" si="11"/>
        <v>320</v>
      </c>
      <c r="C72" s="131">
        <f t="shared" si="7"/>
        <v>104328000</v>
      </c>
      <c r="D72" s="131">
        <f t="shared" si="8"/>
        <v>105984000</v>
      </c>
      <c r="E72" s="114">
        <v>44</v>
      </c>
      <c r="F72" s="114">
        <f>F71+E72</f>
        <v>1351683</v>
      </c>
      <c r="G72" s="114">
        <v>621883116</v>
      </c>
      <c r="H72" s="114">
        <v>291750198</v>
      </c>
      <c r="I72" s="114">
        <v>323146188</v>
      </c>
      <c r="J72" s="114">
        <v>35225419</v>
      </c>
      <c r="K72" s="114">
        <v>54119520</v>
      </c>
      <c r="L72" s="132">
        <v>701882249</v>
      </c>
      <c r="M72" s="133">
        <v>371814834</v>
      </c>
      <c r="N72" s="114">
        <v>72394259</v>
      </c>
      <c r="O72" s="114">
        <v>2328498892</v>
      </c>
      <c r="P72" s="114">
        <v>149482664</v>
      </c>
      <c r="Q72" s="114">
        <v>253324564</v>
      </c>
      <c r="R72" s="114">
        <v>21348173</v>
      </c>
      <c r="S72" s="114">
        <v>27601851</v>
      </c>
      <c r="T72" s="168">
        <v>4547632660</v>
      </c>
      <c r="U72" s="114">
        <v>4647922751</v>
      </c>
      <c r="V72" s="114">
        <v>527760</v>
      </c>
      <c r="W72" s="114">
        <v>219853589</v>
      </c>
      <c r="X72" s="114">
        <v>4326895818</v>
      </c>
      <c r="Y72" s="114">
        <v>4427541402</v>
      </c>
      <c r="Z72" s="173">
        <f t="shared" si="13"/>
        <v>4.9775107444607926E-2</v>
      </c>
      <c r="AA72" s="173">
        <f t="shared" si="12"/>
        <v>6.344975450101957E-2</v>
      </c>
      <c r="AB72" s="114">
        <v>1538182263</v>
      </c>
      <c r="AC72" s="114">
        <v>1538182263</v>
      </c>
      <c r="AD72" s="114">
        <v>5250166</v>
      </c>
      <c r="AE72" s="114">
        <v>0</v>
      </c>
      <c r="AF72" s="114">
        <v>26534476</v>
      </c>
      <c r="AG72" s="114">
        <v>0</v>
      </c>
      <c r="AH72" s="114">
        <v>8467</v>
      </c>
      <c r="AI72" s="114">
        <v>23040000</v>
      </c>
      <c r="AJ72" s="114">
        <v>274065</v>
      </c>
      <c r="AK72" s="114">
        <v>17625000</v>
      </c>
      <c r="AL72" s="114">
        <v>760344814</v>
      </c>
      <c r="AM72" s="114">
        <v>7624898</v>
      </c>
      <c r="AN72" s="114">
        <v>159018355</v>
      </c>
      <c r="AO72" s="114">
        <v>561517006</v>
      </c>
      <c r="AP72" s="114">
        <v>151741192</v>
      </c>
      <c r="AQ72" s="114">
        <v>66456253</v>
      </c>
      <c r="AR72" s="71">
        <v>331200</v>
      </c>
    </row>
    <row r="73" spans="1:44">
      <c r="A73" s="71" t="s">
        <v>199</v>
      </c>
      <c r="C73" s="131">
        <f>320*AR73</f>
        <v>105984000</v>
      </c>
      <c r="D73" s="120"/>
      <c r="E73" s="114">
        <v>1108</v>
      </c>
      <c r="F73" s="114">
        <f>F72+E73</f>
        <v>1352791</v>
      </c>
      <c r="G73" s="114">
        <v>16905358424</v>
      </c>
      <c r="H73" s="114">
        <v>21751892969</v>
      </c>
      <c r="I73" s="114">
        <v>9441176470</v>
      </c>
      <c r="J73" s="114">
        <v>2800099802</v>
      </c>
      <c r="K73" s="114">
        <v>2118577662</v>
      </c>
      <c r="L73" s="132">
        <v>41357870462</v>
      </c>
      <c r="M73" s="133">
        <v>12993131257</v>
      </c>
      <c r="N73" s="114">
        <v>13108177622</v>
      </c>
      <c r="O73" s="114">
        <v>89980919748</v>
      </c>
      <c r="P73" s="114">
        <v>5583354681</v>
      </c>
      <c r="Q73" s="114">
        <v>8870763193</v>
      </c>
      <c r="R73" s="114">
        <v>646406992</v>
      </c>
      <c r="S73" s="114">
        <v>739097375</v>
      </c>
      <c r="T73" s="168">
        <v>203893900973</v>
      </c>
      <c r="U73" s="114">
        <v>205784291537</v>
      </c>
      <c r="V73" s="114">
        <v>41512722</v>
      </c>
      <c r="W73" s="114">
        <v>6740555701</v>
      </c>
      <c r="X73" s="114">
        <v>196633792582</v>
      </c>
      <c r="Y73" s="114">
        <v>199106722506</v>
      </c>
      <c r="Z73" s="173">
        <f t="shared" si="13"/>
        <v>3.353763723773201E-2</v>
      </c>
      <c r="AA73" s="173">
        <f t="shared" si="12"/>
        <v>4.8264872461603651E-2</v>
      </c>
      <c r="AB73" s="114">
        <v>77294608486</v>
      </c>
      <c r="AC73" s="114">
        <v>78160157094</v>
      </c>
      <c r="AD73" s="114">
        <v>636788090</v>
      </c>
      <c r="AE73" s="114">
        <v>57783705</v>
      </c>
      <c r="AF73" s="114">
        <v>5512428089</v>
      </c>
      <c r="AG73" s="114">
        <v>409366</v>
      </c>
      <c r="AH73" s="114">
        <v>298858144</v>
      </c>
      <c r="AI73" s="114">
        <v>60971006</v>
      </c>
      <c r="AJ73" s="114">
        <v>88713670</v>
      </c>
      <c r="AK73" s="114">
        <v>300573044</v>
      </c>
      <c r="AL73" s="114">
        <v>32763987586</v>
      </c>
      <c r="AM73" s="114">
        <v>446493421</v>
      </c>
      <c r="AN73" s="114">
        <v>6212665872</v>
      </c>
      <c r="AO73" s="114">
        <v>32596871722</v>
      </c>
      <c r="AP73" s="114">
        <v>4803131064</v>
      </c>
      <c r="AQ73" s="114">
        <v>1846596080</v>
      </c>
      <c r="AR73" s="71">
        <v>331200</v>
      </c>
    </row>
    <row r="74" spans="1:44" s="134" customFormat="1">
      <c r="A74" s="134" t="s">
        <v>46</v>
      </c>
      <c r="E74" s="135">
        <f>SUM(E4:E73)</f>
        <v>1352791</v>
      </c>
      <c r="F74" s="135"/>
      <c r="G74" s="135">
        <f t="shared" ref="G74:AQ74" si="14">SUM(G4:G73)</f>
        <v>1062389744260</v>
      </c>
      <c r="H74" s="135">
        <f t="shared" si="14"/>
        <v>136260232492</v>
      </c>
      <c r="I74" s="135">
        <f t="shared" si="14"/>
        <v>257115948558</v>
      </c>
      <c r="J74" s="135">
        <f t="shared" si="14"/>
        <v>201940458143</v>
      </c>
      <c r="K74" s="135">
        <f t="shared" si="14"/>
        <v>203732770623</v>
      </c>
      <c r="L74" s="136">
        <f t="shared" si="14"/>
        <v>1559465494686</v>
      </c>
      <c r="M74" s="137">
        <f t="shared" si="14"/>
        <v>294347102657</v>
      </c>
      <c r="N74" s="135">
        <f t="shared" si="14"/>
        <v>31743711147</v>
      </c>
      <c r="O74" s="135">
        <f t="shared" si="14"/>
        <v>2715159052895</v>
      </c>
      <c r="P74" s="135">
        <f t="shared" si="14"/>
        <v>177156628503</v>
      </c>
      <c r="Q74" s="135">
        <f t="shared" si="14"/>
        <v>239970258812</v>
      </c>
      <c r="R74" s="135">
        <f t="shared" si="14"/>
        <v>14590618822</v>
      </c>
      <c r="S74" s="135">
        <f t="shared" si="14"/>
        <v>43475676484</v>
      </c>
      <c r="T74" s="169">
        <f t="shared" si="14"/>
        <v>6173855234441</v>
      </c>
      <c r="U74" s="135">
        <f>SUM(U4:U73)</f>
        <v>6343689589991</v>
      </c>
      <c r="V74" s="135">
        <f>SUM(V4:V73)</f>
        <v>5347272900</v>
      </c>
      <c r="W74" s="135">
        <f>SUM(W4:W73)</f>
        <v>168975709141</v>
      </c>
      <c r="X74" s="135">
        <f>SUM(X4:X73)</f>
        <v>6135938595101</v>
      </c>
      <c r="Y74" s="135">
        <f>SUM(Y4:Y73)</f>
        <v>6176917792211</v>
      </c>
      <c r="Z74" s="173">
        <f t="shared" si="13"/>
        <v>2.6999193350168382E-2</v>
      </c>
      <c r="AA74" s="173">
        <f t="shared" si="12"/>
        <v>4.5887924176912481E-2</v>
      </c>
      <c r="AB74" s="135">
        <f>SUM(AB4:AB73)</f>
        <v>509260468021</v>
      </c>
      <c r="AC74" s="135">
        <f t="shared" si="14"/>
        <v>510511138816</v>
      </c>
      <c r="AD74" s="135">
        <f t="shared" si="14"/>
        <v>3427026227</v>
      </c>
      <c r="AE74" s="135">
        <f t="shared" si="14"/>
        <v>98225420</v>
      </c>
      <c r="AF74" s="135">
        <f t="shared" si="14"/>
        <v>6961835144</v>
      </c>
      <c r="AG74" s="135">
        <f t="shared" si="14"/>
        <v>35681028</v>
      </c>
      <c r="AH74" s="135">
        <f t="shared" si="14"/>
        <v>736686805</v>
      </c>
      <c r="AI74" s="135">
        <f t="shared" si="14"/>
        <v>123337403</v>
      </c>
      <c r="AJ74" s="135">
        <f t="shared" si="14"/>
        <v>1472262987</v>
      </c>
      <c r="AK74" s="135">
        <f t="shared" si="14"/>
        <v>759989285</v>
      </c>
      <c r="AL74" s="135">
        <f t="shared" si="14"/>
        <v>214474610904</v>
      </c>
      <c r="AM74" s="135">
        <f t="shared" si="14"/>
        <v>3676106390</v>
      </c>
      <c r="AN74" s="135">
        <f t="shared" si="14"/>
        <v>250423998620</v>
      </c>
      <c r="AO74" s="135">
        <f t="shared" si="14"/>
        <v>171772128216</v>
      </c>
      <c r="AP74" s="135">
        <f t="shared" si="14"/>
        <v>56349308445</v>
      </c>
      <c r="AQ74" s="135">
        <f t="shared" si="14"/>
        <v>95459208100</v>
      </c>
    </row>
  </sheetData>
  <sheetProtection selectLockedCells="1" selectUnlockedCells="1"/>
  <mergeCells count="3">
    <mergeCell ref="A4:B4"/>
    <mergeCell ref="T2:U2"/>
    <mergeCell ref="X2:Y2"/>
  </mergeCells>
  <pageMargins left="0.75" right="0.75" top="1" bottom="1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G20" sqref="G20"/>
    </sheetView>
  </sheetViews>
  <sheetFormatPr baseColWidth="10" defaultColWidth="11.5" defaultRowHeight="12" x14ac:dyDescent="0"/>
  <sheetData>
    <row r="1" spans="1:2">
      <c r="A1" t="s">
        <v>226</v>
      </c>
      <c r="B1" t="s">
        <v>225</v>
      </c>
    </row>
    <row r="2" spans="1:2">
      <c r="A2">
        <v>1990</v>
      </c>
      <c r="B2" s="143">
        <f>'Global AT91-96'!F23</f>
        <v>709907</v>
      </c>
    </row>
    <row r="3" spans="1:2">
      <c r="A3">
        <v>1991</v>
      </c>
      <c r="B3" s="143">
        <f>'Global AT91-96'!F47</f>
        <v>750489</v>
      </c>
    </row>
    <row r="4" spans="1:2">
      <c r="A4">
        <v>1992</v>
      </c>
      <c r="B4" s="143">
        <f>'Global AT91-96'!F76</f>
        <v>848589</v>
      </c>
    </row>
    <row r="5" spans="1:2">
      <c r="A5">
        <v>1993</v>
      </c>
      <c r="B5" s="143">
        <f>'Global AT91-96'!F105</f>
        <v>895016</v>
      </c>
    </row>
    <row r="6" spans="1:2">
      <c r="A6">
        <v>1994</v>
      </c>
      <c r="B6" s="143">
        <f>'Global AT91-96'!F134</f>
        <v>950561</v>
      </c>
    </row>
    <row r="7" spans="1:2">
      <c r="A7">
        <v>1995</v>
      </c>
      <c r="B7" s="143">
        <f>'Global AT91-96'!F165</f>
        <v>1094307</v>
      </c>
    </row>
    <row r="8" spans="1:2">
      <c r="A8">
        <v>1996</v>
      </c>
      <c r="B8" s="143">
        <f>'Global AT97'!D103</f>
        <v>1180060</v>
      </c>
    </row>
    <row r="9" spans="1:2">
      <c r="A9">
        <v>1997</v>
      </c>
      <c r="B9" s="143">
        <f>'Global AT98'!G76</f>
        <v>1271775</v>
      </c>
    </row>
    <row r="10" spans="1:2">
      <c r="A10">
        <v>1998</v>
      </c>
    </row>
    <row r="11" spans="1:2">
      <c r="A11">
        <v>1999</v>
      </c>
    </row>
    <row r="12" spans="1:2">
      <c r="A12">
        <v>2000</v>
      </c>
      <c r="B12" s="156">
        <f>'Global AT2000'!E74</f>
        <v>1352791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tab</vt:lpstr>
      <vt:lpstr>Global AT91-96</vt:lpstr>
      <vt:lpstr>Global AT97</vt:lpstr>
      <vt:lpstr>Global AT98</vt:lpstr>
      <vt:lpstr>Global AT2000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ilia tatiana beale olavarría</cp:lastModifiedBy>
  <dcterms:created xsi:type="dcterms:W3CDTF">2019-03-15T08:58:46Z</dcterms:created>
  <dcterms:modified xsi:type="dcterms:W3CDTF">2019-04-17T09:20:37Z</dcterms:modified>
</cp:coreProperties>
</file>