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06"/>
  <workbookPr autoCompressPictures="0"/>
  <bookViews>
    <workbookView xWindow="14500" yWindow="300" windowWidth="10700" windowHeight="15220"/>
  </bookViews>
  <sheets>
    <sheet name="MTR" sheetId="15" r:id="rId1"/>
    <sheet name="Summary" sheetId="14" r:id="rId2"/>
    <sheet name="1973" sheetId="16" r:id="rId3"/>
    <sheet name="1980" sheetId="17" r:id="rId4"/>
    <sheet name="2015" sheetId="1" r:id="rId5"/>
    <sheet name="2013" sheetId="2" r:id="rId6"/>
    <sheet name="2011" sheetId="3" r:id="rId7"/>
    <sheet name="2009" sheetId="4" r:id="rId8"/>
    <sheet name="2006" sheetId="5" r:id="rId9"/>
    <sheet name="2003" sheetId="6" r:id="rId10"/>
    <sheet name="2000" sheetId="7" r:id="rId11"/>
    <sheet name="1998" sheetId="8" r:id="rId12"/>
    <sheet name="1996" sheetId="9" r:id="rId13"/>
    <sheet name="1994" sheetId="11" r:id="rId14"/>
    <sheet name="1992" sheetId="12" r:id="rId15"/>
    <sheet name="1990" sheetId="13" r:id="rId16"/>
    <sheet name="uta1990_2015" sheetId="10" r:id="rId17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6" i="17" l="1"/>
  <c r="C27" i="17"/>
  <c r="C28" i="17"/>
  <c r="C29" i="17"/>
  <c r="C30" i="17"/>
  <c r="C31" i="17"/>
  <c r="C25" i="17"/>
  <c r="B22" i="17"/>
  <c r="A15" i="16"/>
  <c r="C16" i="16"/>
  <c r="C17" i="16"/>
  <c r="C18" i="16"/>
  <c r="C19" i="16"/>
  <c r="C20" i="16"/>
  <c r="C21" i="16"/>
  <c r="C15" i="16"/>
  <c r="C3" i="10"/>
  <c r="C4" i="10"/>
  <c r="C5" i="10"/>
  <c r="C6" i="10"/>
  <c r="C7" i="10"/>
  <c r="C8" i="10"/>
  <c r="C9" i="10"/>
  <c r="C10" i="10"/>
  <c r="C11" i="10"/>
  <c r="C12" i="10"/>
  <c r="C13" i="10"/>
  <c r="C2" i="10"/>
  <c r="I6" i="14"/>
  <c r="L5" i="14"/>
  <c r="M5" i="14"/>
  <c r="J6" i="14"/>
  <c r="K6" i="14"/>
  <c r="L6" i="14"/>
  <c r="M6" i="14"/>
  <c r="I7" i="14"/>
  <c r="J7" i="14"/>
  <c r="K7" i="14"/>
  <c r="L7" i="14"/>
  <c r="M7" i="14"/>
  <c r="I8" i="14"/>
  <c r="J8" i="14"/>
  <c r="K8" i="14"/>
  <c r="L8" i="14"/>
  <c r="M8" i="14"/>
  <c r="J9" i="14"/>
  <c r="K9" i="14"/>
  <c r="L9" i="14"/>
  <c r="M9" i="14"/>
  <c r="I10" i="14"/>
  <c r="J10" i="14"/>
  <c r="J11" i="14"/>
  <c r="K11" i="14"/>
  <c r="L11" i="14"/>
  <c r="M11" i="14"/>
  <c r="L12" i="14"/>
  <c r="M12" i="14"/>
  <c r="J4" i="14"/>
  <c r="K4" i="14"/>
  <c r="I4" i="14"/>
  <c r="E24" i="2"/>
  <c r="C19" i="9"/>
  <c r="B20" i="9"/>
  <c r="C20" i="9"/>
  <c r="B21" i="9"/>
  <c r="C21" i="9"/>
  <c r="B22" i="9"/>
  <c r="C22" i="9"/>
  <c r="B23" i="9"/>
  <c r="C23" i="9"/>
  <c r="B24" i="9"/>
  <c r="C18" i="9"/>
  <c r="B19" i="9"/>
  <c r="C24" i="9"/>
  <c r="K17" i="13"/>
  <c r="K18" i="13"/>
  <c r="K19" i="13"/>
  <c r="K20" i="13"/>
  <c r="K16" i="13"/>
  <c r="I16" i="13"/>
  <c r="I17" i="13"/>
  <c r="I18" i="13"/>
  <c r="I19" i="13"/>
  <c r="I15" i="13"/>
  <c r="H16" i="13"/>
  <c r="H20" i="13"/>
  <c r="H19" i="13"/>
  <c r="H18" i="13"/>
  <c r="H17" i="13"/>
  <c r="C17" i="13"/>
  <c r="C18" i="13"/>
  <c r="C19" i="13"/>
  <c r="C20" i="13"/>
  <c r="C16" i="13"/>
  <c r="K17" i="12"/>
  <c r="K18" i="12"/>
  <c r="K19" i="12"/>
  <c r="K20" i="12"/>
  <c r="K21" i="12"/>
  <c r="K16" i="12"/>
  <c r="J17" i="12"/>
  <c r="J18" i="12"/>
  <c r="J19" i="12"/>
  <c r="J20" i="12"/>
  <c r="J21" i="12"/>
  <c r="J16" i="12"/>
  <c r="D16" i="12"/>
  <c r="I16" i="12"/>
  <c r="D17" i="12"/>
  <c r="I17" i="12"/>
  <c r="D18" i="12"/>
  <c r="I18" i="12"/>
  <c r="D19" i="12"/>
  <c r="I19" i="12"/>
  <c r="D20" i="12"/>
  <c r="I20" i="12"/>
  <c r="I21" i="12"/>
  <c r="H17" i="12"/>
  <c r="H18" i="12"/>
  <c r="H19" i="12"/>
  <c r="H20" i="12"/>
  <c r="H21" i="12"/>
  <c r="H16" i="12"/>
  <c r="J19" i="11"/>
  <c r="J20" i="11"/>
  <c r="J21" i="11"/>
  <c r="J22" i="11"/>
  <c r="J23" i="11"/>
  <c r="J24" i="11"/>
  <c r="J25" i="11"/>
  <c r="J18" i="11"/>
  <c r="I19" i="11"/>
  <c r="I20" i="11"/>
  <c r="I21" i="11"/>
  <c r="I22" i="11"/>
  <c r="I23" i="11"/>
  <c r="I24" i="11"/>
  <c r="I25" i="11"/>
  <c r="I18" i="11"/>
  <c r="G18" i="11"/>
  <c r="G19" i="11"/>
  <c r="G20" i="11"/>
  <c r="G21" i="11"/>
  <c r="G22" i="11"/>
  <c r="G23" i="11"/>
  <c r="G24" i="11"/>
  <c r="G25" i="11"/>
  <c r="C19" i="11"/>
  <c r="H19" i="11"/>
  <c r="C20" i="11"/>
  <c r="H20" i="11"/>
  <c r="C21" i="11"/>
  <c r="H21" i="11"/>
  <c r="C22" i="11"/>
  <c r="H22" i="11"/>
  <c r="C23" i="11"/>
  <c r="H23" i="11"/>
  <c r="C24" i="11"/>
  <c r="H24" i="11"/>
  <c r="H25" i="11"/>
  <c r="C18" i="11"/>
  <c r="H18" i="11"/>
  <c r="E20" i="9"/>
  <c r="E21" i="9"/>
  <c r="E22" i="9"/>
  <c r="E23" i="9"/>
  <c r="E24" i="9"/>
  <c r="E19" i="9"/>
  <c r="C18" i="8"/>
  <c r="B19" i="8"/>
  <c r="C19" i="8"/>
  <c r="B20" i="8"/>
  <c r="C20" i="8"/>
  <c r="B21" i="8"/>
  <c r="C21" i="8"/>
  <c r="B22" i="8"/>
  <c r="C22" i="8"/>
  <c r="B23" i="8"/>
  <c r="C17" i="8"/>
  <c r="B18" i="8"/>
  <c r="C23" i="8"/>
  <c r="E19" i="8"/>
  <c r="E20" i="8"/>
  <c r="E21" i="8"/>
  <c r="E22" i="8"/>
  <c r="E23" i="8"/>
  <c r="E18" i="8"/>
  <c r="B17" i="7"/>
  <c r="B18" i="7"/>
  <c r="B19" i="7"/>
  <c r="B20" i="7"/>
  <c r="B21" i="7"/>
  <c r="B22" i="7"/>
  <c r="B23" i="7"/>
  <c r="C18" i="7"/>
  <c r="C19" i="7"/>
  <c r="C20" i="7"/>
  <c r="C21" i="7"/>
  <c r="C22" i="7"/>
  <c r="C23" i="7"/>
  <c r="C17" i="7"/>
  <c r="E19" i="7"/>
  <c r="E20" i="7"/>
  <c r="E21" i="7"/>
  <c r="E22" i="7"/>
  <c r="E23" i="7"/>
  <c r="E18" i="7"/>
  <c r="B18" i="6"/>
  <c r="B19" i="6"/>
  <c r="B20" i="6"/>
  <c r="B21" i="6"/>
  <c r="B22" i="6"/>
  <c r="B23" i="6"/>
  <c r="B24" i="6"/>
  <c r="B25" i="6"/>
  <c r="C19" i="6"/>
  <c r="C20" i="6"/>
  <c r="C21" i="6"/>
  <c r="C22" i="6"/>
  <c r="C23" i="6"/>
  <c r="C24" i="6"/>
  <c r="C25" i="6"/>
  <c r="C18" i="6"/>
  <c r="E20" i="6"/>
  <c r="E21" i="6"/>
  <c r="E22" i="6"/>
  <c r="E23" i="6"/>
  <c r="E24" i="6"/>
  <c r="E25" i="6"/>
  <c r="E19" i="6"/>
  <c r="B18" i="5"/>
  <c r="B19" i="5"/>
  <c r="B20" i="5"/>
  <c r="B21" i="5"/>
  <c r="B22" i="5"/>
  <c r="B23" i="5"/>
  <c r="B24" i="5"/>
  <c r="B25" i="5"/>
  <c r="C19" i="5"/>
  <c r="C20" i="5"/>
  <c r="C21" i="5"/>
  <c r="C22" i="5"/>
  <c r="C23" i="5"/>
  <c r="C24" i="5"/>
  <c r="C25" i="5"/>
  <c r="C18" i="5"/>
  <c r="E20" i="5"/>
  <c r="E21" i="5"/>
  <c r="E22" i="5"/>
  <c r="E23" i="5"/>
  <c r="E24" i="5"/>
  <c r="E25" i="5"/>
  <c r="E19" i="5"/>
  <c r="B18" i="4"/>
  <c r="B19" i="4"/>
  <c r="B20" i="4"/>
  <c r="B21" i="4"/>
  <c r="B22" i="4"/>
  <c r="B23" i="4"/>
  <c r="B24" i="4"/>
  <c r="B25" i="4"/>
  <c r="C19" i="4"/>
  <c r="C20" i="4"/>
  <c r="C21" i="4"/>
  <c r="C22" i="4"/>
  <c r="C23" i="4"/>
  <c r="C24" i="4"/>
  <c r="C25" i="4"/>
  <c r="C18" i="4"/>
  <c r="E20" i="4"/>
  <c r="E21" i="4"/>
  <c r="E22" i="4"/>
  <c r="E23" i="4"/>
  <c r="E24" i="4"/>
  <c r="E25" i="4"/>
  <c r="E19" i="4"/>
  <c r="B16" i="3"/>
  <c r="B17" i="3"/>
  <c r="B18" i="3"/>
  <c r="B19" i="3"/>
  <c r="B20" i="3"/>
  <c r="B21" i="3"/>
  <c r="B22" i="3"/>
  <c r="B23" i="3"/>
  <c r="C17" i="3"/>
  <c r="C18" i="3"/>
  <c r="C19" i="3"/>
  <c r="C20" i="3"/>
  <c r="C21" i="3"/>
  <c r="C22" i="3"/>
  <c r="C23" i="3"/>
  <c r="C16" i="3"/>
  <c r="E18" i="3"/>
  <c r="E19" i="3"/>
  <c r="E20" i="3"/>
  <c r="E21" i="3"/>
  <c r="E22" i="3"/>
  <c r="E23" i="3"/>
  <c r="E17" i="3"/>
  <c r="B17" i="2"/>
  <c r="B18" i="2"/>
  <c r="B19" i="2"/>
  <c r="B20" i="2"/>
  <c r="B21" i="2"/>
  <c r="B22" i="2"/>
  <c r="B23" i="2"/>
  <c r="B24" i="2"/>
  <c r="C18" i="2"/>
  <c r="C19" i="2"/>
  <c r="C20" i="2"/>
  <c r="C21" i="2"/>
  <c r="C22" i="2"/>
  <c r="C23" i="2"/>
  <c r="C24" i="2"/>
  <c r="C17" i="2"/>
  <c r="E19" i="2"/>
  <c r="E20" i="2"/>
  <c r="E21" i="2"/>
  <c r="E22" i="2"/>
  <c r="E23" i="2"/>
  <c r="E18" i="2"/>
  <c r="E20" i="1"/>
  <c r="E21" i="1"/>
  <c r="E22" i="1"/>
  <c r="E23" i="1"/>
  <c r="E24" i="1"/>
  <c r="E25" i="1"/>
  <c r="E19" i="1"/>
  <c r="B19" i="1"/>
  <c r="B20" i="1"/>
  <c r="B21" i="1"/>
  <c r="B22" i="1"/>
  <c r="B23" i="1"/>
  <c r="B24" i="1"/>
  <c r="B25" i="1"/>
  <c r="C19" i="1"/>
  <c r="C20" i="1"/>
  <c r="C21" i="1"/>
  <c r="C22" i="1"/>
  <c r="C23" i="1"/>
  <c r="C24" i="1"/>
  <c r="C18" i="1"/>
</calcChain>
</file>

<file path=xl/sharedStrings.xml><?xml version="1.0" encoding="utf-8"?>
<sst xmlns="http://schemas.openxmlformats.org/spreadsheetml/2006/main" count="469" uniqueCount="127">
  <si>
    <t>Monto de Cálculo del Impuesto Único de Segunda Categoría</t>
  </si>
  <si>
    <t>Períodos</t>
  </si>
  <si>
    <t>Monto de la renta líquida imponible</t>
  </si>
  <si>
    <t>Períodos Monto de la renta líquida imponible Factor</t>
  </si>
  <si>
    <t>Cantidad a rebajar</t>
  </si>
  <si>
    <t>Tasa de Impuesto Efectiva, máxima por cada tramo de Renta</t>
  </si>
  <si>
    <t>Desde</t>
  </si>
  <si>
    <t>Hasta</t>
  </si>
  <si>
    <t>MENSUAL</t>
  </si>
  <si>
    <t>-.-</t>
  </si>
  <si>
    <t>Exento</t>
  </si>
  <si>
    <t>Y MÁS</t>
  </si>
  <si>
    <t>MÁS DE 19,55%</t>
  </si>
  <si>
    <t>http://www.sii.cl/valores_y_fechas/impuesto_2da_categoria/impuesto2015.htm</t>
  </si>
  <si>
    <t>Diciembre 2015</t>
  </si>
  <si>
    <t>Diciembre 2013</t>
  </si>
  <si>
    <t>MONTO DE CALCULO DEL IMPUESTO ÚNICO DE SEGUNDA CATEGORIA Y GLOBAL COMPLEMENTARIO</t>
  </si>
  <si>
    <t>Factor</t>
  </si>
  <si>
    <t>Cantidad a rebajar (No incluye crédito 10% de 1 UTM derogado por N° 3 Art. Único Ley N° 19.753, D.O. 28.09.2001)</t>
  </si>
  <si>
    <t>Y MAS</t>
  </si>
  <si>
    <t>MAS DE 21%</t>
  </si>
  <si>
    <t>Diciembre</t>
  </si>
  <si>
    <t>MONTO DE CALCULO DEL IMPUESTO UNICO DE SEGUNDA CATEGORIA Y GLOBAL COMPLEMENTARIO</t>
  </si>
  <si>
    <t>Diciembre 2009</t>
  </si>
  <si>
    <t>Cantidad a rebajar (No incluye crédito 10% de 1 UTM derogado por N° 3 Art. Unico Ley N° 19.753, D.O. 28.09.2001)</t>
  </si>
  <si>
    <r>
      <t> </t>
    </r>
    <r>
      <rPr>
        <b/>
        <sz val="10"/>
        <color theme="1"/>
        <rFont val="Arial"/>
        <family val="2"/>
      </rPr>
      <t>MENSUAL</t>
    </r>
  </si>
  <si>
    <r>
      <t> </t>
    </r>
    <r>
      <rPr>
        <b/>
        <sz val="10"/>
        <color theme="1"/>
        <rFont val="Arial"/>
        <family val="2"/>
      </rPr>
      <t> </t>
    </r>
  </si>
  <si>
    <t>Más de 21%</t>
  </si>
  <si>
    <t>Diciembre 2006</t>
  </si>
  <si>
    <t>y más</t>
  </si>
  <si>
    <t>Diciembre 2003</t>
  </si>
  <si>
    <t>Diciembre 2000</t>
  </si>
  <si>
    <t>Cantidad a rebajar incluido 10% UTM</t>
  </si>
  <si>
    <t>Tasa de Impuesto Efectiva, máxima por cada tramo</t>
  </si>
  <si>
    <t>Más de 18%</t>
  </si>
  <si>
    <t>Diciembre 1998</t>
  </si>
  <si>
    <t>PERIODOS</t>
  </si>
  <si>
    <t>Monto de la renta liquida imponible</t>
  </si>
  <si>
    <t>Cantidada a rebajar incluido 10% UTM</t>
  </si>
  <si>
    <t>Tasa de Impuesto efectiva</t>
  </si>
  <si>
    <t>    -.-</t>
  </si>
  <si>
    <t> 0,00</t>
  </si>
  <si>
    <t> Exento</t>
  </si>
  <si>
    <t> 0,05</t>
  </si>
  <si>
    <t> 3%</t>
  </si>
  <si>
    <t> 0,10</t>
  </si>
  <si>
    <t> 6%</t>
  </si>
  <si>
    <t> 0,15</t>
  </si>
  <si>
    <t> 8%</t>
  </si>
  <si>
    <t> 0,25</t>
  </si>
  <si>
    <t> 12%</t>
  </si>
  <si>
    <t> 0,35</t>
  </si>
  <si>
    <t> 18%</t>
  </si>
  <si>
    <t> 0,45</t>
  </si>
  <si>
    <t> Más de 18 %</t>
  </si>
  <si>
    <t>Diciembre 1996</t>
  </si>
  <si>
    <t> EXENTO</t>
  </si>
  <si>
    <t> 3,00%</t>
  </si>
  <si>
    <t> 6,00%</t>
  </si>
  <si>
    <t> 8,00%</t>
  </si>
  <si>
    <t> 12,00%</t>
  </si>
  <si>
    <t> 18,00%</t>
  </si>
  <si>
    <t> Más de 18%</t>
  </si>
  <si>
    <t>http://www.sii.cl/pagina/valores/segundacategoria/imp_2da_diciembre1996.htm</t>
  </si>
  <si>
    <t>Periodo</t>
  </si>
  <si>
    <t>1. Unidad tributaria mensual (UTM)</t>
  </si>
  <si>
    <t>http://si3.bcentral.cl/Siete/secure/cuadros/arboles.aspx</t>
  </si>
  <si>
    <t>Source</t>
  </si>
  <si>
    <t>--</t>
  </si>
  <si>
    <t>Cantidad a rebajar UTM</t>
  </si>
  <si>
    <t>Cantidad a rebajarUTM</t>
  </si>
  <si>
    <t>EN UTM</t>
  </si>
  <si>
    <t>Cantidad a rebajaren UTM</t>
  </si>
  <si>
    <t>Cantidad a rebajar en UTM</t>
  </si>
  <si>
    <t>en UTM</t>
  </si>
  <si>
    <t>En UTM</t>
  </si>
  <si>
    <t>    --</t>
  </si>
  <si>
    <t> 772170,01</t>
  </si>
  <si>
    <t> 1286950,01</t>
  </si>
  <si>
    <t> 1801730,01</t>
  </si>
  <si>
    <t> 2316510,01</t>
  </si>
  <si>
    <t> 3088680,01</t>
  </si>
  <si>
    <t> 257390</t>
  </si>
  <si>
    <t> 232280</t>
  </si>
  <si>
    <t> 696840</t>
  </si>
  <si>
    <t> 1161400</t>
  </si>
  <si>
    <t> 1625960</t>
  </si>
  <si>
    <t> 2090520</t>
  </si>
  <si>
    <t> 2787360</t>
  </si>
  <si>
    <t>source:</t>
  </si>
  <si>
    <t>http://www.sii.cl/documentos/circulares/1994/circu45.htm</t>
  </si>
  <si>
    <t xml:space="preserve">Renta </t>
  </si>
  <si>
    <t>desde</t>
  </si>
  <si>
    <t>hasta</t>
  </si>
  <si>
    <t>Rebaja</t>
  </si>
  <si>
    <t>Renta</t>
  </si>
  <si>
    <t xml:space="preserve">Desde </t>
  </si>
  <si>
    <t>mas</t>
  </si>
  <si>
    <t>http://www.sii.cl/documentos/circulares/1992/circu51.htm</t>
  </si>
  <si>
    <t>Source:</t>
  </si>
  <si>
    <t>http://www.sii.cl/documentos/circulares/1990/circu57.htm</t>
  </si>
  <si>
    <t>factor</t>
  </si>
  <si>
    <t>1990-1992</t>
  </si>
  <si>
    <t>1996 - 2000</t>
  </si>
  <si>
    <t>Lower bound in UTM</t>
  </si>
  <si>
    <t>-</t>
  </si>
  <si>
    <t>2003 -2011</t>
  </si>
  <si>
    <t>Automatic tax deductions in UTM, by interval (IGC and IUSC)</t>
  </si>
  <si>
    <t>Marginal tax rate by interval (IGC and IUSC)</t>
  </si>
  <si>
    <t>2013-2015</t>
  </si>
  <si>
    <t>2003 - 2011</t>
  </si>
  <si>
    <t>2013 - 2015</t>
  </si>
  <si>
    <t>Pre-tax Lower bound in UTM</t>
  </si>
  <si>
    <t>Estimated post-tax lower bounds (IGC and IUSC)</t>
  </si>
  <si>
    <t>UTA</t>
  </si>
  <si>
    <t>v2017</t>
  </si>
  <si>
    <t>uta</t>
  </si>
  <si>
    <t>v1996</t>
  </si>
  <si>
    <t>v1994</t>
  </si>
  <si>
    <t>v1990</t>
  </si>
  <si>
    <t>v2002</t>
  </si>
  <si>
    <t>v2003</t>
  </si>
  <si>
    <t>v2013</t>
  </si>
  <si>
    <t>v1973</t>
  </si>
  <si>
    <t>SVA=6700</t>
  </si>
  <si>
    <t>v1980</t>
  </si>
  <si>
    <t>UTA1980=22836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</si>
</sst>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1" formatCode="_-* #,##0_-;\-* #,##0_-;_-* &quot;-&quot;_-;_-@_-"/>
    <numFmt numFmtId="164" formatCode="_-* #,##0.00\ _€_-;\-* #,##0.00\ _€_-;_-* &quot;-&quot;??\ _€_-;_-@_-"/>
    <numFmt numFmtId="165" formatCode="mmm\.yyyy"/>
    <numFmt numFmtId="166" formatCode="0.000"/>
    <numFmt numFmtId="167" formatCode="0.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rgb="FF000000"/>
      <name val="Arial"/>
      <family val="2"/>
    </font>
    <font>
      <b/>
      <sz val="11"/>
      <color rgb="FF000000"/>
      <name val="Inherit"/>
    </font>
    <font>
      <sz val="8"/>
      <color rgb="FF706F6F"/>
      <name val="Arial"/>
      <family val="2"/>
    </font>
    <font>
      <b/>
      <sz val="8"/>
      <color rgb="FF706F6F"/>
      <name val="Arial"/>
      <family val="2"/>
    </font>
    <font>
      <sz val="18"/>
      <color rgb="FF333333"/>
      <name val="Arial"/>
      <family val="2"/>
    </font>
    <font>
      <b/>
      <sz val="8"/>
      <color rgb="FF333333"/>
      <name val="Verdana"/>
      <family val="2"/>
    </font>
    <font>
      <sz val="8"/>
      <color rgb="FF333333"/>
      <name val="Verdana"/>
      <family val="2"/>
    </font>
    <font>
      <sz val="11"/>
      <color theme="1"/>
      <name val="Times New Roman"/>
      <family val="1"/>
    </font>
    <font>
      <b/>
      <sz val="10"/>
      <color rgb="FF00000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rgb="FFC1DBF2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E0FFFF"/>
        <bgColor indexed="64"/>
      </patternFill>
    </fill>
  </fills>
  <borders count="4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/>
      <top style="medium">
        <color rgb="FFDDDDDD"/>
      </top>
      <bottom style="medium">
        <color rgb="FFCCCCCC"/>
      </bottom>
      <diagonal/>
    </border>
    <border>
      <left/>
      <right/>
      <top style="medium">
        <color rgb="FFDDDDDD"/>
      </top>
      <bottom style="medium">
        <color rgb="FFCCCCCC"/>
      </bottom>
      <diagonal/>
    </border>
    <border>
      <left/>
      <right style="medium">
        <color rgb="FFDDDDDD"/>
      </right>
      <top style="medium">
        <color rgb="FFDDDDDD"/>
      </top>
      <bottom style="medium">
        <color rgb="FFCCCCCC"/>
      </bottom>
      <diagonal/>
    </border>
    <border>
      <left style="medium">
        <color rgb="FFDDDDDD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DDDDDD"/>
      </right>
      <top style="medium">
        <color rgb="FFCCCCCC"/>
      </top>
      <bottom style="medium">
        <color rgb="FFCCCCCC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CDCDCD"/>
      </bottom>
      <diagonal/>
    </border>
    <border>
      <left/>
      <right/>
      <top/>
      <bottom style="medium">
        <color rgb="FFDDDDDD"/>
      </bottom>
      <diagonal/>
    </border>
    <border>
      <left style="medium">
        <color rgb="FFF3F3F3"/>
      </left>
      <right style="medium">
        <color rgb="FFF3F3F3"/>
      </right>
      <top style="medium">
        <color rgb="FFF3F3F3"/>
      </top>
      <bottom style="medium">
        <color rgb="FFF3F3F3"/>
      </bottom>
      <diagonal/>
    </border>
    <border>
      <left style="medium">
        <color rgb="FFC1DBF2"/>
      </left>
      <right style="medium">
        <color rgb="FFC1DBF2"/>
      </right>
      <top style="medium">
        <color rgb="FFC1DBF2"/>
      </top>
      <bottom style="medium">
        <color rgb="FFC1DBF2"/>
      </bottom>
      <diagonal/>
    </border>
    <border>
      <left style="medium">
        <color rgb="FFC1DBF2"/>
      </left>
      <right style="medium">
        <color rgb="FFF3F3F3"/>
      </right>
      <top style="medium">
        <color rgb="FFC1DBF2"/>
      </top>
      <bottom style="medium">
        <color rgb="FFF3F3F3"/>
      </bottom>
      <diagonal/>
    </border>
    <border>
      <left style="medium">
        <color rgb="FFF3F3F3"/>
      </left>
      <right/>
      <top style="medium">
        <color rgb="FFC1DBF2"/>
      </top>
      <bottom style="medium">
        <color rgb="FFF3F3F3"/>
      </bottom>
      <diagonal/>
    </border>
    <border>
      <left/>
      <right style="medium">
        <color rgb="FFF3F3F3"/>
      </right>
      <top style="medium">
        <color rgb="FFC1DBF2"/>
      </top>
      <bottom style="medium">
        <color rgb="FFF3F3F3"/>
      </bottom>
      <diagonal/>
    </border>
    <border>
      <left style="medium">
        <color rgb="FFF3F3F3"/>
      </left>
      <right style="medium">
        <color rgb="FFF3F3F3"/>
      </right>
      <top style="medium">
        <color rgb="FFC1DBF2"/>
      </top>
      <bottom style="medium">
        <color rgb="FFF3F3F3"/>
      </bottom>
      <diagonal/>
    </border>
    <border>
      <left style="medium">
        <color rgb="FFF3F3F3"/>
      </left>
      <right style="medium">
        <color rgb="FFC1DBF2"/>
      </right>
      <top style="medium">
        <color rgb="FFC1DBF2"/>
      </top>
      <bottom style="medium">
        <color rgb="FFF3F3F3"/>
      </bottom>
      <diagonal/>
    </border>
    <border>
      <left style="medium">
        <color rgb="FFC1DBF2"/>
      </left>
      <right style="medium">
        <color rgb="FFF3F3F3"/>
      </right>
      <top style="medium">
        <color rgb="FFF3F3F3"/>
      </top>
      <bottom style="medium">
        <color rgb="FFF3F3F3"/>
      </bottom>
      <diagonal/>
    </border>
    <border>
      <left style="medium">
        <color rgb="FFF3F3F3"/>
      </left>
      <right style="medium">
        <color rgb="FFC1DBF2"/>
      </right>
      <top style="medium">
        <color rgb="FFF3F3F3"/>
      </top>
      <bottom style="medium">
        <color rgb="FFF3F3F3"/>
      </bottom>
      <diagonal/>
    </border>
    <border>
      <left style="medium">
        <color rgb="FFCCCCCC"/>
      </left>
      <right/>
      <top/>
      <bottom style="medium">
        <color rgb="FFC1DBF2"/>
      </bottom>
      <diagonal/>
    </border>
    <border>
      <left/>
      <right/>
      <top/>
      <bottom style="medium">
        <color rgb="FFC1DBF2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8">
    <xf numFmtId="0" fontId="0" fillId="0" borderId="0"/>
    <xf numFmtId="164" fontId="1" fillId="0" borderId="0" applyFon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41" fontId="1" fillId="0" borderId="0" applyFon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</cellStyleXfs>
  <cellXfs count="138">
    <xf numFmtId="0" fontId="0" fillId="0" borderId="0" xfId="0"/>
    <xf numFmtId="0" fontId="2" fillId="3" borderId="1" xfId="0" applyFont="1" applyFill="1" applyBorder="1" applyAlignment="1">
      <alignment horizontal="left" vertical="center" wrapText="1"/>
    </xf>
    <xf numFmtId="0" fontId="2" fillId="3" borderId="8" xfId="0" applyFont="1" applyFill="1" applyBorder="1" applyAlignment="1">
      <alignment horizontal="left" vertical="center" wrapText="1"/>
    </xf>
    <xf numFmtId="0" fontId="2" fillId="3" borderId="9" xfId="0" applyFont="1" applyFill="1" applyBorder="1" applyAlignment="1">
      <alignment horizontal="left" vertical="center" wrapText="1"/>
    </xf>
    <xf numFmtId="0" fontId="5" fillId="0" borderId="4" xfId="0" applyFont="1" applyBorder="1" applyAlignment="1">
      <alignment vertical="top" wrapText="1"/>
    </xf>
    <xf numFmtId="0" fontId="4" fillId="0" borderId="4" xfId="0" applyFont="1" applyBorder="1" applyAlignment="1">
      <alignment horizontal="right" vertical="top"/>
    </xf>
    <xf numFmtId="0" fontId="4" fillId="0" borderId="4" xfId="0" applyFont="1" applyBorder="1" applyAlignment="1">
      <alignment vertical="top"/>
    </xf>
    <xf numFmtId="0" fontId="4" fillId="0" borderId="4" xfId="0" applyFont="1" applyBorder="1" applyAlignment="1">
      <alignment vertical="top" wrapText="1"/>
    </xf>
    <xf numFmtId="10" fontId="4" fillId="0" borderId="4" xfId="0" applyNumberFormat="1" applyFont="1" applyBorder="1" applyAlignment="1">
      <alignment vertical="top" wrapText="1"/>
    </xf>
    <xf numFmtId="0" fontId="5" fillId="0" borderId="10" xfId="0" applyFont="1" applyBorder="1" applyAlignment="1">
      <alignment vertical="top" wrapText="1"/>
    </xf>
    <xf numFmtId="0" fontId="4" fillId="0" borderId="10" xfId="0" applyFont="1" applyBorder="1" applyAlignment="1">
      <alignment vertical="top"/>
    </xf>
    <xf numFmtId="0" fontId="4" fillId="0" borderId="10" xfId="0" applyFont="1" applyBorder="1" applyAlignment="1">
      <alignment vertical="top" wrapText="1"/>
    </xf>
    <xf numFmtId="0" fontId="7" fillId="4" borderId="12" xfId="0" applyFont="1" applyFill="1" applyBorder="1" applyAlignment="1">
      <alignment horizontal="center" vertical="center" wrapText="1"/>
    </xf>
    <xf numFmtId="0" fontId="7" fillId="4" borderId="12" xfId="0" applyFont="1" applyFill="1" applyBorder="1" applyAlignment="1">
      <alignment horizontal="left" vertical="center" wrapText="1"/>
    </xf>
    <xf numFmtId="0" fontId="7" fillId="0" borderId="13" xfId="0" applyFont="1" applyBorder="1" applyAlignment="1">
      <alignment horizontal="left" vertical="center" wrapText="1"/>
    </xf>
    <xf numFmtId="0" fontId="8" fillId="0" borderId="13" xfId="0" applyFont="1" applyBorder="1" applyAlignment="1">
      <alignment horizontal="right" vertical="center" wrapText="1"/>
    </xf>
    <xf numFmtId="0" fontId="8" fillId="0" borderId="13" xfId="0" applyFont="1" applyBorder="1" applyAlignment="1">
      <alignment vertical="center" wrapText="1"/>
    </xf>
    <xf numFmtId="9" fontId="8" fillId="0" borderId="13" xfId="0" applyNumberFormat="1" applyFont="1" applyBorder="1" applyAlignment="1">
      <alignment vertical="center" wrapText="1"/>
    </xf>
    <xf numFmtId="0" fontId="7" fillId="4" borderId="14" xfId="0" applyFont="1" applyFill="1" applyBorder="1" applyAlignment="1">
      <alignment horizontal="center" vertical="center" wrapText="1"/>
    </xf>
    <xf numFmtId="0" fontId="7" fillId="4" borderId="17" xfId="0" applyFont="1" applyFill="1" applyBorder="1" applyAlignment="1">
      <alignment horizontal="center" vertical="center" wrapText="1"/>
    </xf>
    <xf numFmtId="0" fontId="7" fillId="4" borderId="18" xfId="0" applyFont="1" applyFill="1" applyBorder="1" applyAlignment="1">
      <alignment horizontal="center" vertical="center" wrapText="1"/>
    </xf>
    <xf numFmtId="0" fontId="7" fillId="4" borderId="19" xfId="0" applyFont="1" applyFill="1" applyBorder="1" applyAlignment="1">
      <alignment horizontal="left" vertical="center" wrapText="1"/>
    </xf>
    <xf numFmtId="0" fontId="7" fillId="4" borderId="20" xfId="0" applyFont="1" applyFill="1" applyBorder="1" applyAlignment="1">
      <alignment horizontal="left" vertical="center" wrapText="1"/>
    </xf>
    <xf numFmtId="0" fontId="0" fillId="0" borderId="0" xfId="0" applyBorder="1" applyAlignment="1">
      <alignment horizontal="center" vertical="center" wrapText="1"/>
    </xf>
    <xf numFmtId="0" fontId="10" fillId="5" borderId="23" xfId="0" applyFont="1" applyFill="1" applyBorder="1" applyAlignment="1">
      <alignment horizontal="center" vertical="center" wrapText="1"/>
    </xf>
    <xf numFmtId="0" fontId="9" fillId="5" borderId="23" xfId="0" applyFont="1" applyFill="1" applyBorder="1" applyAlignment="1">
      <alignment horizontal="left" vertical="center" wrapText="1"/>
    </xf>
    <xf numFmtId="0" fontId="9" fillId="5" borderId="23" xfId="0" applyFont="1" applyFill="1" applyBorder="1" applyAlignment="1">
      <alignment horizontal="right" vertical="center" wrapText="1"/>
    </xf>
    <xf numFmtId="0" fontId="9" fillId="5" borderId="23" xfId="0" applyFont="1" applyFill="1" applyBorder="1" applyAlignment="1">
      <alignment horizontal="center" vertical="center" wrapText="1"/>
    </xf>
    <xf numFmtId="0" fontId="9" fillId="2" borderId="23" xfId="0" applyFont="1" applyFill="1" applyBorder="1" applyAlignment="1">
      <alignment horizontal="left" vertical="center" wrapText="1"/>
    </xf>
    <xf numFmtId="0" fontId="11" fillId="0" borderId="23" xfId="0" applyFont="1" applyBorder="1" applyAlignment="1">
      <alignment horizontal="right" vertical="center" wrapText="1"/>
    </xf>
    <xf numFmtId="0" fontId="11" fillId="0" borderId="23" xfId="0" applyFont="1" applyBorder="1" applyAlignment="1">
      <alignment horizontal="center" vertical="center" wrapText="1"/>
    </xf>
    <xf numFmtId="0" fontId="11" fillId="0" borderId="23" xfId="0" applyFont="1" applyBorder="1" applyAlignment="1">
      <alignment horizontal="center" vertical="top" wrapText="1"/>
    </xf>
    <xf numFmtId="9" fontId="11" fillId="0" borderId="23" xfId="0" applyNumberFormat="1" applyFont="1" applyBorder="1" applyAlignment="1">
      <alignment horizontal="center" vertical="top" wrapText="1"/>
    </xf>
    <xf numFmtId="0" fontId="12" fillId="5" borderId="23" xfId="0" applyFont="1" applyFill="1" applyBorder="1" applyAlignment="1">
      <alignment horizontal="center" vertical="center" wrapText="1"/>
    </xf>
    <xf numFmtId="0" fontId="12" fillId="5" borderId="23" xfId="0" applyFont="1" applyFill="1" applyBorder="1" applyAlignment="1">
      <alignment vertical="center" wrapText="1"/>
    </xf>
    <xf numFmtId="0" fontId="11" fillId="5" borderId="23" xfId="0" applyFont="1" applyFill="1" applyBorder="1" applyAlignment="1">
      <alignment horizontal="center" vertical="center" wrapText="1"/>
    </xf>
    <xf numFmtId="0" fontId="11" fillId="5" borderId="23" xfId="0" applyFont="1" applyFill="1" applyBorder="1" applyAlignment="1">
      <alignment horizontal="right" vertical="center" wrapText="1"/>
    </xf>
    <xf numFmtId="0" fontId="11" fillId="2" borderId="23" xfId="0" applyFont="1" applyFill="1" applyBorder="1" applyAlignment="1">
      <alignment horizontal="left" vertical="center" wrapText="1"/>
    </xf>
    <xf numFmtId="0" fontId="11" fillId="5" borderId="23" xfId="0" applyFont="1" applyFill="1" applyBorder="1" applyAlignment="1">
      <alignment horizontal="left" vertical="center" wrapText="1"/>
    </xf>
    <xf numFmtId="0" fontId="11" fillId="2" borderId="23" xfId="0" applyFont="1" applyFill="1" applyBorder="1" applyAlignment="1">
      <alignment horizontal="center" vertical="center" wrapText="1"/>
    </xf>
    <xf numFmtId="0" fontId="11" fillId="2" borderId="23" xfId="0" applyFont="1" applyFill="1" applyBorder="1" applyAlignment="1">
      <alignment horizontal="right" vertical="center" wrapText="1"/>
    </xf>
    <xf numFmtId="0" fontId="0" fillId="6" borderId="23" xfId="0" applyFill="1" applyBorder="1" applyAlignment="1">
      <alignment wrapText="1"/>
    </xf>
    <xf numFmtId="4" fontId="0" fillId="6" borderId="23" xfId="0" applyNumberFormat="1" applyFill="1" applyBorder="1" applyAlignment="1">
      <alignment wrapText="1"/>
    </xf>
    <xf numFmtId="165" fontId="0" fillId="0" borderId="23" xfId="0" applyNumberFormat="1" applyBorder="1" applyAlignment="1">
      <alignment wrapText="1"/>
    </xf>
    <xf numFmtId="4" fontId="0" fillId="0" borderId="23" xfId="0" applyNumberFormat="1" applyBorder="1" applyAlignment="1">
      <alignment wrapText="1"/>
    </xf>
    <xf numFmtId="164" fontId="4" fillId="0" borderId="4" xfId="1" applyFont="1" applyBorder="1" applyAlignment="1">
      <alignment vertical="top"/>
    </xf>
    <xf numFmtId="164" fontId="4" fillId="0" borderId="4" xfId="0" applyNumberFormat="1" applyFont="1" applyBorder="1" applyAlignment="1">
      <alignment vertical="top"/>
    </xf>
    <xf numFmtId="167" fontId="4" fillId="0" borderId="4" xfId="0" applyNumberFormat="1" applyFont="1" applyBorder="1" applyAlignment="1">
      <alignment vertical="top"/>
    </xf>
    <xf numFmtId="1" fontId="4" fillId="0" borderId="4" xfId="0" applyNumberFormat="1" applyFont="1" applyBorder="1" applyAlignment="1">
      <alignment vertical="top"/>
    </xf>
    <xf numFmtId="166" fontId="8" fillId="0" borderId="13" xfId="0" applyNumberFormat="1" applyFont="1" applyBorder="1" applyAlignment="1">
      <alignment horizontal="right" vertical="center" wrapText="1"/>
    </xf>
    <xf numFmtId="167" fontId="8" fillId="0" borderId="13" xfId="0" applyNumberFormat="1" applyFont="1" applyBorder="1" applyAlignment="1">
      <alignment horizontal="right" vertical="center" wrapText="1"/>
    </xf>
    <xf numFmtId="1" fontId="8" fillId="0" borderId="13" xfId="0" applyNumberFormat="1" applyFont="1" applyBorder="1" applyAlignment="1">
      <alignment horizontal="right" vertical="center" wrapText="1"/>
    </xf>
    <xf numFmtId="166" fontId="11" fillId="0" borderId="23" xfId="0" applyNumberFormat="1" applyFont="1" applyBorder="1" applyAlignment="1">
      <alignment horizontal="right" vertical="center" wrapText="1"/>
    </xf>
    <xf numFmtId="167" fontId="11" fillId="0" borderId="23" xfId="0" applyNumberFormat="1" applyFont="1" applyBorder="1" applyAlignment="1">
      <alignment horizontal="right" vertical="center" wrapText="1"/>
    </xf>
    <xf numFmtId="1" fontId="11" fillId="0" borderId="23" xfId="0" applyNumberFormat="1" applyFont="1" applyBorder="1" applyAlignment="1">
      <alignment horizontal="right" vertical="center" wrapText="1"/>
    </xf>
    <xf numFmtId="167" fontId="11" fillId="2" borderId="23" xfId="0" applyNumberFormat="1" applyFont="1" applyFill="1" applyBorder="1" applyAlignment="1">
      <alignment horizontal="center" vertical="center" wrapText="1"/>
    </xf>
    <xf numFmtId="0" fontId="0" fillId="0" borderId="0" xfId="0" applyBorder="1"/>
    <xf numFmtId="0" fontId="0" fillId="0" borderId="32" xfId="0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0" fillId="0" borderId="34" xfId="0" applyBorder="1"/>
    <xf numFmtId="0" fontId="0" fillId="0" borderId="0" xfId="0" applyAlignment="1">
      <alignment horizontal="center" vertical="center"/>
    </xf>
    <xf numFmtId="0" fontId="0" fillId="0" borderId="33" xfId="0" applyBorder="1" applyAlignment="1">
      <alignment horizontal="center" vertical="center" wrapText="1"/>
    </xf>
    <xf numFmtId="0" fontId="0" fillId="0" borderId="33" xfId="0" applyBorder="1" applyAlignment="1">
      <alignment horizontal="center" vertical="center"/>
    </xf>
    <xf numFmtId="0" fontId="0" fillId="0" borderId="37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166" fontId="0" fillId="0" borderId="0" xfId="0" applyNumberFormat="1" applyBorder="1" applyAlignment="1">
      <alignment horizontal="center" vertical="center"/>
    </xf>
    <xf numFmtId="166" fontId="0" fillId="0" borderId="32" xfId="0" applyNumberFormat="1" applyBorder="1" applyAlignment="1">
      <alignment horizontal="center" vertical="center"/>
    </xf>
    <xf numFmtId="167" fontId="13" fillId="0" borderId="0" xfId="0" applyNumberFormat="1" applyFont="1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35" xfId="0" applyBorder="1" applyAlignment="1">
      <alignment horizontal="center" vertical="center" wrapText="1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167" fontId="13" fillId="0" borderId="38" xfId="0" applyNumberFormat="1" applyFont="1" applyBorder="1" applyAlignment="1">
      <alignment horizontal="center" vertical="center" wrapText="1"/>
    </xf>
    <xf numFmtId="167" fontId="13" fillId="0" borderId="32" xfId="0" applyNumberFormat="1" applyFont="1" applyBorder="1" applyAlignment="1">
      <alignment horizontal="center" vertical="center" wrapText="1"/>
    </xf>
    <xf numFmtId="166" fontId="13" fillId="0" borderId="0" xfId="0" applyNumberFormat="1" applyFont="1" applyBorder="1" applyAlignment="1">
      <alignment horizontal="center" vertical="center" wrapText="1"/>
    </xf>
    <xf numFmtId="166" fontId="13" fillId="0" borderId="32" xfId="0" applyNumberFormat="1" applyFont="1" applyBorder="1" applyAlignment="1">
      <alignment horizontal="center" vertical="center" wrapText="1"/>
    </xf>
    <xf numFmtId="2" fontId="13" fillId="0" borderId="38" xfId="0" applyNumberFormat="1" applyFont="1" applyBorder="1" applyAlignment="1">
      <alignment horizontal="center" vertical="center" wrapText="1"/>
    </xf>
    <xf numFmtId="2" fontId="13" fillId="0" borderId="40" xfId="0" applyNumberFormat="1" applyFont="1" applyBorder="1" applyAlignment="1">
      <alignment horizontal="center" vertical="center" wrapText="1"/>
    </xf>
    <xf numFmtId="0" fontId="14" fillId="0" borderId="0" xfId="2"/>
    <xf numFmtId="0" fontId="16" fillId="0" borderId="37" xfId="0" applyFont="1" applyBorder="1" applyAlignment="1">
      <alignment horizontal="center" vertical="center" wrapText="1"/>
    </xf>
    <xf numFmtId="0" fontId="16" fillId="0" borderId="39" xfId="0" applyFont="1" applyBorder="1" applyAlignment="1">
      <alignment horizontal="center" vertical="center"/>
    </xf>
    <xf numFmtId="0" fontId="16" fillId="0" borderId="32" xfId="0" applyFont="1" applyBorder="1" applyAlignment="1">
      <alignment horizontal="center" vertical="center"/>
    </xf>
    <xf numFmtId="0" fontId="16" fillId="0" borderId="41" xfId="0" applyFont="1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0" fontId="2" fillId="3" borderId="2" xfId="0" applyFont="1" applyFill="1" applyBorder="1" applyAlignment="1">
      <alignment horizontal="left" vertical="center" wrapText="1"/>
    </xf>
    <xf numFmtId="0" fontId="2" fillId="3" borderId="3" xfId="0" applyFont="1" applyFill="1" applyBorder="1" applyAlignment="1">
      <alignment horizontal="left" vertical="center" wrapText="1"/>
    </xf>
    <xf numFmtId="0" fontId="6" fillId="0" borderId="11" xfId="0" applyFont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7" fillId="4" borderId="15" xfId="0" applyFont="1" applyFill="1" applyBorder="1" applyAlignment="1">
      <alignment horizontal="left" vertical="center" wrapText="1"/>
    </xf>
    <xf numFmtId="0" fontId="7" fillId="4" borderId="16" xfId="0" applyFont="1" applyFill="1" applyBorder="1" applyAlignment="1">
      <alignment horizontal="left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10" fillId="5" borderId="30" xfId="0" applyFont="1" applyFill="1" applyBorder="1" applyAlignment="1">
      <alignment horizontal="center" vertical="center" wrapText="1"/>
    </xf>
    <xf numFmtId="0" fontId="10" fillId="5" borderId="31" xfId="0" applyFont="1" applyFill="1" applyBorder="1" applyAlignment="1">
      <alignment horizontal="center" vertical="center" wrapText="1"/>
    </xf>
    <xf numFmtId="0" fontId="10" fillId="5" borderId="24" xfId="0" applyFont="1" applyFill="1" applyBorder="1" applyAlignment="1">
      <alignment horizontal="center" vertical="center" wrapText="1"/>
    </xf>
    <xf numFmtId="0" fontId="10" fillId="5" borderId="25" xfId="0" applyFont="1" applyFill="1" applyBorder="1" applyAlignment="1">
      <alignment horizontal="center" vertical="center" wrapText="1"/>
    </xf>
    <xf numFmtId="0" fontId="10" fillId="5" borderId="26" xfId="0" applyFont="1" applyFill="1" applyBorder="1" applyAlignment="1">
      <alignment horizontal="center" vertical="center" wrapText="1"/>
    </xf>
    <xf numFmtId="0" fontId="10" fillId="5" borderId="27" xfId="0" applyFont="1" applyFill="1" applyBorder="1" applyAlignment="1">
      <alignment horizontal="center" vertical="center" wrapText="1"/>
    </xf>
    <xf numFmtId="0" fontId="10" fillId="5" borderId="28" xfId="0" applyFont="1" applyFill="1" applyBorder="1" applyAlignment="1">
      <alignment horizontal="center" vertical="center" wrapText="1"/>
    </xf>
    <xf numFmtId="0" fontId="10" fillId="5" borderId="29" xfId="0" applyFont="1" applyFill="1" applyBorder="1" applyAlignment="1">
      <alignment horizontal="center" vertical="center" wrapText="1"/>
    </xf>
    <xf numFmtId="0" fontId="12" fillId="5" borderId="30" xfId="0" applyFont="1" applyFill="1" applyBorder="1" applyAlignment="1">
      <alignment horizontal="center" vertical="center" wrapText="1"/>
    </xf>
    <xf numFmtId="0" fontId="12" fillId="5" borderId="31" xfId="0" applyFont="1" applyFill="1" applyBorder="1" applyAlignment="1">
      <alignment horizontal="center" vertical="center" wrapText="1"/>
    </xf>
    <xf numFmtId="0" fontId="12" fillId="5" borderId="24" xfId="0" applyFont="1" applyFill="1" applyBorder="1" applyAlignment="1">
      <alignment horizontal="center" vertical="center" wrapText="1"/>
    </xf>
    <xf numFmtId="0" fontId="12" fillId="5" borderId="25" xfId="0" applyFont="1" applyFill="1" applyBorder="1" applyAlignment="1">
      <alignment horizontal="center" vertical="center" wrapText="1"/>
    </xf>
    <xf numFmtId="0" fontId="12" fillId="5" borderId="26" xfId="0" applyFont="1" applyFill="1" applyBorder="1" applyAlignment="1">
      <alignment horizontal="center" vertical="center" wrapText="1"/>
    </xf>
    <xf numFmtId="0" fontId="12" fillId="5" borderId="27" xfId="0" applyFont="1" applyFill="1" applyBorder="1" applyAlignment="1">
      <alignment horizontal="center" vertical="center" wrapText="1"/>
    </xf>
    <xf numFmtId="0" fontId="12" fillId="5" borderId="28" xfId="0" applyFont="1" applyFill="1" applyBorder="1" applyAlignment="1">
      <alignment horizontal="center" vertical="center" wrapText="1"/>
    </xf>
    <xf numFmtId="0" fontId="12" fillId="5" borderId="29" xfId="0" applyFont="1" applyFill="1" applyBorder="1" applyAlignment="1">
      <alignment horizontal="center" vertical="center" wrapText="1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16" fillId="0" borderId="0" xfId="0" applyFont="1" applyBorder="1" applyAlignment="1">
      <alignment vertical="center" wrapText="1"/>
    </xf>
    <xf numFmtId="0" fontId="16" fillId="0" borderId="0" xfId="0" applyFont="1" applyBorder="1" applyAlignment="1">
      <alignment horizontal="center" vertical="center"/>
    </xf>
    <xf numFmtId="0" fontId="16" fillId="0" borderId="33" xfId="0" applyFont="1" applyBorder="1" applyAlignment="1">
      <alignment horizontal="center" vertical="center" wrapText="1"/>
    </xf>
    <xf numFmtId="0" fontId="16" fillId="0" borderId="41" xfId="0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 wrapText="1"/>
    </xf>
    <xf numFmtId="0" fontId="16" fillId="0" borderId="33" xfId="0" applyFont="1" applyBorder="1" applyAlignment="1">
      <alignment horizontal="center" vertical="center"/>
    </xf>
    <xf numFmtId="0" fontId="0" fillId="0" borderId="38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41" xfId="0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 wrapText="1"/>
    </xf>
    <xf numFmtId="41" fontId="0" fillId="0" borderId="0" xfId="4" applyFont="1"/>
    <xf numFmtId="41" fontId="0" fillId="0" borderId="0" xfId="0" applyNumberFormat="1"/>
  </cellXfs>
  <cellStyles count="8">
    <cellStyle name="Hipervínculo" xfId="2" builtinId="8"/>
    <cellStyle name="Hipervínculo visitado" xfId="3" builtinId="9" hidden="1"/>
    <cellStyle name="Hipervínculo visitado" xfId="5" builtinId="9" hidden="1"/>
    <cellStyle name="Hipervínculo visitado" xfId="6" builtinId="9" hidden="1"/>
    <cellStyle name="Hipervínculo visitado" xfId="7" builtinId="9" hidden="1"/>
    <cellStyle name="Millares" xfId="1" builtinId="3"/>
    <cellStyle name="Millares [0]" xfId="4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sharedStrings" Target="sharedStrings.xml"/><Relationship Id="rId21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theme" Target="theme/theme1.xml"/><Relationship Id="rId19" Type="http://schemas.openxmlformats.org/officeDocument/2006/relationships/styles" Target="style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571500</xdr:colOff>
      <xdr:row>12</xdr:row>
      <xdr:rowOff>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175500" cy="21336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279400</xdr:colOff>
      <xdr:row>18</xdr:row>
      <xdr:rowOff>165100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708900" cy="33655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742950</xdr:colOff>
      <xdr:row>11</xdr:row>
      <xdr:rowOff>314325</xdr:rowOff>
    </xdr:to>
    <xdr:pic>
      <xdr:nvPicPr>
        <xdr:cNvPr id="2" name="Image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6848" t="19647" r="30408" b="56905"/>
        <a:stretch/>
      </xdr:blipFill>
      <xdr:spPr>
        <a:xfrm>
          <a:off x="0" y="0"/>
          <a:ext cx="6838950" cy="240982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695325</xdr:colOff>
      <xdr:row>0</xdr:row>
      <xdr:rowOff>0</xdr:rowOff>
    </xdr:from>
    <xdr:to>
      <xdr:col>9</xdr:col>
      <xdr:colOff>228600</xdr:colOff>
      <xdr:row>12</xdr:row>
      <xdr:rowOff>47625</xdr:rowOff>
    </xdr:to>
    <xdr:pic>
      <xdr:nvPicPr>
        <xdr:cNvPr id="2" name="Image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9289" t="25813" r="30766" b="50851"/>
        <a:stretch/>
      </xdr:blipFill>
      <xdr:spPr>
        <a:xfrm>
          <a:off x="695325" y="0"/>
          <a:ext cx="6391275" cy="233362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676276</xdr:colOff>
      <xdr:row>0</xdr:row>
      <xdr:rowOff>0</xdr:rowOff>
    </xdr:from>
    <xdr:to>
      <xdr:col>9</xdr:col>
      <xdr:colOff>123825</xdr:colOff>
      <xdr:row>10</xdr:row>
      <xdr:rowOff>190499</xdr:rowOff>
    </xdr:to>
    <xdr:pic>
      <xdr:nvPicPr>
        <xdr:cNvPr id="2" name="Image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9408" t="36005" r="31181" b="43040"/>
        <a:stretch/>
      </xdr:blipFill>
      <xdr:spPr>
        <a:xfrm>
          <a:off x="676276" y="0"/>
          <a:ext cx="6305549" cy="20954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ii.cl/documentos/circulares/1992/circu51.htm" TargetMode="External"/><Relationship Id="rId2" Type="http://schemas.openxmlformats.org/officeDocument/2006/relationships/drawing" Target="../drawings/drawing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"/>
  <sheetViews>
    <sheetView tabSelected="1" workbookViewId="0">
      <selection activeCell="B28" sqref="B28"/>
    </sheetView>
  </sheetViews>
  <sheetFormatPr baseColWidth="10" defaultRowHeight="14" x14ac:dyDescent="0"/>
  <cols>
    <col min="10" max="10" width="10.83203125" style="133"/>
  </cols>
  <sheetData>
    <row r="1" spans="1:16" ht="56">
      <c r="A1" s="127" t="s">
        <v>116</v>
      </c>
      <c r="B1" s="95" t="s">
        <v>123</v>
      </c>
      <c r="C1" s="95" t="s">
        <v>125</v>
      </c>
      <c r="D1" s="95" t="s">
        <v>119</v>
      </c>
      <c r="E1" s="128" t="s">
        <v>118</v>
      </c>
      <c r="F1" s="128" t="s">
        <v>117</v>
      </c>
      <c r="G1" s="128" t="s">
        <v>120</v>
      </c>
      <c r="H1" s="128" t="s">
        <v>121</v>
      </c>
      <c r="I1" s="130" t="s">
        <v>122</v>
      </c>
      <c r="J1" s="134" t="s">
        <v>115</v>
      </c>
      <c r="K1" s="125" t="s">
        <v>108</v>
      </c>
      <c r="L1" s="125"/>
      <c r="M1" s="125"/>
      <c r="N1" s="125"/>
      <c r="O1" s="125"/>
      <c r="P1" s="125"/>
    </row>
    <row r="2" spans="1:16">
      <c r="A2" s="92">
        <v>0</v>
      </c>
      <c r="B2" s="129">
        <v>0</v>
      </c>
      <c r="C2" s="129"/>
      <c r="D2" s="129">
        <v>0</v>
      </c>
      <c r="E2" s="126">
        <v>0</v>
      </c>
      <c r="F2" s="126">
        <v>0</v>
      </c>
      <c r="G2" s="126"/>
      <c r="H2" s="126">
        <v>0</v>
      </c>
      <c r="I2" s="126">
        <v>0</v>
      </c>
      <c r="J2" s="131">
        <v>0</v>
      </c>
    </row>
    <row r="3" spans="1:16">
      <c r="A3" s="92">
        <v>2</v>
      </c>
      <c r="B3" s="129">
        <v>0.1</v>
      </c>
      <c r="C3" s="129"/>
      <c r="D3" s="129"/>
      <c r="E3" s="126"/>
      <c r="F3" s="126"/>
      <c r="G3" s="126"/>
      <c r="H3" s="126"/>
      <c r="I3" s="126"/>
      <c r="J3" s="131"/>
    </row>
    <row r="4" spans="1:16">
      <c r="A4" s="92">
        <v>5</v>
      </c>
      <c r="B4" s="129">
        <v>0.15</v>
      </c>
      <c r="C4" s="129"/>
      <c r="D4" s="129"/>
      <c r="E4" s="126"/>
      <c r="F4" s="126"/>
      <c r="G4" s="126"/>
      <c r="H4" s="126"/>
      <c r="I4" s="126"/>
      <c r="J4" s="131"/>
    </row>
    <row r="5" spans="1:16">
      <c r="A5" s="92">
        <v>6</v>
      </c>
      <c r="B5" s="129"/>
      <c r="C5" s="129">
        <v>0.08</v>
      </c>
      <c r="D5" s="129"/>
      <c r="E5" s="126"/>
      <c r="F5" s="126"/>
      <c r="G5" s="126"/>
      <c r="H5" s="126"/>
      <c r="I5" s="126"/>
      <c r="J5" s="131"/>
    </row>
    <row r="6" spans="1:16">
      <c r="A6" s="92">
        <v>10</v>
      </c>
      <c r="B6" s="129">
        <v>0.2</v>
      </c>
      <c r="D6" s="129">
        <v>0.05</v>
      </c>
      <c r="E6" s="126">
        <v>0.05</v>
      </c>
      <c r="F6" s="126">
        <v>0.05</v>
      </c>
      <c r="G6" s="126"/>
      <c r="H6" s="126"/>
      <c r="I6" s="126"/>
      <c r="J6" s="131"/>
    </row>
    <row r="7" spans="1:16">
      <c r="A7" s="92">
        <v>13.5</v>
      </c>
      <c r="B7" s="129"/>
      <c r="D7" s="129"/>
      <c r="E7" s="126"/>
      <c r="F7" s="126"/>
      <c r="G7" s="126">
        <v>0.05</v>
      </c>
      <c r="H7" s="126">
        <v>0.05</v>
      </c>
      <c r="I7" s="126">
        <v>0.04</v>
      </c>
      <c r="J7" s="131">
        <v>0.04</v>
      </c>
    </row>
    <row r="8" spans="1:16">
      <c r="A8" s="92">
        <v>15</v>
      </c>
      <c r="B8" s="135">
        <v>0.3</v>
      </c>
      <c r="D8" s="129"/>
      <c r="E8" s="126"/>
      <c r="F8" s="126"/>
      <c r="G8" s="126"/>
      <c r="H8" s="126"/>
      <c r="I8" s="126"/>
      <c r="J8" s="131"/>
    </row>
    <row r="9" spans="1:16">
      <c r="A9" s="92">
        <v>16</v>
      </c>
      <c r="B9" s="135"/>
      <c r="C9" s="129">
        <v>0.13</v>
      </c>
      <c r="D9" s="129"/>
      <c r="E9" s="126"/>
      <c r="F9" s="126"/>
      <c r="G9" s="126"/>
      <c r="H9" s="126"/>
      <c r="I9" s="126"/>
      <c r="J9" s="131"/>
    </row>
    <row r="10" spans="1:16">
      <c r="A10" s="92">
        <v>20</v>
      </c>
      <c r="B10" s="129">
        <v>0.4</v>
      </c>
      <c r="D10" s="129"/>
      <c r="E10" s="126"/>
      <c r="F10" s="126"/>
      <c r="G10" s="126"/>
      <c r="H10" s="126"/>
      <c r="I10" s="126"/>
      <c r="J10" s="131"/>
    </row>
    <row r="11" spans="1:16">
      <c r="A11" s="92">
        <v>30</v>
      </c>
      <c r="B11" s="129"/>
      <c r="C11" s="129">
        <v>0.18</v>
      </c>
      <c r="D11" s="129">
        <v>0.15</v>
      </c>
      <c r="E11" s="126">
        <v>0.13</v>
      </c>
      <c r="F11" s="126">
        <v>0.1</v>
      </c>
      <c r="G11" s="126">
        <v>0.1</v>
      </c>
      <c r="H11" s="126">
        <v>0.1</v>
      </c>
      <c r="I11" s="126">
        <v>0.08</v>
      </c>
      <c r="J11" s="131">
        <v>0.08</v>
      </c>
    </row>
    <row r="12" spans="1:16">
      <c r="A12" s="92">
        <v>40</v>
      </c>
      <c r="B12" s="129">
        <v>0.5</v>
      </c>
      <c r="D12" s="129"/>
      <c r="E12" s="126"/>
      <c r="F12" s="126"/>
      <c r="G12" s="126"/>
      <c r="H12" s="126"/>
      <c r="I12" s="126"/>
      <c r="J12" s="131"/>
    </row>
    <row r="13" spans="1:16">
      <c r="A13" s="92">
        <v>45</v>
      </c>
      <c r="B13" s="129"/>
      <c r="C13" s="135">
        <v>0.28000000000000003</v>
      </c>
      <c r="D13" s="129"/>
      <c r="E13" s="126"/>
      <c r="F13" s="126"/>
      <c r="G13" s="126"/>
      <c r="H13" s="126"/>
      <c r="I13" s="126"/>
      <c r="J13" s="131"/>
    </row>
    <row r="14" spans="1:16">
      <c r="A14" s="92">
        <v>50</v>
      </c>
      <c r="B14" s="129"/>
      <c r="D14" s="129">
        <v>0.25</v>
      </c>
      <c r="E14" s="126">
        <v>0.23</v>
      </c>
      <c r="F14" s="126">
        <v>0.15</v>
      </c>
      <c r="G14" s="126">
        <v>0.15</v>
      </c>
      <c r="H14" s="126">
        <v>0.15</v>
      </c>
      <c r="I14" s="126">
        <v>0.13500000000000001</v>
      </c>
      <c r="J14" s="131">
        <v>0.13500000000000001</v>
      </c>
    </row>
    <row r="15" spans="1:16">
      <c r="A15" s="92">
        <v>60</v>
      </c>
      <c r="B15" s="129"/>
      <c r="C15" s="135">
        <v>0.38</v>
      </c>
      <c r="D15" s="129"/>
      <c r="E15" s="126"/>
      <c r="F15" s="126"/>
      <c r="G15" s="126"/>
      <c r="H15" s="126"/>
      <c r="I15" s="126"/>
      <c r="J15" s="131"/>
    </row>
    <row r="16" spans="1:16">
      <c r="A16" s="92">
        <v>70</v>
      </c>
      <c r="B16" s="129"/>
      <c r="C16" s="129">
        <v>0.48</v>
      </c>
      <c r="D16" s="129">
        <v>0.35</v>
      </c>
      <c r="E16" s="126">
        <v>0.33</v>
      </c>
      <c r="F16" s="126">
        <v>0.25</v>
      </c>
      <c r="G16" s="126">
        <v>0.25</v>
      </c>
      <c r="H16" s="126">
        <v>0.25</v>
      </c>
      <c r="I16" s="126">
        <v>0.23</v>
      </c>
      <c r="J16" s="131">
        <v>0.23</v>
      </c>
    </row>
    <row r="17" spans="1:10">
      <c r="A17" s="92">
        <v>80</v>
      </c>
      <c r="B17" s="129">
        <v>0.6</v>
      </c>
      <c r="C17" s="129">
        <v>0.57999999999999996</v>
      </c>
      <c r="D17" s="129"/>
      <c r="E17" s="126"/>
      <c r="F17" s="126"/>
      <c r="G17" s="126"/>
      <c r="H17" s="126"/>
      <c r="I17" s="126"/>
      <c r="J17" s="131"/>
    </row>
    <row r="18" spans="1:10">
      <c r="A18" s="92">
        <v>90</v>
      </c>
      <c r="B18" s="129"/>
      <c r="C18" s="129"/>
      <c r="D18" s="129"/>
      <c r="E18" s="126">
        <v>0.35</v>
      </c>
      <c r="F18" s="126">
        <v>0.35</v>
      </c>
      <c r="G18" s="126">
        <v>0.33</v>
      </c>
      <c r="H18" s="126">
        <v>0.32</v>
      </c>
      <c r="I18" s="126">
        <v>0.30399999999999999</v>
      </c>
      <c r="J18" s="131">
        <v>0.30399999999999999</v>
      </c>
    </row>
    <row r="19" spans="1:10">
      <c r="A19" s="92">
        <v>100</v>
      </c>
      <c r="B19" s="129"/>
      <c r="C19" s="129"/>
      <c r="D19" s="129">
        <v>0.5</v>
      </c>
      <c r="E19" s="126">
        <v>0.45</v>
      </c>
      <c r="F19" s="126"/>
      <c r="G19" s="126"/>
      <c r="H19" s="126"/>
      <c r="I19" s="126"/>
      <c r="J19" s="131"/>
    </row>
    <row r="20" spans="1:10">
      <c r="A20" s="92">
        <v>120</v>
      </c>
      <c r="B20" s="129"/>
      <c r="C20" s="129"/>
      <c r="D20" s="129"/>
      <c r="E20" s="126">
        <v>0.48</v>
      </c>
      <c r="F20" s="126">
        <v>0.45</v>
      </c>
      <c r="G20" s="126">
        <v>0.39</v>
      </c>
      <c r="H20" s="126">
        <v>0.37</v>
      </c>
      <c r="I20" s="126">
        <v>0.35499999999999998</v>
      </c>
      <c r="J20" s="131">
        <v>0.35</v>
      </c>
    </row>
    <row r="21" spans="1:10">
      <c r="A21" s="93">
        <v>150</v>
      </c>
      <c r="B21" s="94"/>
      <c r="C21" s="94"/>
      <c r="D21" s="94"/>
      <c r="E21" s="94"/>
      <c r="F21" s="94"/>
      <c r="G21" s="94">
        <v>0.43</v>
      </c>
      <c r="H21" s="94">
        <v>0.4</v>
      </c>
      <c r="I21" s="94">
        <v>0.4</v>
      </c>
      <c r="J21" s="132"/>
    </row>
    <row r="22" spans="1:10" ht="14" customHeight="1"/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activeCell="E25" sqref="B18:E25"/>
    </sheetView>
  </sheetViews>
  <sheetFormatPr baseColWidth="10" defaultRowHeight="14" x14ac:dyDescent="0"/>
  <sheetData>
    <row r="1" spans="1:6" ht="25.5" customHeight="1">
      <c r="A1" s="109" t="s">
        <v>22</v>
      </c>
      <c r="B1" s="110"/>
      <c r="C1" s="110"/>
      <c r="D1" s="110"/>
      <c r="E1" s="110"/>
      <c r="F1" s="111"/>
    </row>
    <row r="2" spans="1:6">
      <c r="A2" s="112" t="s">
        <v>30</v>
      </c>
      <c r="B2" s="113"/>
      <c r="C2" s="113"/>
      <c r="D2" s="113"/>
      <c r="E2" s="113"/>
      <c r="F2" s="114"/>
    </row>
    <row r="3" spans="1:6" ht="73.5" customHeight="1">
      <c r="A3" s="24" t="s">
        <v>1</v>
      </c>
      <c r="B3" s="107" t="s">
        <v>2</v>
      </c>
      <c r="C3" s="108"/>
      <c r="D3" s="24" t="s">
        <v>17</v>
      </c>
      <c r="E3" s="24" t="s">
        <v>24</v>
      </c>
      <c r="F3" s="24" t="s">
        <v>5</v>
      </c>
    </row>
    <row r="4" spans="1:6">
      <c r="A4" s="25"/>
      <c r="B4" s="24" t="s">
        <v>6</v>
      </c>
      <c r="C4" s="24" t="s">
        <v>7</v>
      </c>
      <c r="D4" s="26"/>
      <c r="E4" s="26"/>
      <c r="F4" s="27"/>
    </row>
    <row r="5" spans="1:6">
      <c r="A5" s="28" t="s">
        <v>25</v>
      </c>
      <c r="B5" s="29" t="s">
        <v>68</v>
      </c>
      <c r="C5" s="29">
        <v>401476.5</v>
      </c>
      <c r="D5" s="30">
        <v>0</v>
      </c>
      <c r="E5" s="29">
        <v>0</v>
      </c>
      <c r="F5" s="31" t="s">
        <v>10</v>
      </c>
    </row>
    <row r="6" spans="1:6">
      <c r="A6" s="28" t="s">
        <v>26</v>
      </c>
      <c r="B6" s="29">
        <v>401476.51</v>
      </c>
      <c r="C6" s="29">
        <v>892170</v>
      </c>
      <c r="D6" s="30">
        <v>0.05</v>
      </c>
      <c r="E6" s="29">
        <v>20073.830000000002</v>
      </c>
      <c r="F6" s="32">
        <v>0.03</v>
      </c>
    </row>
    <row r="7" spans="1:6">
      <c r="A7" s="28" t="s">
        <v>26</v>
      </c>
      <c r="B7" s="29">
        <v>892170.01</v>
      </c>
      <c r="C7" s="29">
        <v>1486950</v>
      </c>
      <c r="D7" s="30">
        <v>0.1</v>
      </c>
      <c r="E7" s="29">
        <v>64682.33</v>
      </c>
      <c r="F7" s="32">
        <v>0.06</v>
      </c>
    </row>
    <row r="8" spans="1:6">
      <c r="A8" s="28" t="s">
        <v>26</v>
      </c>
      <c r="B8" s="29">
        <v>1486950.01</v>
      </c>
      <c r="C8" s="29">
        <v>2081730</v>
      </c>
      <c r="D8" s="30">
        <v>0.15</v>
      </c>
      <c r="E8" s="29">
        <v>139029.82999999999</v>
      </c>
      <c r="F8" s="32">
        <v>0.08</v>
      </c>
    </row>
    <row r="9" spans="1:6">
      <c r="A9" s="28" t="s">
        <v>26</v>
      </c>
      <c r="B9" s="29">
        <v>2081730.01</v>
      </c>
      <c r="C9" s="29">
        <v>2676510</v>
      </c>
      <c r="D9" s="30">
        <v>0.25</v>
      </c>
      <c r="E9" s="29">
        <v>347202.83</v>
      </c>
      <c r="F9" s="32">
        <v>0.12</v>
      </c>
    </row>
    <row r="10" spans="1:6">
      <c r="A10" s="28" t="s">
        <v>26</v>
      </c>
      <c r="B10" s="29">
        <v>2676510.0099999998</v>
      </c>
      <c r="C10" s="29">
        <v>3568680</v>
      </c>
      <c r="D10" s="30">
        <v>0.32</v>
      </c>
      <c r="E10" s="29">
        <v>534558.53</v>
      </c>
      <c r="F10" s="32">
        <v>0.17</v>
      </c>
    </row>
    <row r="11" spans="1:6">
      <c r="A11" s="28" t="s">
        <v>26</v>
      </c>
      <c r="B11" s="29">
        <v>3568680.01</v>
      </c>
      <c r="C11" s="29">
        <v>4460850</v>
      </c>
      <c r="D11" s="30">
        <v>0.37</v>
      </c>
      <c r="E11" s="29">
        <v>712992.53</v>
      </c>
      <c r="F11" s="32">
        <v>0.21</v>
      </c>
    </row>
    <row r="12" spans="1:6">
      <c r="A12" s="28" t="s">
        <v>26</v>
      </c>
      <c r="B12" s="29">
        <v>4460850.01</v>
      </c>
      <c r="C12" s="29" t="s">
        <v>29</v>
      </c>
      <c r="D12" s="30">
        <v>0.4</v>
      </c>
      <c r="E12" s="29">
        <v>846818.03</v>
      </c>
      <c r="F12" s="31" t="s">
        <v>27</v>
      </c>
    </row>
    <row r="14" spans="1:6">
      <c r="A14" s="109" t="s">
        <v>74</v>
      </c>
      <c r="B14" s="110"/>
      <c r="C14" s="110"/>
      <c r="D14" s="110"/>
      <c r="E14" s="110"/>
      <c r="F14" s="111"/>
    </row>
    <row r="15" spans="1:6">
      <c r="A15" s="112"/>
      <c r="B15" s="113"/>
      <c r="C15" s="113"/>
      <c r="D15" s="113"/>
      <c r="E15" s="113"/>
      <c r="F15" s="114"/>
    </row>
    <row r="16" spans="1:6" ht="60.75" customHeight="1">
      <c r="A16" s="24" t="s">
        <v>1</v>
      </c>
      <c r="B16" s="107" t="s">
        <v>2</v>
      </c>
      <c r="C16" s="108"/>
      <c r="D16" s="24" t="s">
        <v>17</v>
      </c>
      <c r="E16" s="24" t="s">
        <v>72</v>
      </c>
      <c r="F16" s="24" t="s">
        <v>5</v>
      </c>
    </row>
    <row r="17" spans="1:6">
      <c r="A17" s="25"/>
      <c r="B17" s="24" t="s">
        <v>6</v>
      </c>
      <c r="C17" s="24" t="s">
        <v>7</v>
      </c>
      <c r="D17" s="26"/>
      <c r="E17" s="26"/>
      <c r="F17" s="27"/>
    </row>
    <row r="18" spans="1:6">
      <c r="A18" s="28" t="s">
        <v>25</v>
      </c>
      <c r="B18" s="29" t="e">
        <f>B5/uta1990_2015!$B$8</f>
        <v>#VALUE!</v>
      </c>
      <c r="C18" s="29">
        <f>C5/uta1990_2015!$B$8</f>
        <v>13.5</v>
      </c>
      <c r="D18" s="30">
        <v>0</v>
      </c>
      <c r="E18" s="29">
        <v>0</v>
      </c>
      <c r="F18" s="31" t="s">
        <v>10</v>
      </c>
    </row>
    <row r="19" spans="1:6">
      <c r="A19" s="28" t="s">
        <v>26</v>
      </c>
      <c r="B19" s="53">
        <f>B6/uta1990_2015!$B$8</f>
        <v>13.500000336258784</v>
      </c>
      <c r="C19" s="29">
        <f>C6/uta1990_2015!$B$8</f>
        <v>30</v>
      </c>
      <c r="D19" s="30">
        <v>0.05</v>
      </c>
      <c r="E19" s="52">
        <f>E6/uta1990_2015!$B$8</f>
        <v>0.67500016812939245</v>
      </c>
      <c r="F19" s="32">
        <v>0.03</v>
      </c>
    </row>
    <row r="20" spans="1:6">
      <c r="A20" s="28" t="s">
        <v>26</v>
      </c>
      <c r="B20" s="54">
        <f>B7/uta1990_2015!$B$8</f>
        <v>30.000000336258786</v>
      </c>
      <c r="C20" s="29">
        <f>C7/uta1990_2015!$B$8</f>
        <v>50</v>
      </c>
      <c r="D20" s="30">
        <v>0.1</v>
      </c>
      <c r="E20" s="52">
        <f>E7/uta1990_2015!$B$8</f>
        <v>2.1750001681293925</v>
      </c>
      <c r="F20" s="32">
        <v>0.06</v>
      </c>
    </row>
    <row r="21" spans="1:6">
      <c r="A21" s="28" t="s">
        <v>26</v>
      </c>
      <c r="B21" s="54">
        <f>B8/uta1990_2015!$B$8</f>
        <v>50.000000336258786</v>
      </c>
      <c r="C21" s="29">
        <f>C8/uta1990_2015!$B$8</f>
        <v>70</v>
      </c>
      <c r="D21" s="30">
        <v>0.15</v>
      </c>
      <c r="E21" s="52">
        <f>E8/uta1990_2015!$B$8</f>
        <v>4.675000168129392</v>
      </c>
      <c r="F21" s="32">
        <v>0.08</v>
      </c>
    </row>
    <row r="22" spans="1:6">
      <c r="A22" s="28" t="s">
        <v>26</v>
      </c>
      <c r="B22" s="54">
        <f>B9/uta1990_2015!$B$8</f>
        <v>70.000000336258779</v>
      </c>
      <c r="C22" s="29">
        <f>C9/uta1990_2015!$B$8</f>
        <v>90</v>
      </c>
      <c r="D22" s="30">
        <v>0.25</v>
      </c>
      <c r="E22" s="52">
        <f>E9/uta1990_2015!$B$8</f>
        <v>11.675000168129394</v>
      </c>
      <c r="F22" s="32">
        <v>0.12</v>
      </c>
    </row>
    <row r="23" spans="1:6">
      <c r="A23" s="28" t="s">
        <v>26</v>
      </c>
      <c r="B23" s="54">
        <f>B10/uta1990_2015!$B$8</f>
        <v>90.000000336258779</v>
      </c>
      <c r="C23" s="29">
        <f>C10/uta1990_2015!$B$8</f>
        <v>120</v>
      </c>
      <c r="D23" s="30">
        <v>0.32</v>
      </c>
      <c r="E23" s="52">
        <f>E10/uta1990_2015!$B$8</f>
        <v>17.975000168129394</v>
      </c>
      <c r="F23" s="32">
        <v>0.17</v>
      </c>
    </row>
    <row r="24" spans="1:6">
      <c r="A24" s="28" t="s">
        <v>26</v>
      </c>
      <c r="B24" s="29">
        <f>B11/uta1990_2015!$B$8</f>
        <v>120.00000033625878</v>
      </c>
      <c r="C24" s="29">
        <f>C11/uta1990_2015!$B$8</f>
        <v>150</v>
      </c>
      <c r="D24" s="30">
        <v>0.37</v>
      </c>
      <c r="E24" s="52">
        <f>E11/uta1990_2015!$B$8</f>
        <v>23.975000168129394</v>
      </c>
      <c r="F24" s="32">
        <v>0.21</v>
      </c>
    </row>
    <row r="25" spans="1:6">
      <c r="A25" s="28" t="s">
        <v>26</v>
      </c>
      <c r="B25" s="29">
        <f>B12/uta1990_2015!$B$8</f>
        <v>150.00000033625878</v>
      </c>
      <c r="C25" s="29" t="e">
        <f>C12/uta1990_2015!$B$8</f>
        <v>#VALUE!</v>
      </c>
      <c r="D25" s="30">
        <v>0.4</v>
      </c>
      <c r="E25" s="52">
        <f>E12/uta1990_2015!$B$8</f>
        <v>28.475000168129394</v>
      </c>
      <c r="F25" s="31" t="s">
        <v>27</v>
      </c>
    </row>
  </sheetData>
  <mergeCells count="6">
    <mergeCell ref="B16:C16"/>
    <mergeCell ref="A1:F1"/>
    <mergeCell ref="A2:F2"/>
    <mergeCell ref="B3:C3"/>
    <mergeCell ref="A14:F14"/>
    <mergeCell ref="A15:F15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workbookViewId="0">
      <selection activeCell="H25" sqref="H25"/>
    </sheetView>
  </sheetViews>
  <sheetFormatPr baseColWidth="10" defaultRowHeight="14" x14ac:dyDescent="0"/>
  <sheetData>
    <row r="1" spans="1:6" ht="25.5" customHeight="1">
      <c r="A1" s="117" t="s">
        <v>22</v>
      </c>
      <c r="B1" s="118"/>
      <c r="C1" s="118"/>
      <c r="D1" s="118"/>
      <c r="E1" s="118"/>
      <c r="F1" s="119"/>
    </row>
    <row r="2" spans="1:6">
      <c r="A2" s="120" t="s">
        <v>31</v>
      </c>
      <c r="B2" s="121"/>
      <c r="C2" s="121"/>
      <c r="D2" s="121"/>
      <c r="E2" s="121"/>
      <c r="F2" s="122"/>
    </row>
    <row r="3" spans="1:6" ht="60">
      <c r="A3" s="33" t="s">
        <v>1</v>
      </c>
      <c r="B3" s="115" t="s">
        <v>2</v>
      </c>
      <c r="C3" s="116"/>
      <c r="D3" s="33" t="s">
        <v>17</v>
      </c>
      <c r="E3" s="34" t="s">
        <v>32</v>
      </c>
      <c r="F3" s="33" t="s">
        <v>33</v>
      </c>
    </row>
    <row r="4" spans="1:6">
      <c r="A4" s="35"/>
      <c r="B4" s="33" t="s">
        <v>6</v>
      </c>
      <c r="C4" s="33" t="s">
        <v>7</v>
      </c>
      <c r="D4" s="36"/>
      <c r="E4" s="36"/>
      <c r="F4" s="35"/>
    </row>
    <row r="5" spans="1:6">
      <c r="A5" s="37" t="s">
        <v>25</v>
      </c>
      <c r="B5" s="29" t="s">
        <v>68</v>
      </c>
      <c r="C5" s="29">
        <v>276000</v>
      </c>
      <c r="D5" s="30">
        <v>0</v>
      </c>
      <c r="E5" s="29">
        <v>0</v>
      </c>
      <c r="F5" s="31" t="s">
        <v>10</v>
      </c>
    </row>
    <row r="6" spans="1:6">
      <c r="A6" s="37" t="s">
        <v>26</v>
      </c>
      <c r="B6" s="29">
        <v>276000.01</v>
      </c>
      <c r="C6" s="29">
        <v>828000</v>
      </c>
      <c r="D6" s="30">
        <v>0.05</v>
      </c>
      <c r="E6" s="29">
        <v>16560</v>
      </c>
      <c r="F6" s="32">
        <v>0.03</v>
      </c>
    </row>
    <row r="7" spans="1:6">
      <c r="A7" s="37" t="s">
        <v>26</v>
      </c>
      <c r="B7" s="29">
        <v>828000.01</v>
      </c>
      <c r="C7" s="29">
        <v>1380000</v>
      </c>
      <c r="D7" s="30">
        <v>0.1</v>
      </c>
      <c r="E7" s="29">
        <v>57960</v>
      </c>
      <c r="F7" s="32">
        <v>0.06</v>
      </c>
    </row>
    <row r="8" spans="1:6">
      <c r="A8" s="37" t="s">
        <v>26</v>
      </c>
      <c r="B8" s="29">
        <v>1380000.01</v>
      </c>
      <c r="C8" s="29">
        <v>1932000</v>
      </c>
      <c r="D8" s="30">
        <v>0.15</v>
      </c>
      <c r="E8" s="29">
        <v>126960</v>
      </c>
      <c r="F8" s="32">
        <v>0.08</v>
      </c>
    </row>
    <row r="9" spans="1:6">
      <c r="A9" s="37" t="s">
        <v>26</v>
      </c>
      <c r="B9" s="29">
        <v>1932000.01</v>
      </c>
      <c r="C9" s="29">
        <v>2484000</v>
      </c>
      <c r="D9" s="30">
        <v>0.25</v>
      </c>
      <c r="E9" s="29">
        <v>320160</v>
      </c>
      <c r="F9" s="32">
        <v>0.12</v>
      </c>
    </row>
    <row r="10" spans="1:6">
      <c r="A10" s="37" t="s">
        <v>26</v>
      </c>
      <c r="B10" s="29">
        <v>2484000.0099999998</v>
      </c>
      <c r="C10" s="29">
        <v>3312000</v>
      </c>
      <c r="D10" s="30">
        <v>0.35</v>
      </c>
      <c r="E10" s="29">
        <v>568560</v>
      </c>
      <c r="F10" s="32">
        <v>0.18</v>
      </c>
    </row>
    <row r="11" spans="1:6">
      <c r="A11" s="37" t="s">
        <v>26</v>
      </c>
      <c r="B11" s="29">
        <v>3312000.01</v>
      </c>
      <c r="C11" s="29" t="s">
        <v>29</v>
      </c>
      <c r="D11" s="30">
        <v>0.45</v>
      </c>
      <c r="E11" s="29">
        <v>899760</v>
      </c>
      <c r="F11" s="31" t="s">
        <v>34</v>
      </c>
    </row>
    <row r="13" spans="1:6">
      <c r="A13" s="117" t="s">
        <v>75</v>
      </c>
      <c r="B13" s="118"/>
      <c r="C13" s="118"/>
      <c r="D13" s="118"/>
      <c r="E13" s="118"/>
      <c r="F13" s="119"/>
    </row>
    <row r="14" spans="1:6">
      <c r="A14" s="120"/>
      <c r="B14" s="121"/>
      <c r="C14" s="121"/>
      <c r="D14" s="121"/>
      <c r="E14" s="121"/>
      <c r="F14" s="122"/>
    </row>
    <row r="15" spans="1:6" ht="60">
      <c r="A15" s="33" t="s">
        <v>1</v>
      </c>
      <c r="B15" s="115" t="s">
        <v>2</v>
      </c>
      <c r="C15" s="116"/>
      <c r="D15" s="33" t="s">
        <v>17</v>
      </c>
      <c r="E15" s="34" t="s">
        <v>32</v>
      </c>
      <c r="F15" s="33" t="s">
        <v>33</v>
      </c>
    </row>
    <row r="16" spans="1:6">
      <c r="A16" s="35"/>
      <c r="B16" s="33" t="s">
        <v>6</v>
      </c>
      <c r="C16" s="33" t="s">
        <v>7</v>
      </c>
      <c r="D16" s="36"/>
      <c r="E16" s="36"/>
      <c r="F16" s="35"/>
    </row>
    <row r="17" spans="1:6">
      <c r="A17" s="37" t="s">
        <v>25</v>
      </c>
      <c r="B17" s="29" t="e">
        <f>B5/uta1990_2015!$B$7</f>
        <v>#VALUE!</v>
      </c>
      <c r="C17" s="29">
        <f>C5/uta1990_2015!$B$7</f>
        <v>10</v>
      </c>
      <c r="D17" s="30">
        <v>0</v>
      </c>
      <c r="E17" s="29">
        <v>0</v>
      </c>
      <c r="F17" s="31" t="s">
        <v>10</v>
      </c>
    </row>
    <row r="18" spans="1:6">
      <c r="A18" s="37" t="s">
        <v>26</v>
      </c>
      <c r="B18" s="54">
        <f>B6/uta1990_2015!$B$7</f>
        <v>10.000000362318842</v>
      </c>
      <c r="C18" s="29">
        <f>C6/uta1990_2015!$B$7</f>
        <v>30</v>
      </c>
      <c r="D18" s="30">
        <v>0.05</v>
      </c>
      <c r="E18" s="53">
        <f>E6/uta1990_2015!$B$7</f>
        <v>0.6</v>
      </c>
      <c r="F18" s="32">
        <v>0.03</v>
      </c>
    </row>
    <row r="19" spans="1:6">
      <c r="A19" s="37" t="s">
        <v>26</v>
      </c>
      <c r="B19" s="54">
        <f>B7/uta1990_2015!$B$7</f>
        <v>30.00000036231884</v>
      </c>
      <c r="C19" s="29">
        <f>C7/uta1990_2015!$B$7</f>
        <v>50</v>
      </c>
      <c r="D19" s="30">
        <v>0.1</v>
      </c>
      <c r="E19" s="53">
        <f>E7/uta1990_2015!$B$7</f>
        <v>2.1</v>
      </c>
      <c r="F19" s="32">
        <v>0.06</v>
      </c>
    </row>
    <row r="20" spans="1:6">
      <c r="A20" s="37" t="s">
        <v>26</v>
      </c>
      <c r="B20" s="54">
        <f>B8/uta1990_2015!$B$7</f>
        <v>50.000000362318843</v>
      </c>
      <c r="C20" s="29">
        <f>C8/uta1990_2015!$B$7</f>
        <v>70</v>
      </c>
      <c r="D20" s="30">
        <v>0.15</v>
      </c>
      <c r="E20" s="53">
        <f>E8/uta1990_2015!$B$7</f>
        <v>4.5999999999999996</v>
      </c>
      <c r="F20" s="32">
        <v>0.08</v>
      </c>
    </row>
    <row r="21" spans="1:6">
      <c r="A21" s="37" t="s">
        <v>26</v>
      </c>
      <c r="B21" s="54">
        <f>B9/uta1990_2015!$B$7</f>
        <v>70.000000362318843</v>
      </c>
      <c r="C21" s="29">
        <f>C9/uta1990_2015!$B$7</f>
        <v>90</v>
      </c>
      <c r="D21" s="30">
        <v>0.25</v>
      </c>
      <c r="E21" s="53">
        <f>E9/uta1990_2015!$B$7</f>
        <v>11.6</v>
      </c>
      <c r="F21" s="32">
        <v>0.12</v>
      </c>
    </row>
    <row r="22" spans="1:6">
      <c r="A22" s="37" t="s">
        <v>26</v>
      </c>
      <c r="B22" s="54">
        <f>B10/uta1990_2015!$B$7</f>
        <v>90.000000362318829</v>
      </c>
      <c r="C22" s="29">
        <f>C10/uta1990_2015!$B$7</f>
        <v>120</v>
      </c>
      <c r="D22" s="30">
        <v>0.35</v>
      </c>
      <c r="E22" s="53">
        <f>E10/uta1990_2015!$B$7</f>
        <v>20.6</v>
      </c>
      <c r="F22" s="32">
        <v>0.18</v>
      </c>
    </row>
    <row r="23" spans="1:6">
      <c r="A23" s="37" t="s">
        <v>26</v>
      </c>
      <c r="B23" s="29">
        <f>B11/uta1990_2015!$B$7</f>
        <v>120.00000036231883</v>
      </c>
      <c r="C23" s="29" t="e">
        <f>C11/uta1990_2015!$B$7</f>
        <v>#VALUE!</v>
      </c>
      <c r="D23" s="30">
        <v>0.45</v>
      </c>
      <c r="E23" s="53">
        <f>E11/uta1990_2015!$B$7</f>
        <v>32.6</v>
      </c>
      <c r="F23" s="31" t="s">
        <v>34</v>
      </c>
    </row>
  </sheetData>
  <mergeCells count="6">
    <mergeCell ref="B15:C15"/>
    <mergeCell ref="A1:F1"/>
    <mergeCell ref="A2:F2"/>
    <mergeCell ref="B3:C3"/>
    <mergeCell ref="A13:F13"/>
    <mergeCell ref="A14:F14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workbookViewId="0">
      <selection activeCell="D23" sqref="B17:D23"/>
    </sheetView>
  </sheetViews>
  <sheetFormatPr baseColWidth="10" defaultRowHeight="14" x14ac:dyDescent="0"/>
  <sheetData>
    <row r="1" spans="1:6" ht="25.5" customHeight="1">
      <c r="A1" s="117" t="s">
        <v>22</v>
      </c>
      <c r="B1" s="118"/>
      <c r="C1" s="118"/>
      <c r="D1" s="118"/>
      <c r="E1" s="118"/>
      <c r="F1" s="119"/>
    </row>
    <row r="2" spans="1:6">
      <c r="A2" s="120" t="s">
        <v>35</v>
      </c>
      <c r="B2" s="121"/>
      <c r="C2" s="121"/>
      <c r="D2" s="121"/>
      <c r="E2" s="121"/>
      <c r="F2" s="122"/>
    </row>
    <row r="3" spans="1:6" ht="48">
      <c r="A3" s="33" t="s">
        <v>36</v>
      </c>
      <c r="B3" s="115" t="s">
        <v>37</v>
      </c>
      <c r="C3" s="116"/>
      <c r="D3" s="33" t="s">
        <v>17</v>
      </c>
      <c r="E3" s="33" t="s">
        <v>38</v>
      </c>
      <c r="F3" s="33" t="s">
        <v>39</v>
      </c>
    </row>
    <row r="4" spans="1:6">
      <c r="A4" s="38"/>
      <c r="B4" s="33" t="s">
        <v>6</v>
      </c>
      <c r="C4" s="33" t="s">
        <v>7</v>
      </c>
      <c r="D4" s="36"/>
      <c r="E4" s="36"/>
      <c r="F4" s="36"/>
    </row>
    <row r="5" spans="1:6">
      <c r="A5" s="37" t="s">
        <v>25</v>
      </c>
      <c r="B5" s="39" t="s">
        <v>76</v>
      </c>
      <c r="C5" s="39">
        <v>257390</v>
      </c>
      <c r="D5" s="39" t="s">
        <v>41</v>
      </c>
      <c r="E5" s="39">
        <v>0</v>
      </c>
      <c r="F5" s="39" t="s">
        <v>42</v>
      </c>
    </row>
    <row r="6" spans="1:6">
      <c r="A6" s="40"/>
      <c r="B6" s="39" t="s">
        <v>82</v>
      </c>
      <c r="C6" s="39">
        <v>772170</v>
      </c>
      <c r="D6" s="39" t="s">
        <v>43</v>
      </c>
      <c r="E6" s="39">
        <v>15443.4</v>
      </c>
      <c r="F6" s="39" t="s">
        <v>44</v>
      </c>
    </row>
    <row r="7" spans="1:6">
      <c r="A7" s="40"/>
      <c r="B7" s="39" t="s">
        <v>77</v>
      </c>
      <c r="C7" s="39">
        <v>1286950</v>
      </c>
      <c r="D7" s="39" t="s">
        <v>45</v>
      </c>
      <c r="E7" s="39">
        <v>54051.9</v>
      </c>
      <c r="F7" s="39" t="s">
        <v>46</v>
      </c>
    </row>
    <row r="8" spans="1:6">
      <c r="A8" s="40"/>
      <c r="B8" s="39" t="s">
        <v>78</v>
      </c>
      <c r="C8" s="39">
        <v>1801730</v>
      </c>
      <c r="D8" s="39" t="s">
        <v>47</v>
      </c>
      <c r="E8" s="39">
        <v>118399.4</v>
      </c>
      <c r="F8" s="39" t="s">
        <v>48</v>
      </c>
    </row>
    <row r="9" spans="1:6">
      <c r="A9" s="40"/>
      <c r="B9" s="39" t="s">
        <v>79</v>
      </c>
      <c r="C9" s="39">
        <v>2316510</v>
      </c>
      <c r="D9" s="39" t="s">
        <v>49</v>
      </c>
      <c r="E9" s="39">
        <v>298572.40000000002</v>
      </c>
      <c r="F9" s="39" t="s">
        <v>50</v>
      </c>
    </row>
    <row r="10" spans="1:6">
      <c r="A10" s="40"/>
      <c r="B10" s="39" t="s">
        <v>80</v>
      </c>
      <c r="C10" s="39">
        <v>3088680</v>
      </c>
      <c r="D10" s="39" t="s">
        <v>51</v>
      </c>
      <c r="E10" s="39">
        <v>530223.4</v>
      </c>
      <c r="F10" s="39" t="s">
        <v>52</v>
      </c>
    </row>
    <row r="11" spans="1:6" ht="24">
      <c r="A11" s="40"/>
      <c r="B11" s="39" t="s">
        <v>81</v>
      </c>
      <c r="C11" s="39" t="s">
        <v>19</v>
      </c>
      <c r="D11" s="39" t="s">
        <v>53</v>
      </c>
      <c r="E11" s="39">
        <v>839091.4</v>
      </c>
      <c r="F11" s="39" t="s">
        <v>54</v>
      </c>
    </row>
    <row r="13" spans="1:6">
      <c r="A13" s="117" t="s">
        <v>74</v>
      </c>
      <c r="B13" s="118"/>
      <c r="C13" s="118"/>
      <c r="D13" s="118"/>
      <c r="E13" s="118"/>
      <c r="F13" s="119"/>
    </row>
    <row r="14" spans="1:6">
      <c r="A14" s="120"/>
      <c r="B14" s="121"/>
      <c r="C14" s="121"/>
      <c r="D14" s="121"/>
      <c r="E14" s="121"/>
      <c r="F14" s="122"/>
    </row>
    <row r="15" spans="1:6" ht="48">
      <c r="A15" s="33" t="s">
        <v>36</v>
      </c>
      <c r="B15" s="115" t="s">
        <v>37</v>
      </c>
      <c r="C15" s="116"/>
      <c r="D15" s="33" t="s">
        <v>17</v>
      </c>
      <c r="E15" s="33" t="s">
        <v>38</v>
      </c>
      <c r="F15" s="33" t="s">
        <v>39</v>
      </c>
    </row>
    <row r="16" spans="1:6">
      <c r="A16" s="38"/>
      <c r="B16" s="33" t="s">
        <v>6</v>
      </c>
      <c r="C16" s="33" t="s">
        <v>7</v>
      </c>
      <c r="D16" s="36"/>
      <c r="E16" s="36"/>
      <c r="F16" s="36"/>
    </row>
    <row r="17" spans="1:6">
      <c r="A17" s="37" t="s">
        <v>25</v>
      </c>
      <c r="B17" s="39" t="s">
        <v>40</v>
      </c>
      <c r="C17" s="39">
        <f>C5/uta1990_2015!$B$6</f>
        <v>10</v>
      </c>
      <c r="D17" s="39" t="s">
        <v>41</v>
      </c>
      <c r="E17" s="39">
        <v>0</v>
      </c>
      <c r="F17" s="39" t="s">
        <v>42</v>
      </c>
    </row>
    <row r="18" spans="1:6">
      <c r="A18" s="40"/>
      <c r="B18" s="39">
        <f>C17</f>
        <v>10</v>
      </c>
      <c r="C18" s="39">
        <f>C6/uta1990_2015!$B$6</f>
        <v>30</v>
      </c>
      <c r="D18" s="39" t="s">
        <v>43</v>
      </c>
      <c r="E18" s="39">
        <f>E6/uta1990_2015!$B$6</f>
        <v>0.6</v>
      </c>
      <c r="F18" s="39" t="s">
        <v>44</v>
      </c>
    </row>
    <row r="19" spans="1:6">
      <c r="A19" s="40"/>
      <c r="B19" s="39">
        <f t="shared" ref="B19:B23" si="0">C18</f>
        <v>30</v>
      </c>
      <c r="C19" s="39">
        <f>C7/uta1990_2015!$B$6</f>
        <v>50</v>
      </c>
      <c r="D19" s="39" t="s">
        <v>45</v>
      </c>
      <c r="E19" s="39">
        <f>E7/uta1990_2015!$B$6</f>
        <v>2.1</v>
      </c>
      <c r="F19" s="39" t="s">
        <v>46</v>
      </c>
    </row>
    <row r="20" spans="1:6">
      <c r="A20" s="40"/>
      <c r="B20" s="39">
        <f t="shared" si="0"/>
        <v>50</v>
      </c>
      <c r="C20" s="39">
        <f>C8/uta1990_2015!$B$6</f>
        <v>70</v>
      </c>
      <c r="D20" s="39" t="s">
        <v>47</v>
      </c>
      <c r="E20" s="39">
        <f>E8/uta1990_2015!$B$6</f>
        <v>4.5999999999999996</v>
      </c>
      <c r="F20" s="39" t="s">
        <v>48</v>
      </c>
    </row>
    <row r="21" spans="1:6">
      <c r="A21" s="40"/>
      <c r="B21" s="39">
        <f t="shared" si="0"/>
        <v>70</v>
      </c>
      <c r="C21" s="39">
        <f>C9/uta1990_2015!$B$6</f>
        <v>90</v>
      </c>
      <c r="D21" s="39" t="s">
        <v>49</v>
      </c>
      <c r="E21" s="39">
        <f>E9/uta1990_2015!$B$6</f>
        <v>11.600000000000001</v>
      </c>
      <c r="F21" s="39" t="s">
        <v>50</v>
      </c>
    </row>
    <row r="22" spans="1:6">
      <c r="A22" s="40"/>
      <c r="B22" s="39">
        <f t="shared" si="0"/>
        <v>90</v>
      </c>
      <c r="C22" s="39">
        <f>C10/uta1990_2015!$B$6</f>
        <v>120</v>
      </c>
      <c r="D22" s="39" t="s">
        <v>51</v>
      </c>
      <c r="E22" s="39">
        <f>E10/uta1990_2015!$B$6</f>
        <v>20.6</v>
      </c>
      <c r="F22" s="39" t="s">
        <v>52</v>
      </c>
    </row>
    <row r="23" spans="1:6" ht="24">
      <c r="A23" s="40"/>
      <c r="B23" s="39">
        <f t="shared" si="0"/>
        <v>120</v>
      </c>
      <c r="C23" s="39" t="e">
        <f>C11/uta1990_2015!$B$6</f>
        <v>#VALUE!</v>
      </c>
      <c r="D23" s="39" t="s">
        <v>53</v>
      </c>
      <c r="E23" s="39">
        <f>E11/uta1990_2015!$B$6</f>
        <v>32.6</v>
      </c>
      <c r="F23" s="39" t="s">
        <v>54</v>
      </c>
    </row>
  </sheetData>
  <mergeCells count="6">
    <mergeCell ref="B15:C15"/>
    <mergeCell ref="A1:F1"/>
    <mergeCell ref="A2:F2"/>
    <mergeCell ref="B3:C3"/>
    <mergeCell ref="A13:F13"/>
    <mergeCell ref="A14:F14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activeCell="E22" sqref="E22"/>
    </sheetView>
  </sheetViews>
  <sheetFormatPr baseColWidth="10" defaultRowHeight="14" x14ac:dyDescent="0"/>
  <sheetData>
    <row r="1" spans="1:6" ht="25.5" customHeight="1">
      <c r="A1" s="117" t="s">
        <v>22</v>
      </c>
      <c r="B1" s="118"/>
      <c r="C1" s="118"/>
      <c r="D1" s="118"/>
      <c r="E1" s="118"/>
      <c r="F1" s="119"/>
    </row>
    <row r="2" spans="1:6">
      <c r="A2" s="120" t="s">
        <v>55</v>
      </c>
      <c r="B2" s="121"/>
      <c r="C2" s="121"/>
      <c r="D2" s="121"/>
      <c r="E2" s="121"/>
      <c r="F2" s="122"/>
    </row>
    <row r="3" spans="1:6" ht="48">
      <c r="A3" s="33" t="s">
        <v>36</v>
      </c>
      <c r="B3" s="115" t="s">
        <v>37</v>
      </c>
      <c r="C3" s="116"/>
      <c r="D3" s="33" t="s">
        <v>17</v>
      </c>
      <c r="E3" s="33" t="s">
        <v>38</v>
      </c>
      <c r="F3" s="33" t="s">
        <v>39</v>
      </c>
    </row>
    <row r="4" spans="1:6">
      <c r="A4" s="38"/>
      <c r="B4" s="33" t="s">
        <v>6</v>
      </c>
      <c r="C4" s="33" t="s">
        <v>7</v>
      </c>
      <c r="D4" s="36"/>
      <c r="E4" s="36"/>
      <c r="F4" s="36"/>
    </row>
    <row r="5" spans="1:6">
      <c r="A5" s="37" t="s">
        <v>25</v>
      </c>
      <c r="B5" s="39" t="s">
        <v>68</v>
      </c>
      <c r="C5" s="39">
        <v>232280</v>
      </c>
      <c r="D5" s="39" t="s">
        <v>41</v>
      </c>
      <c r="E5" s="39">
        <v>0</v>
      </c>
      <c r="F5" s="39" t="s">
        <v>56</v>
      </c>
    </row>
    <row r="6" spans="1:6">
      <c r="A6" s="40"/>
      <c r="B6" s="39" t="s">
        <v>83</v>
      </c>
      <c r="C6" s="39">
        <v>696840</v>
      </c>
      <c r="D6" s="39" t="s">
        <v>43</v>
      </c>
      <c r="E6" s="39">
        <v>13936</v>
      </c>
      <c r="F6" s="39" t="s">
        <v>57</v>
      </c>
    </row>
    <row r="7" spans="1:6">
      <c r="A7" s="40"/>
      <c r="B7" s="39" t="s">
        <v>84</v>
      </c>
      <c r="C7" s="39">
        <v>1161400</v>
      </c>
      <c r="D7" s="39" t="s">
        <v>45</v>
      </c>
      <c r="E7" s="39">
        <v>48778</v>
      </c>
      <c r="F7" s="39" t="s">
        <v>58</v>
      </c>
    </row>
    <row r="8" spans="1:6">
      <c r="A8" s="40"/>
      <c r="B8" s="39" t="s">
        <v>85</v>
      </c>
      <c r="C8" s="39">
        <v>1625960</v>
      </c>
      <c r="D8" s="39" t="s">
        <v>47</v>
      </c>
      <c r="E8" s="39">
        <v>106848</v>
      </c>
      <c r="F8" s="39" t="s">
        <v>59</v>
      </c>
    </row>
    <row r="9" spans="1:6">
      <c r="A9" s="40"/>
      <c r="B9" s="39" t="s">
        <v>86</v>
      </c>
      <c r="C9" s="39">
        <v>2090520</v>
      </c>
      <c r="D9" s="39" t="s">
        <v>49</v>
      </c>
      <c r="E9" s="39">
        <v>269444</v>
      </c>
      <c r="F9" s="39" t="s">
        <v>60</v>
      </c>
    </row>
    <row r="10" spans="1:6">
      <c r="A10" s="40"/>
      <c r="B10" s="39" t="s">
        <v>87</v>
      </c>
      <c r="C10" s="39">
        <v>2787360</v>
      </c>
      <c r="D10" s="39" t="s">
        <v>51</v>
      </c>
      <c r="E10" s="39">
        <v>478496</v>
      </c>
      <c r="F10" s="39" t="s">
        <v>61</v>
      </c>
    </row>
    <row r="11" spans="1:6" ht="24">
      <c r="A11" s="40"/>
      <c r="B11" s="39" t="s">
        <v>88</v>
      </c>
      <c r="C11" s="39" t="s">
        <v>19</v>
      </c>
      <c r="D11" s="39" t="s">
        <v>53</v>
      </c>
      <c r="E11" s="39">
        <v>757232</v>
      </c>
      <c r="F11" s="39" t="s">
        <v>62</v>
      </c>
    </row>
    <row r="12" spans="1:6">
      <c r="A12" t="s">
        <v>63</v>
      </c>
    </row>
    <row r="14" spans="1:6">
      <c r="A14" s="117"/>
      <c r="B14" s="118"/>
      <c r="C14" s="118"/>
      <c r="D14" s="118"/>
      <c r="E14" s="118"/>
      <c r="F14" s="119"/>
    </row>
    <row r="15" spans="1:6">
      <c r="A15" s="120" t="s">
        <v>74</v>
      </c>
      <c r="B15" s="121"/>
      <c r="C15" s="121"/>
      <c r="D15" s="121"/>
      <c r="E15" s="121"/>
      <c r="F15" s="122"/>
    </row>
    <row r="16" spans="1:6" ht="48">
      <c r="A16" s="33" t="s">
        <v>36</v>
      </c>
      <c r="B16" s="115" t="s">
        <v>37</v>
      </c>
      <c r="C16" s="116"/>
      <c r="D16" s="33" t="s">
        <v>17</v>
      </c>
      <c r="E16" s="33" t="s">
        <v>38</v>
      </c>
      <c r="F16" s="33" t="s">
        <v>39</v>
      </c>
    </row>
    <row r="17" spans="1:6">
      <c r="A17" s="38"/>
      <c r="B17" s="33" t="s">
        <v>6</v>
      </c>
      <c r="C17" s="33" t="s">
        <v>7</v>
      </c>
      <c r="D17" s="36"/>
      <c r="E17" s="36"/>
      <c r="F17" s="36"/>
    </row>
    <row r="18" spans="1:6">
      <c r="A18" s="37" t="s">
        <v>25</v>
      </c>
      <c r="B18" s="39" t="s">
        <v>9</v>
      </c>
      <c r="C18" s="39">
        <f>C5/uta1990_2015!$B$5</f>
        <v>10</v>
      </c>
      <c r="D18" s="39" t="s">
        <v>41</v>
      </c>
      <c r="E18" s="39">
        <v>0</v>
      </c>
      <c r="F18" s="39" t="s">
        <v>56</v>
      </c>
    </row>
    <row r="19" spans="1:6">
      <c r="A19" s="40"/>
      <c r="B19" s="39">
        <f>C18</f>
        <v>10</v>
      </c>
      <c r="C19" s="39">
        <f>C6/uta1990_2015!$B$5</f>
        <v>30</v>
      </c>
      <c r="D19" s="39" t="s">
        <v>43</v>
      </c>
      <c r="E19" s="55">
        <f>E6/uta1990_2015!$B$5</f>
        <v>0.5999655588083348</v>
      </c>
      <c r="F19" s="39" t="s">
        <v>57</v>
      </c>
    </row>
    <row r="20" spans="1:6">
      <c r="A20" s="40"/>
      <c r="B20" s="39">
        <f t="shared" ref="B20:B24" si="0">C19</f>
        <v>30</v>
      </c>
      <c r="C20" s="39">
        <f>C7/uta1990_2015!$B$5</f>
        <v>50</v>
      </c>
      <c r="D20" s="39" t="s">
        <v>45</v>
      </c>
      <c r="E20" s="55">
        <f>E7/uta1990_2015!$B$5</f>
        <v>2.0999655588083348</v>
      </c>
      <c r="F20" s="39" t="s">
        <v>58</v>
      </c>
    </row>
    <row r="21" spans="1:6">
      <c r="A21" s="40"/>
      <c r="B21" s="39">
        <f t="shared" si="0"/>
        <v>50</v>
      </c>
      <c r="C21" s="39">
        <f>C8/uta1990_2015!$B$5</f>
        <v>70</v>
      </c>
      <c r="D21" s="39" t="s">
        <v>47</v>
      </c>
      <c r="E21" s="55">
        <f>E8/uta1990_2015!$B$5</f>
        <v>4.5999655588083348</v>
      </c>
      <c r="F21" s="39" t="s">
        <v>59</v>
      </c>
    </row>
    <row r="22" spans="1:6">
      <c r="A22" s="40"/>
      <c r="B22" s="39">
        <f t="shared" si="0"/>
        <v>70</v>
      </c>
      <c r="C22" s="39">
        <f>C9/uta1990_2015!$B$5</f>
        <v>90</v>
      </c>
      <c r="D22" s="39" t="s">
        <v>49</v>
      </c>
      <c r="E22" s="55">
        <f>E9/uta1990_2015!$B$5</f>
        <v>11.599965558808334</v>
      </c>
      <c r="F22" s="39" t="s">
        <v>60</v>
      </c>
    </row>
    <row r="23" spans="1:6">
      <c r="A23" s="40"/>
      <c r="B23" s="39">
        <f t="shared" si="0"/>
        <v>90</v>
      </c>
      <c r="C23" s="39">
        <f>C10/uta1990_2015!$B$5</f>
        <v>120</v>
      </c>
      <c r="D23" s="39" t="s">
        <v>51</v>
      </c>
      <c r="E23" s="55">
        <f>E10/uta1990_2015!$B$5</f>
        <v>20.599965558808336</v>
      </c>
      <c r="F23" s="39" t="s">
        <v>61</v>
      </c>
    </row>
    <row r="24" spans="1:6" ht="24">
      <c r="A24" s="40"/>
      <c r="B24" s="39">
        <f t="shared" si="0"/>
        <v>120</v>
      </c>
      <c r="C24" s="39" t="e">
        <f>C11/uta1990_2015!$B$5</f>
        <v>#VALUE!</v>
      </c>
      <c r="D24" s="39" t="s">
        <v>53</v>
      </c>
      <c r="E24" s="55">
        <f>E11/uta1990_2015!$B$5</f>
        <v>32.599965558808336</v>
      </c>
      <c r="F24" s="39" t="s">
        <v>62</v>
      </c>
    </row>
    <row r="25" spans="1:6">
      <c r="A25" t="s">
        <v>63</v>
      </c>
    </row>
  </sheetData>
  <mergeCells count="6">
    <mergeCell ref="B16:C16"/>
    <mergeCell ref="A1:F1"/>
    <mergeCell ref="A2:F2"/>
    <mergeCell ref="B3:C3"/>
    <mergeCell ref="A14:F14"/>
    <mergeCell ref="A15:F15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J25"/>
  <sheetViews>
    <sheetView workbookViewId="0">
      <selection activeCell="B13" sqref="B13"/>
    </sheetView>
  </sheetViews>
  <sheetFormatPr baseColWidth="10" defaultRowHeight="14" x14ac:dyDescent="0"/>
  <sheetData>
    <row r="12" spans="1:10" ht="25.5" customHeight="1"/>
    <row r="13" spans="1:10" ht="38.25" customHeight="1">
      <c r="A13" t="s">
        <v>89</v>
      </c>
      <c r="B13" t="s">
        <v>90</v>
      </c>
    </row>
    <row r="16" spans="1:10">
      <c r="B16" s="123" t="s">
        <v>91</v>
      </c>
      <c r="C16" s="124"/>
      <c r="D16" s="58"/>
      <c r="E16" s="59"/>
      <c r="G16" s="64" t="s">
        <v>75</v>
      </c>
      <c r="H16" s="58"/>
      <c r="I16" s="58"/>
      <c r="J16" s="59"/>
    </row>
    <row r="17" spans="2:10">
      <c r="B17" s="60" t="s">
        <v>92</v>
      </c>
      <c r="C17" s="56" t="s">
        <v>93</v>
      </c>
      <c r="D17" s="56" t="s">
        <v>17</v>
      </c>
      <c r="E17" s="61" t="s">
        <v>94</v>
      </c>
      <c r="G17" s="60" t="s">
        <v>92</v>
      </c>
      <c r="H17" s="56" t="s">
        <v>93</v>
      </c>
      <c r="I17" s="56" t="s">
        <v>17</v>
      </c>
      <c r="J17" s="61" t="s">
        <v>94</v>
      </c>
    </row>
    <row r="18" spans="2:10">
      <c r="B18" s="60"/>
      <c r="C18" s="56">
        <f>B19</f>
        <v>201440</v>
      </c>
      <c r="D18" s="56">
        <v>0</v>
      </c>
      <c r="E18" s="61">
        <v>0</v>
      </c>
      <c r="G18" s="60">
        <f>B18/uta1990_2015!$B$4</f>
        <v>0</v>
      </c>
      <c r="H18" s="56">
        <f>C18/uta1990_2015!$B$4</f>
        <v>10</v>
      </c>
      <c r="I18" s="56">
        <f>D18</f>
        <v>0</v>
      </c>
      <c r="J18" s="61">
        <f>E18/uta1990_2015!$B$4</f>
        <v>0</v>
      </c>
    </row>
    <row r="19" spans="2:10">
      <c r="B19" s="60">
        <v>201440</v>
      </c>
      <c r="C19" s="56">
        <f t="shared" ref="C19:C24" si="0">B20</f>
        <v>604320</v>
      </c>
      <c r="D19" s="56">
        <v>0.05</v>
      </c>
      <c r="E19" s="61">
        <v>12086.4</v>
      </c>
      <c r="G19" s="60">
        <f>B19/uta1990_2015!$B$4</f>
        <v>10</v>
      </c>
      <c r="H19" s="56">
        <f>C19/uta1990_2015!$B$4</f>
        <v>30</v>
      </c>
      <c r="I19" s="56">
        <f t="shared" ref="I19:I25" si="1">D19</f>
        <v>0.05</v>
      </c>
      <c r="J19" s="61">
        <f>E19/uta1990_2015!$B$4</f>
        <v>0.6</v>
      </c>
    </row>
    <row r="20" spans="2:10">
      <c r="B20" s="60">
        <v>604320</v>
      </c>
      <c r="C20" s="56">
        <f t="shared" si="0"/>
        <v>1007200</v>
      </c>
      <c r="D20" s="56">
        <v>0.13</v>
      </c>
      <c r="E20" s="61">
        <v>60432</v>
      </c>
      <c r="G20" s="60">
        <f>B20/uta1990_2015!$B$4</f>
        <v>30</v>
      </c>
      <c r="H20" s="56">
        <f>C20/uta1990_2015!$B$4</f>
        <v>50</v>
      </c>
      <c r="I20" s="56">
        <f t="shared" si="1"/>
        <v>0.13</v>
      </c>
      <c r="J20" s="61">
        <f>E20/uta1990_2015!$B$4</f>
        <v>3</v>
      </c>
    </row>
    <row r="21" spans="2:10">
      <c r="B21" s="60">
        <v>1007200</v>
      </c>
      <c r="C21" s="56">
        <f t="shared" si="0"/>
        <v>1410080</v>
      </c>
      <c r="D21" s="56">
        <v>0.23</v>
      </c>
      <c r="E21" s="61">
        <v>161152</v>
      </c>
      <c r="G21" s="60">
        <f>B21/uta1990_2015!$B$4</f>
        <v>50</v>
      </c>
      <c r="H21" s="56">
        <f>C21/uta1990_2015!$B$4</f>
        <v>70</v>
      </c>
      <c r="I21" s="56">
        <f t="shared" si="1"/>
        <v>0.23</v>
      </c>
      <c r="J21" s="61">
        <f>E21/uta1990_2015!$B$4</f>
        <v>8</v>
      </c>
    </row>
    <row r="22" spans="2:10">
      <c r="B22" s="60">
        <v>1410080</v>
      </c>
      <c r="C22" s="56">
        <f t="shared" si="0"/>
        <v>1812960</v>
      </c>
      <c r="D22" s="56">
        <v>0.33</v>
      </c>
      <c r="E22" s="61">
        <v>302160</v>
      </c>
      <c r="G22" s="60">
        <f>B22/uta1990_2015!$B$4</f>
        <v>70</v>
      </c>
      <c r="H22" s="56">
        <f>C22/uta1990_2015!$B$4</f>
        <v>90</v>
      </c>
      <c r="I22" s="56">
        <f t="shared" si="1"/>
        <v>0.33</v>
      </c>
      <c r="J22" s="61">
        <f>E22/uta1990_2015!$B$4</f>
        <v>15</v>
      </c>
    </row>
    <row r="23" spans="2:10">
      <c r="B23" s="60">
        <v>1812960</v>
      </c>
      <c r="C23" s="56">
        <f t="shared" si="0"/>
        <v>2014400</v>
      </c>
      <c r="D23" s="56">
        <v>0.35</v>
      </c>
      <c r="E23" s="61">
        <v>338419.20000000001</v>
      </c>
      <c r="G23" s="60">
        <f>B23/uta1990_2015!$B$4</f>
        <v>90</v>
      </c>
      <c r="H23" s="56">
        <f>C23/uta1990_2015!$B$4</f>
        <v>100</v>
      </c>
      <c r="I23" s="56">
        <f t="shared" si="1"/>
        <v>0.35</v>
      </c>
      <c r="J23" s="61">
        <f>E23/uta1990_2015!$B$4</f>
        <v>16.8</v>
      </c>
    </row>
    <row r="24" spans="2:10">
      <c r="B24" s="60">
        <v>2014400</v>
      </c>
      <c r="C24" s="56">
        <f t="shared" si="0"/>
        <v>2417280</v>
      </c>
      <c r="D24" s="56">
        <v>0.45</v>
      </c>
      <c r="E24" s="61">
        <v>539859.19999999995</v>
      </c>
      <c r="G24" s="60">
        <f>B24/uta1990_2015!$B$4</f>
        <v>100</v>
      </c>
      <c r="H24" s="56">
        <f>C24/uta1990_2015!$B$4</f>
        <v>120</v>
      </c>
      <c r="I24" s="56">
        <f t="shared" si="1"/>
        <v>0.45</v>
      </c>
      <c r="J24" s="61">
        <f>E24/uta1990_2015!$B$4</f>
        <v>26.799999999999997</v>
      </c>
    </row>
    <row r="25" spans="2:10">
      <c r="B25" s="62">
        <v>2417280</v>
      </c>
      <c r="C25" s="57"/>
      <c r="D25" s="57">
        <v>0.48</v>
      </c>
      <c r="E25" s="63">
        <v>612377.59999999998</v>
      </c>
      <c r="G25" s="62">
        <f>B25/uta1990_2015!$B$4</f>
        <v>120</v>
      </c>
      <c r="H25" s="57">
        <f>C25/uta1990_2015!$B$4</f>
        <v>0</v>
      </c>
      <c r="I25" s="57">
        <f t="shared" si="1"/>
        <v>0.48</v>
      </c>
      <c r="J25" s="63">
        <f>E25/uta1990_2015!$B$4</f>
        <v>30.4</v>
      </c>
    </row>
  </sheetData>
  <mergeCells count="1">
    <mergeCell ref="B16:C16"/>
  </mergeCells>
  <pageMargins left="0.7" right="0.7" top="0.75" bottom="0.75" header="0.3" footer="0.3"/>
  <pageSetup paperSize="9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K21"/>
  <sheetViews>
    <sheetView topLeftCell="B1" workbookViewId="0">
      <selection activeCell="K2" sqref="K2"/>
    </sheetView>
  </sheetViews>
  <sheetFormatPr baseColWidth="10" defaultRowHeight="14" x14ac:dyDescent="0"/>
  <sheetData>
    <row r="1" spans="3:11">
      <c r="K1" t="s">
        <v>99</v>
      </c>
    </row>
    <row r="2" spans="3:11">
      <c r="K2" s="91" t="s">
        <v>98</v>
      </c>
    </row>
    <row r="14" spans="3:11">
      <c r="C14" s="64" t="s">
        <v>95</v>
      </c>
      <c r="D14" s="58"/>
      <c r="E14" s="58"/>
      <c r="F14" s="59"/>
      <c r="H14" t="s">
        <v>75</v>
      </c>
    </row>
    <row r="15" spans="3:11">
      <c r="C15" s="60" t="s">
        <v>96</v>
      </c>
      <c r="D15" s="56" t="s">
        <v>7</v>
      </c>
      <c r="E15" s="56" t="s">
        <v>17</v>
      </c>
      <c r="F15" s="61" t="s">
        <v>94</v>
      </c>
      <c r="H15" s="60" t="s">
        <v>96</v>
      </c>
      <c r="I15" s="56" t="s">
        <v>7</v>
      </c>
      <c r="J15" s="56" t="s">
        <v>17</v>
      </c>
      <c r="K15" s="61" t="s">
        <v>94</v>
      </c>
    </row>
    <row r="16" spans="3:11">
      <c r="C16" s="60">
        <v>0</v>
      </c>
      <c r="D16" s="56">
        <f>C17</f>
        <v>163650</v>
      </c>
      <c r="E16" s="56">
        <v>0</v>
      </c>
      <c r="F16" s="61">
        <v>0</v>
      </c>
      <c r="H16">
        <f>C16/uta1990_2015!$B$3</f>
        <v>0</v>
      </c>
      <c r="I16">
        <f>D16/uta1990_2015!$B$3</f>
        <v>10</v>
      </c>
      <c r="J16">
        <f>E16</f>
        <v>0</v>
      </c>
      <c r="K16">
        <f>F16/uta1990_2015!$B$3</f>
        <v>0</v>
      </c>
    </row>
    <row r="17" spans="3:11">
      <c r="C17" s="60">
        <v>163650</v>
      </c>
      <c r="D17" s="56">
        <f t="shared" ref="D17:D20" si="0">C18</f>
        <v>490950</v>
      </c>
      <c r="E17" s="56">
        <v>0.05</v>
      </c>
      <c r="F17" s="61">
        <v>9819</v>
      </c>
      <c r="H17">
        <f>C17/uta1990_2015!$B$3</f>
        <v>10</v>
      </c>
      <c r="I17">
        <f>D17/uta1990_2015!$B$3</f>
        <v>30</v>
      </c>
      <c r="J17">
        <f t="shared" ref="J17:J21" si="1">E17</f>
        <v>0.05</v>
      </c>
      <c r="K17">
        <f>F17/uta1990_2015!$B$3</f>
        <v>0.6</v>
      </c>
    </row>
    <row r="18" spans="3:11">
      <c r="C18" s="60">
        <v>490950</v>
      </c>
      <c r="D18" s="56">
        <f t="shared" si="0"/>
        <v>818250</v>
      </c>
      <c r="E18" s="56">
        <v>0.15</v>
      </c>
      <c r="F18" s="61">
        <v>58914</v>
      </c>
      <c r="H18">
        <f>C18/uta1990_2015!$B$3</f>
        <v>30</v>
      </c>
      <c r="I18">
        <f>D18/uta1990_2015!$B$3</f>
        <v>50</v>
      </c>
      <c r="J18">
        <f t="shared" si="1"/>
        <v>0.15</v>
      </c>
      <c r="K18">
        <f>F18/uta1990_2015!$B$3</f>
        <v>3.6</v>
      </c>
    </row>
    <row r="19" spans="3:11">
      <c r="C19" s="60">
        <v>818250</v>
      </c>
      <c r="D19" s="56">
        <f t="shared" si="0"/>
        <v>1145550</v>
      </c>
      <c r="E19" s="56">
        <v>0.25</v>
      </c>
      <c r="F19" s="61">
        <v>140739</v>
      </c>
      <c r="H19">
        <f>C19/uta1990_2015!$B$3</f>
        <v>50</v>
      </c>
      <c r="I19">
        <f>D19/uta1990_2015!$B$3</f>
        <v>70</v>
      </c>
      <c r="J19">
        <f t="shared" si="1"/>
        <v>0.25</v>
      </c>
      <c r="K19">
        <f>F19/uta1990_2015!$B$3</f>
        <v>8.6</v>
      </c>
    </row>
    <row r="20" spans="3:11">
      <c r="C20" s="60">
        <v>1145550</v>
      </c>
      <c r="D20" s="56">
        <f t="shared" si="0"/>
        <v>1636500</v>
      </c>
      <c r="E20" s="56">
        <v>0.35</v>
      </c>
      <c r="F20" s="61">
        <v>255294</v>
      </c>
      <c r="H20">
        <f>C20/uta1990_2015!$B$3</f>
        <v>70</v>
      </c>
      <c r="I20">
        <f>D20/uta1990_2015!$B$3</f>
        <v>100</v>
      </c>
      <c r="J20">
        <f t="shared" si="1"/>
        <v>0.35</v>
      </c>
      <c r="K20">
        <f>F20/uta1990_2015!$B$3</f>
        <v>15.6</v>
      </c>
    </row>
    <row r="21" spans="3:11">
      <c r="C21" s="62">
        <v>1636500</v>
      </c>
      <c r="D21" s="57" t="s">
        <v>97</v>
      </c>
      <c r="E21" s="57">
        <v>0.5</v>
      </c>
      <c r="F21" s="63">
        <v>500769</v>
      </c>
      <c r="H21">
        <f>C21/uta1990_2015!$B$3</f>
        <v>100</v>
      </c>
      <c r="I21" t="e">
        <f>D21/uta1990_2015!$B$3</f>
        <v>#VALUE!</v>
      </c>
      <c r="J21">
        <f t="shared" si="1"/>
        <v>0.5</v>
      </c>
      <c r="K21">
        <f>F21/uta1990_2015!$B$3</f>
        <v>30.6</v>
      </c>
    </row>
  </sheetData>
  <hyperlinks>
    <hyperlink ref="K2" r:id="rId1"/>
  </hyperlinks>
  <pageMargins left="0.7" right="0.7" top="0.75" bottom="0.75" header="0.3" footer="0.3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K20"/>
  <sheetViews>
    <sheetView topLeftCell="B1" workbookViewId="0">
      <selection activeCell="G31" sqref="G31"/>
    </sheetView>
  </sheetViews>
  <sheetFormatPr baseColWidth="10" defaultRowHeight="14" x14ac:dyDescent="0"/>
  <sheetData>
    <row r="1" spans="3:11">
      <c r="K1" t="s">
        <v>99</v>
      </c>
    </row>
    <row r="2" spans="3:11">
      <c r="K2" t="s">
        <v>100</v>
      </c>
    </row>
    <row r="13" spans="3:11">
      <c r="C13" s="64" t="s">
        <v>95</v>
      </c>
      <c r="D13" s="58"/>
      <c r="E13" s="58"/>
      <c r="F13" s="59"/>
      <c r="H13" s="64" t="s">
        <v>95</v>
      </c>
      <c r="I13" s="58" t="s">
        <v>74</v>
      </c>
      <c r="J13" s="58"/>
      <c r="K13" s="59"/>
    </row>
    <row r="14" spans="3:11">
      <c r="C14" s="60" t="s">
        <v>92</v>
      </c>
      <c r="D14" s="56" t="s">
        <v>93</v>
      </c>
      <c r="E14" s="56" t="s">
        <v>101</v>
      </c>
      <c r="F14" s="61" t="s">
        <v>94</v>
      </c>
      <c r="H14" s="60" t="s">
        <v>92</v>
      </c>
      <c r="I14" s="56" t="s">
        <v>93</v>
      </c>
      <c r="J14" s="56" t="s">
        <v>101</v>
      </c>
      <c r="K14" s="61" t="s">
        <v>94</v>
      </c>
    </row>
    <row r="15" spans="3:11">
      <c r="C15" s="60">
        <v>0</v>
      </c>
      <c r="D15" s="56">
        <v>122750</v>
      </c>
      <c r="E15" s="56">
        <v>0</v>
      </c>
      <c r="F15" s="61">
        <v>0</v>
      </c>
      <c r="H15" s="60">
        <v>0</v>
      </c>
      <c r="I15" s="56">
        <f>D15/uta1990_2015!$B$2</f>
        <v>10</v>
      </c>
      <c r="J15" s="56">
        <v>0</v>
      </c>
      <c r="K15" s="61">
        <v>0</v>
      </c>
    </row>
    <row r="16" spans="3:11">
      <c r="C16" s="60">
        <f>D15</f>
        <v>122750</v>
      </c>
      <c r="D16" s="56">
        <v>368250</v>
      </c>
      <c r="E16" s="56">
        <v>0.05</v>
      </c>
      <c r="F16" s="61">
        <v>7365</v>
      </c>
      <c r="H16" s="60">
        <f>I15</f>
        <v>10</v>
      </c>
      <c r="I16" s="56">
        <f>D16/uta1990_2015!$B$2</f>
        <v>30</v>
      </c>
      <c r="J16" s="56">
        <v>0.05</v>
      </c>
      <c r="K16" s="61">
        <f>F16/uta1990_2015!$B$2</f>
        <v>0.6</v>
      </c>
    </row>
    <row r="17" spans="3:11">
      <c r="C17" s="60">
        <f t="shared" ref="C17:C20" si="0">D16</f>
        <v>368250</v>
      </c>
      <c r="D17" s="56">
        <v>613750</v>
      </c>
      <c r="E17" s="56">
        <v>0.15</v>
      </c>
      <c r="F17" s="61">
        <v>44190</v>
      </c>
      <c r="H17" s="60">
        <f t="shared" ref="H17:H20" si="1">I16</f>
        <v>30</v>
      </c>
      <c r="I17" s="56">
        <f>D17/uta1990_2015!$B$2</f>
        <v>50</v>
      </c>
      <c r="J17" s="56">
        <v>0.15</v>
      </c>
      <c r="K17" s="61">
        <f>F17/uta1990_2015!$B$2</f>
        <v>3.6</v>
      </c>
    </row>
    <row r="18" spans="3:11">
      <c r="C18" s="60">
        <f t="shared" si="0"/>
        <v>613750</v>
      </c>
      <c r="D18" s="56">
        <v>859250</v>
      </c>
      <c r="E18" s="56">
        <v>0.25</v>
      </c>
      <c r="F18" s="61">
        <v>105565</v>
      </c>
      <c r="H18" s="60">
        <f t="shared" si="1"/>
        <v>50</v>
      </c>
      <c r="I18" s="56">
        <f>D18/uta1990_2015!$B$2</f>
        <v>70</v>
      </c>
      <c r="J18" s="56">
        <v>0.25</v>
      </c>
      <c r="K18" s="61">
        <f>F18/uta1990_2015!$B$2</f>
        <v>8.6</v>
      </c>
    </row>
    <row r="19" spans="3:11">
      <c r="C19" s="60">
        <f t="shared" si="0"/>
        <v>859250</v>
      </c>
      <c r="D19" s="56">
        <v>1227500</v>
      </c>
      <c r="E19" s="56">
        <v>0.35</v>
      </c>
      <c r="F19" s="61">
        <v>191490</v>
      </c>
      <c r="H19" s="60">
        <f t="shared" si="1"/>
        <v>70</v>
      </c>
      <c r="I19" s="56">
        <f>D19/uta1990_2015!$B$2</f>
        <v>100</v>
      </c>
      <c r="J19" s="56">
        <v>0.35</v>
      </c>
      <c r="K19" s="61">
        <f>F19/uta1990_2015!$B$2</f>
        <v>15.6</v>
      </c>
    </row>
    <row r="20" spans="3:11">
      <c r="C20" s="62">
        <f t="shared" si="0"/>
        <v>1227500</v>
      </c>
      <c r="D20" s="57" t="s">
        <v>97</v>
      </c>
      <c r="E20" s="57">
        <v>0.5</v>
      </c>
      <c r="F20" s="63">
        <v>375615</v>
      </c>
      <c r="H20" s="62">
        <f t="shared" si="1"/>
        <v>100</v>
      </c>
      <c r="I20" s="57" t="s">
        <v>97</v>
      </c>
      <c r="J20" s="57">
        <v>0.5</v>
      </c>
      <c r="K20" s="63">
        <f>F20/uta1990_2015!$B$2</f>
        <v>30.6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D21" sqref="D21"/>
    </sheetView>
  </sheetViews>
  <sheetFormatPr baseColWidth="10" defaultRowHeight="14" x14ac:dyDescent="0"/>
  <sheetData>
    <row r="1" spans="1:3" ht="56">
      <c r="A1" s="41" t="s">
        <v>64</v>
      </c>
      <c r="B1" s="42" t="s">
        <v>65</v>
      </c>
      <c r="C1" t="s">
        <v>114</v>
      </c>
    </row>
    <row r="2" spans="1:3">
      <c r="A2" s="43">
        <v>33208</v>
      </c>
      <c r="B2" s="44">
        <v>12275</v>
      </c>
      <c r="C2">
        <f>B2*12</f>
        <v>147300</v>
      </c>
    </row>
    <row r="3" spans="1:3">
      <c r="A3" s="43">
        <v>33939</v>
      </c>
      <c r="B3" s="44">
        <v>16365</v>
      </c>
      <c r="C3">
        <f t="shared" ref="C3:C13" si="0">B3*12</f>
        <v>196380</v>
      </c>
    </row>
    <row r="4" spans="1:3">
      <c r="A4" s="43">
        <v>34669</v>
      </c>
      <c r="B4" s="44">
        <v>20144</v>
      </c>
      <c r="C4">
        <f t="shared" si="0"/>
        <v>241728</v>
      </c>
    </row>
    <row r="5" spans="1:3">
      <c r="A5" s="43">
        <v>35400</v>
      </c>
      <c r="B5" s="44">
        <v>23228</v>
      </c>
      <c r="C5">
        <f t="shared" si="0"/>
        <v>278736</v>
      </c>
    </row>
    <row r="6" spans="1:3">
      <c r="A6" s="43">
        <v>36130</v>
      </c>
      <c r="B6" s="44">
        <v>25739</v>
      </c>
      <c r="C6">
        <f t="shared" si="0"/>
        <v>308868</v>
      </c>
    </row>
    <row r="7" spans="1:3">
      <c r="A7" s="43">
        <v>36861</v>
      </c>
      <c r="B7" s="44">
        <v>27600</v>
      </c>
      <c r="C7">
        <f t="shared" si="0"/>
        <v>331200</v>
      </c>
    </row>
    <row r="8" spans="1:3">
      <c r="A8" s="43">
        <v>37956</v>
      </c>
      <c r="B8" s="44">
        <v>29739</v>
      </c>
      <c r="C8">
        <f t="shared" si="0"/>
        <v>356868</v>
      </c>
    </row>
    <row r="9" spans="1:3">
      <c r="A9" s="43">
        <v>39052</v>
      </c>
      <c r="B9" s="44">
        <v>32206</v>
      </c>
      <c r="C9">
        <f t="shared" si="0"/>
        <v>386472</v>
      </c>
    </row>
    <row r="10" spans="1:3">
      <c r="A10" s="43">
        <v>40148</v>
      </c>
      <c r="B10" s="44">
        <v>36863</v>
      </c>
      <c r="C10">
        <f t="shared" si="0"/>
        <v>442356</v>
      </c>
    </row>
    <row r="11" spans="1:3">
      <c r="A11" s="43">
        <v>40878</v>
      </c>
      <c r="B11" s="44">
        <v>39021</v>
      </c>
      <c r="C11">
        <f t="shared" si="0"/>
        <v>468252</v>
      </c>
    </row>
    <row r="12" spans="1:3">
      <c r="A12" s="43">
        <v>41609</v>
      </c>
      <c r="B12" s="44">
        <v>40772</v>
      </c>
      <c r="C12">
        <f t="shared" si="0"/>
        <v>489264</v>
      </c>
    </row>
    <row r="13" spans="1:3">
      <c r="A13" s="43">
        <v>42339</v>
      </c>
      <c r="B13" s="44">
        <v>44955</v>
      </c>
      <c r="C13">
        <f t="shared" si="0"/>
        <v>539460</v>
      </c>
    </row>
    <row r="14" spans="1:3">
      <c r="A14" t="s">
        <v>67</v>
      </c>
    </row>
    <row r="15" spans="1:3">
      <c r="A15" t="s">
        <v>66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workbookViewId="0">
      <selection activeCell="F12" sqref="A1:F12"/>
    </sheetView>
  </sheetViews>
  <sheetFormatPr baseColWidth="10" defaultRowHeight="14" x14ac:dyDescent="0"/>
  <cols>
    <col min="1" max="7" width="10.83203125" style="65"/>
    <col min="8" max="8" width="13" style="65" customWidth="1"/>
    <col min="9" max="16384" width="10.83203125" style="65"/>
  </cols>
  <sheetData>
    <row r="1" spans="1:13" ht="26.25" customHeight="1">
      <c r="A1" s="96" t="s">
        <v>108</v>
      </c>
      <c r="B1" s="96"/>
      <c r="C1" s="96"/>
      <c r="D1" s="96"/>
      <c r="E1" s="96"/>
      <c r="F1" s="96"/>
      <c r="H1" s="96" t="s">
        <v>113</v>
      </c>
      <c r="I1" s="96"/>
      <c r="J1" s="96"/>
      <c r="K1" s="96"/>
      <c r="L1" s="96"/>
      <c r="M1" s="96"/>
    </row>
    <row r="2" spans="1:13" ht="45" customHeight="1">
      <c r="A2" s="66" t="s">
        <v>104</v>
      </c>
      <c r="B2" s="66" t="s">
        <v>102</v>
      </c>
      <c r="C2" s="67">
        <v>1994</v>
      </c>
      <c r="D2" s="67" t="s">
        <v>103</v>
      </c>
      <c r="E2" s="67" t="s">
        <v>110</v>
      </c>
      <c r="F2" s="67" t="s">
        <v>111</v>
      </c>
      <c r="H2" s="66" t="s">
        <v>112</v>
      </c>
      <c r="I2" s="66" t="s">
        <v>102</v>
      </c>
      <c r="J2" s="67">
        <v>1994</v>
      </c>
      <c r="K2" s="67" t="s">
        <v>103</v>
      </c>
      <c r="L2" s="67" t="s">
        <v>110</v>
      </c>
      <c r="M2" s="67" t="s">
        <v>111</v>
      </c>
    </row>
    <row r="3" spans="1:13">
      <c r="A3" s="68">
        <v>0</v>
      </c>
      <c r="B3" s="23">
        <v>0</v>
      </c>
      <c r="C3" s="69">
        <v>0</v>
      </c>
      <c r="D3" s="69">
        <v>0</v>
      </c>
      <c r="E3" s="69">
        <v>0</v>
      </c>
      <c r="F3" s="70">
        <v>0</v>
      </c>
      <c r="H3" s="81">
        <v>0</v>
      </c>
      <c r="I3" s="82">
        <v>0</v>
      </c>
      <c r="J3" s="83">
        <v>0</v>
      </c>
      <c r="K3" s="83">
        <v>0</v>
      </c>
      <c r="L3" s="83">
        <v>0</v>
      </c>
      <c r="M3" s="84">
        <v>0</v>
      </c>
    </row>
    <row r="4" spans="1:13">
      <c r="A4" s="68">
        <v>10</v>
      </c>
      <c r="B4" s="23">
        <v>0.05</v>
      </c>
      <c r="C4" s="69">
        <v>0.05</v>
      </c>
      <c r="D4" s="69">
        <v>0.05</v>
      </c>
      <c r="E4" s="69" t="s">
        <v>105</v>
      </c>
      <c r="F4" s="70" t="s">
        <v>105</v>
      </c>
      <c r="H4" s="68">
        <v>10</v>
      </c>
      <c r="I4" s="80">
        <f>$H4*(1-B4)+B18</f>
        <v>10.1</v>
      </c>
      <c r="J4" s="80">
        <f t="shared" ref="J4:K4" si="0">$H4*(1-C4)+C18</f>
        <v>10.1</v>
      </c>
      <c r="K4" s="80">
        <f t="shared" si="0"/>
        <v>10.1</v>
      </c>
      <c r="L4" s="80" t="s">
        <v>105</v>
      </c>
      <c r="M4" s="85" t="s">
        <v>105</v>
      </c>
    </row>
    <row r="5" spans="1:13">
      <c r="A5" s="68">
        <v>13.5</v>
      </c>
      <c r="B5" s="23" t="s">
        <v>105</v>
      </c>
      <c r="C5" s="69" t="s">
        <v>105</v>
      </c>
      <c r="D5" s="69" t="s">
        <v>105</v>
      </c>
      <c r="E5" s="69">
        <v>0.05</v>
      </c>
      <c r="F5" s="70">
        <v>0.04</v>
      </c>
      <c r="H5" s="68">
        <v>13.5</v>
      </c>
      <c r="I5" s="80" t="s">
        <v>105</v>
      </c>
      <c r="J5" s="80" t="s">
        <v>105</v>
      </c>
      <c r="K5" s="80" t="s">
        <v>105</v>
      </c>
      <c r="L5" s="80">
        <f t="shared" ref="L5:L12" si="1">$H5*(1-E5)+E19</f>
        <v>13.5</v>
      </c>
      <c r="M5" s="85">
        <f t="shared" ref="M5:M12" si="2">$H5*(1-F5)+F19</f>
        <v>13.5</v>
      </c>
    </row>
    <row r="6" spans="1:13">
      <c r="A6" s="68">
        <v>30</v>
      </c>
      <c r="B6" s="23">
        <v>0.15</v>
      </c>
      <c r="C6" s="69">
        <v>0.13</v>
      </c>
      <c r="D6" s="69">
        <v>0.1</v>
      </c>
      <c r="E6" s="69">
        <v>0.1</v>
      </c>
      <c r="F6" s="70">
        <v>0.08</v>
      </c>
      <c r="H6" s="68">
        <v>30</v>
      </c>
      <c r="I6" s="80">
        <f>$H6*(1-B6)+B20</f>
        <v>29.1</v>
      </c>
      <c r="J6" s="80">
        <f t="shared" ref="J6:J11" si="3">$H6*(1-C6)+C20</f>
        <v>29.1</v>
      </c>
      <c r="K6" s="80">
        <f t="shared" ref="K6:K11" si="4">$H6*(1-D6)+D20</f>
        <v>29.1</v>
      </c>
      <c r="L6" s="87">
        <f t="shared" si="1"/>
        <v>29.175000000000001</v>
      </c>
      <c r="M6" s="89">
        <f t="shared" si="2"/>
        <v>29.34</v>
      </c>
    </row>
    <row r="7" spans="1:13">
      <c r="A7" s="68">
        <v>50</v>
      </c>
      <c r="B7" s="23">
        <v>0.25</v>
      </c>
      <c r="C7" s="69">
        <v>0.23</v>
      </c>
      <c r="D7" s="69">
        <v>0.15</v>
      </c>
      <c r="E7" s="69">
        <v>0.15</v>
      </c>
      <c r="F7" s="70">
        <v>0.13500000000000001</v>
      </c>
      <c r="H7" s="68">
        <v>50</v>
      </c>
      <c r="I7" s="80">
        <f t="shared" ref="I7:I10" si="5">$H7*(1-B7)+B21</f>
        <v>46.1</v>
      </c>
      <c r="J7" s="80">
        <f t="shared" si="3"/>
        <v>46.5</v>
      </c>
      <c r="K7" s="80">
        <f t="shared" si="4"/>
        <v>47.1</v>
      </c>
      <c r="L7" s="87">
        <f t="shared" si="1"/>
        <v>47.174999999999997</v>
      </c>
      <c r="M7" s="89">
        <f t="shared" si="2"/>
        <v>47.74</v>
      </c>
    </row>
    <row r="8" spans="1:13">
      <c r="A8" s="68">
        <v>70</v>
      </c>
      <c r="B8" s="23">
        <v>0.35</v>
      </c>
      <c r="C8" s="69">
        <v>0.33</v>
      </c>
      <c r="D8" s="69">
        <v>0.25</v>
      </c>
      <c r="E8" s="69">
        <v>0.25</v>
      </c>
      <c r="F8" s="70">
        <v>0.23</v>
      </c>
      <c r="H8" s="68">
        <v>70</v>
      </c>
      <c r="I8" s="80">
        <f t="shared" si="5"/>
        <v>61.1</v>
      </c>
      <c r="J8" s="80">
        <f t="shared" si="3"/>
        <v>61.899999999999991</v>
      </c>
      <c r="K8" s="80">
        <f t="shared" si="4"/>
        <v>64.099999999999994</v>
      </c>
      <c r="L8" s="87">
        <f t="shared" si="1"/>
        <v>64.174999999999997</v>
      </c>
      <c r="M8" s="89">
        <f t="shared" si="2"/>
        <v>65.039999999999992</v>
      </c>
    </row>
    <row r="9" spans="1:13">
      <c r="A9" s="68">
        <v>90</v>
      </c>
      <c r="B9" s="23" t="s">
        <v>105</v>
      </c>
      <c r="C9" s="69">
        <v>0.35</v>
      </c>
      <c r="D9" s="69">
        <v>0.35</v>
      </c>
      <c r="E9" s="69">
        <v>0.32</v>
      </c>
      <c r="F9" s="70">
        <v>0.30399999999999999</v>
      </c>
      <c r="H9" s="68">
        <v>90</v>
      </c>
      <c r="I9" s="80" t="s">
        <v>105</v>
      </c>
      <c r="J9" s="80">
        <f t="shared" si="3"/>
        <v>75.3</v>
      </c>
      <c r="K9" s="80">
        <f t="shared" si="4"/>
        <v>79.099999999999994</v>
      </c>
      <c r="L9" s="87">
        <f t="shared" si="1"/>
        <v>79.174999999999997</v>
      </c>
      <c r="M9" s="89">
        <f t="shared" si="2"/>
        <v>80.44</v>
      </c>
    </row>
    <row r="10" spans="1:13">
      <c r="A10" s="68">
        <v>100</v>
      </c>
      <c r="B10" s="23">
        <v>0.5</v>
      </c>
      <c r="C10" s="69">
        <v>0.45</v>
      </c>
      <c r="D10" s="69" t="s">
        <v>105</v>
      </c>
      <c r="E10" s="69" t="s">
        <v>105</v>
      </c>
      <c r="F10" s="70" t="s">
        <v>105</v>
      </c>
      <c r="H10" s="68">
        <v>100</v>
      </c>
      <c r="I10" s="80">
        <f t="shared" si="5"/>
        <v>80.599999999999994</v>
      </c>
      <c r="J10" s="80">
        <f t="shared" si="3"/>
        <v>81.800000000000011</v>
      </c>
      <c r="K10" s="80" t="s">
        <v>105</v>
      </c>
      <c r="L10" s="87" t="s">
        <v>105</v>
      </c>
      <c r="M10" s="89" t="s">
        <v>105</v>
      </c>
    </row>
    <row r="11" spans="1:13">
      <c r="A11" s="68">
        <v>120</v>
      </c>
      <c r="B11" s="23" t="s">
        <v>105</v>
      </c>
      <c r="C11" s="69">
        <v>0.48</v>
      </c>
      <c r="D11" s="69">
        <v>0.45</v>
      </c>
      <c r="E11" s="69">
        <v>0.37</v>
      </c>
      <c r="F11" s="70">
        <v>0.35499999999999998</v>
      </c>
      <c r="H11" s="68">
        <v>120</v>
      </c>
      <c r="I11" s="80" t="s">
        <v>105</v>
      </c>
      <c r="J11" s="80">
        <f t="shared" si="3"/>
        <v>92.800000000000011</v>
      </c>
      <c r="K11" s="80">
        <f t="shared" si="4"/>
        <v>98.6</v>
      </c>
      <c r="L11" s="87">
        <f t="shared" si="1"/>
        <v>99.574999999999989</v>
      </c>
      <c r="M11" s="89">
        <f t="shared" si="2"/>
        <v>101.32000000000001</v>
      </c>
    </row>
    <row r="12" spans="1:13">
      <c r="A12" s="71">
        <v>150</v>
      </c>
      <c r="B12" s="72" t="s">
        <v>105</v>
      </c>
      <c r="C12" s="72" t="s">
        <v>105</v>
      </c>
      <c r="D12" s="72" t="s">
        <v>105</v>
      </c>
      <c r="E12" s="72">
        <v>0.4</v>
      </c>
      <c r="F12" s="73">
        <v>0.4</v>
      </c>
      <c r="H12" s="71">
        <v>150</v>
      </c>
      <c r="I12" s="86" t="s">
        <v>105</v>
      </c>
      <c r="J12" s="86" t="s">
        <v>105</v>
      </c>
      <c r="K12" s="86" t="s">
        <v>105</v>
      </c>
      <c r="L12" s="88">
        <f t="shared" si="1"/>
        <v>118.47499999999999</v>
      </c>
      <c r="M12" s="90">
        <f t="shared" si="2"/>
        <v>120.67</v>
      </c>
    </row>
    <row r="13" spans="1:13">
      <c r="M13" s="76"/>
    </row>
    <row r="14" spans="1:13" ht="24" customHeight="1"/>
    <row r="15" spans="1:13">
      <c r="A15" s="96" t="s">
        <v>107</v>
      </c>
      <c r="B15" s="96"/>
      <c r="C15" s="96"/>
      <c r="D15" s="96"/>
      <c r="E15" s="96"/>
      <c r="F15" s="96"/>
    </row>
    <row r="16" spans="1:13" ht="42">
      <c r="A16" s="66" t="s">
        <v>104</v>
      </c>
      <c r="B16" s="66" t="s">
        <v>102</v>
      </c>
      <c r="C16" s="66">
        <v>1994</v>
      </c>
      <c r="D16" s="66" t="s">
        <v>103</v>
      </c>
      <c r="E16" s="66" t="s">
        <v>106</v>
      </c>
      <c r="F16" s="66" t="s">
        <v>109</v>
      </c>
    </row>
    <row r="17" spans="1:12">
      <c r="A17" s="74">
        <v>0</v>
      </c>
      <c r="B17" s="69">
        <v>0</v>
      </c>
      <c r="C17" s="69">
        <v>0</v>
      </c>
      <c r="D17" s="69">
        <v>0</v>
      </c>
      <c r="E17" s="69">
        <v>0</v>
      </c>
      <c r="F17" s="70">
        <v>0</v>
      </c>
    </row>
    <row r="18" spans="1:12">
      <c r="A18" s="74">
        <v>10</v>
      </c>
      <c r="B18" s="69">
        <v>0.6</v>
      </c>
      <c r="C18" s="69">
        <v>0.6</v>
      </c>
      <c r="D18" s="69">
        <v>0.6</v>
      </c>
      <c r="E18" s="69" t="s">
        <v>105</v>
      </c>
      <c r="F18" s="70" t="s">
        <v>105</v>
      </c>
      <c r="K18" s="75"/>
      <c r="L18" s="77"/>
    </row>
    <row r="19" spans="1:12">
      <c r="A19" s="74">
        <v>13.5</v>
      </c>
      <c r="B19" s="69" t="s">
        <v>105</v>
      </c>
      <c r="C19" s="69" t="s">
        <v>105</v>
      </c>
      <c r="D19" s="69" t="s">
        <v>105</v>
      </c>
      <c r="E19" s="78">
        <v>0.67500000000000004</v>
      </c>
      <c r="F19" s="70">
        <v>0.54</v>
      </c>
      <c r="K19" s="75"/>
      <c r="L19" s="77"/>
    </row>
    <row r="20" spans="1:12">
      <c r="A20" s="74">
        <v>30</v>
      </c>
      <c r="B20" s="69">
        <v>3.6</v>
      </c>
      <c r="C20" s="69">
        <v>3</v>
      </c>
      <c r="D20" s="69">
        <v>2.1</v>
      </c>
      <c r="E20" s="78">
        <v>2.1749999999999998</v>
      </c>
      <c r="F20" s="70">
        <v>1.74</v>
      </c>
      <c r="K20" s="75"/>
      <c r="L20" s="77"/>
    </row>
    <row r="21" spans="1:12">
      <c r="A21" s="74">
        <v>50</v>
      </c>
      <c r="B21" s="69">
        <v>8.6</v>
      </c>
      <c r="C21" s="69">
        <v>8</v>
      </c>
      <c r="D21" s="69">
        <v>4.5999999999999996</v>
      </c>
      <c r="E21" s="78">
        <v>4.6749999999999998</v>
      </c>
      <c r="F21" s="70">
        <v>4.49</v>
      </c>
      <c r="K21" s="75"/>
      <c r="L21" s="77"/>
    </row>
    <row r="22" spans="1:12">
      <c r="A22" s="74">
        <v>70</v>
      </c>
      <c r="B22" s="69">
        <v>15.6</v>
      </c>
      <c r="C22" s="69">
        <v>15</v>
      </c>
      <c r="D22" s="69">
        <v>11.6</v>
      </c>
      <c r="E22" s="78">
        <v>11.675000000000001</v>
      </c>
      <c r="F22" s="70">
        <v>11.14</v>
      </c>
      <c r="K22" s="75"/>
      <c r="L22" s="77"/>
    </row>
    <row r="23" spans="1:12">
      <c r="A23" s="74">
        <v>90</v>
      </c>
      <c r="B23" s="69" t="s">
        <v>105</v>
      </c>
      <c r="C23" s="69">
        <v>16.8</v>
      </c>
      <c r="D23" s="69">
        <v>20.6</v>
      </c>
      <c r="E23" s="78">
        <v>17.975000000000001</v>
      </c>
      <c r="F23" s="70">
        <v>17.8</v>
      </c>
      <c r="K23" s="75"/>
      <c r="L23" s="77"/>
    </row>
    <row r="24" spans="1:12">
      <c r="A24" s="74">
        <v>100</v>
      </c>
      <c r="B24" s="69">
        <v>30.6</v>
      </c>
      <c r="C24" s="69">
        <v>26.8</v>
      </c>
      <c r="D24" s="69" t="s">
        <v>105</v>
      </c>
      <c r="E24" s="78" t="s">
        <v>105</v>
      </c>
      <c r="F24" s="70" t="s">
        <v>105</v>
      </c>
      <c r="K24" s="75"/>
    </row>
    <row r="25" spans="1:12">
      <c r="A25" s="74">
        <v>120</v>
      </c>
      <c r="B25" s="69" t="s">
        <v>105</v>
      </c>
      <c r="C25" s="69">
        <v>30.4</v>
      </c>
      <c r="D25" s="69">
        <v>32.6</v>
      </c>
      <c r="E25" s="78">
        <v>23.975000000000001</v>
      </c>
      <c r="F25" s="70">
        <v>23.92</v>
      </c>
    </row>
    <row r="26" spans="1:12">
      <c r="A26" s="71">
        <v>150</v>
      </c>
      <c r="B26" s="72" t="s">
        <v>105</v>
      </c>
      <c r="C26" s="72" t="s">
        <v>105</v>
      </c>
      <c r="D26" s="72" t="s">
        <v>105</v>
      </c>
      <c r="E26" s="79">
        <v>28.475000000000001</v>
      </c>
      <c r="F26" s="73">
        <v>30.67</v>
      </c>
    </row>
  </sheetData>
  <mergeCells count="3">
    <mergeCell ref="A15:F15"/>
    <mergeCell ref="H1:M1"/>
    <mergeCell ref="A1:F1"/>
  </mergeCell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C21"/>
  <sheetViews>
    <sheetView workbookViewId="0">
      <selection activeCell="C18" sqref="C18"/>
    </sheetView>
  </sheetViews>
  <sheetFormatPr baseColWidth="10" defaultRowHeight="14" x14ac:dyDescent="0"/>
  <sheetData>
    <row r="14" spans="1:3">
      <c r="A14" t="s">
        <v>124</v>
      </c>
    </row>
    <row r="15" spans="1:3">
      <c r="A15" s="136">
        <f>6700*12</f>
        <v>80400</v>
      </c>
      <c r="B15">
        <v>160800</v>
      </c>
      <c r="C15" s="137">
        <f>B15/$A$15</f>
        <v>2</v>
      </c>
    </row>
    <row r="16" spans="1:3">
      <c r="B16">
        <v>402000</v>
      </c>
      <c r="C16" s="137">
        <f t="shared" ref="C16:C21" si="0">B16/$A$15</f>
        <v>5</v>
      </c>
    </row>
    <row r="17" spans="2:3">
      <c r="B17">
        <v>804000</v>
      </c>
      <c r="C17" s="137">
        <f t="shared" si="0"/>
        <v>10</v>
      </c>
    </row>
    <row r="18" spans="2:3">
      <c r="B18">
        <v>1206000</v>
      </c>
      <c r="C18" s="137">
        <f t="shared" si="0"/>
        <v>15</v>
      </c>
    </row>
    <row r="19" spans="2:3">
      <c r="B19">
        <v>1608000</v>
      </c>
      <c r="C19" s="137">
        <f t="shared" si="0"/>
        <v>20</v>
      </c>
    </row>
    <row r="20" spans="2:3">
      <c r="B20">
        <v>3216000</v>
      </c>
      <c r="C20" s="137">
        <f t="shared" si="0"/>
        <v>40</v>
      </c>
    </row>
    <row r="21" spans="2:3">
      <c r="B21">
        <v>6432000</v>
      </c>
      <c r="C21" s="137">
        <f t="shared" si="0"/>
        <v>80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D31"/>
  <sheetViews>
    <sheetView workbookViewId="0">
      <selection activeCell="C34" sqref="C34"/>
    </sheetView>
  </sheetViews>
  <sheetFormatPr baseColWidth="10" defaultRowHeight="14" x14ac:dyDescent="0"/>
  <sheetData>
    <row r="21" spans="1:4">
      <c r="A21" t="s">
        <v>126</v>
      </c>
    </row>
    <row r="22" spans="1:4">
      <c r="A22">
        <v>22836</v>
      </c>
      <c r="B22">
        <f>A22/12</f>
        <v>1903</v>
      </c>
    </row>
    <row r="25" spans="1:4">
      <c r="B25">
        <v>137016</v>
      </c>
      <c r="C25">
        <f>B25/$A$22</f>
        <v>6</v>
      </c>
      <c r="D25">
        <v>0.08</v>
      </c>
    </row>
    <row r="26" spans="1:4">
      <c r="B26">
        <v>365376</v>
      </c>
      <c r="C26">
        <f t="shared" ref="C26:C31" si="0">B26/$A$22</f>
        <v>16</v>
      </c>
      <c r="D26">
        <v>0.13</v>
      </c>
    </row>
    <row r="27" spans="1:4">
      <c r="B27">
        <v>685080</v>
      </c>
      <c r="C27">
        <f t="shared" si="0"/>
        <v>30</v>
      </c>
      <c r="D27">
        <v>0.18</v>
      </c>
    </row>
    <row r="28" spans="1:4">
      <c r="B28">
        <v>1027620</v>
      </c>
      <c r="C28">
        <f t="shared" si="0"/>
        <v>45</v>
      </c>
      <c r="D28">
        <v>0.28000000000000003</v>
      </c>
    </row>
    <row r="29" spans="1:4">
      <c r="B29">
        <v>1370160</v>
      </c>
      <c r="C29">
        <f t="shared" si="0"/>
        <v>60</v>
      </c>
      <c r="D29">
        <v>0.38</v>
      </c>
    </row>
    <row r="30" spans="1:4">
      <c r="B30">
        <v>1598520</v>
      </c>
      <c r="C30">
        <f t="shared" si="0"/>
        <v>70</v>
      </c>
      <c r="D30">
        <v>0.48</v>
      </c>
    </row>
    <row r="31" spans="1:4">
      <c r="B31">
        <v>1826880</v>
      </c>
      <c r="C31">
        <f t="shared" si="0"/>
        <v>80</v>
      </c>
      <c r="D31">
        <v>0.57999999999999996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activeCell="H3" sqref="H3:J10"/>
    </sheetView>
  </sheetViews>
  <sheetFormatPr baseColWidth="10" defaultRowHeight="14" x14ac:dyDescent="0"/>
  <sheetData>
    <row r="1" spans="1:6" ht="38.25" customHeight="1" thickBot="1">
      <c r="A1" s="99" t="s">
        <v>14</v>
      </c>
      <c r="B1" s="99"/>
      <c r="C1" s="99"/>
      <c r="D1" s="99"/>
      <c r="E1" s="99"/>
      <c r="F1" s="99"/>
    </row>
    <row r="2" spans="1:6" ht="15.75" customHeight="1" thickBot="1">
      <c r="A2" s="100" t="s">
        <v>0</v>
      </c>
      <c r="B2" s="101"/>
      <c r="C2" s="101"/>
      <c r="D2" s="101"/>
      <c r="E2" s="101"/>
      <c r="F2" s="102"/>
    </row>
    <row r="3" spans="1:6" ht="61" thickBot="1">
      <c r="A3" s="2" t="s">
        <v>1</v>
      </c>
      <c r="B3" s="97" t="s">
        <v>2</v>
      </c>
      <c r="C3" s="98"/>
      <c r="D3" s="1" t="s">
        <v>3</v>
      </c>
      <c r="E3" s="1" t="s">
        <v>4</v>
      </c>
      <c r="F3" s="3" t="s">
        <v>5</v>
      </c>
    </row>
    <row r="4" spans="1:6" ht="15" thickBot="1">
      <c r="A4" s="2"/>
      <c r="B4" s="1" t="s">
        <v>6</v>
      </c>
      <c r="C4" s="1" t="s">
        <v>7</v>
      </c>
      <c r="D4" s="1"/>
      <c r="E4" s="1"/>
      <c r="F4" s="3"/>
    </row>
    <row r="5" spans="1:6" ht="15" thickBot="1">
      <c r="A5" s="4" t="s">
        <v>8</v>
      </c>
      <c r="B5" s="5" t="s">
        <v>68</v>
      </c>
      <c r="C5" s="6">
        <v>606892.5</v>
      </c>
      <c r="D5" s="7" t="s">
        <v>10</v>
      </c>
      <c r="E5" s="5" t="s">
        <v>68</v>
      </c>
      <c r="F5" s="7" t="s">
        <v>10</v>
      </c>
    </row>
    <row r="6" spans="1:6" ht="15" thickBot="1">
      <c r="A6" s="4"/>
      <c r="B6" s="6">
        <v>606892.51</v>
      </c>
      <c r="C6" s="6">
        <v>1348650</v>
      </c>
      <c r="D6" s="7">
        <v>0.04</v>
      </c>
      <c r="E6" s="45">
        <v>24275.7</v>
      </c>
      <c r="F6" s="8">
        <v>2.1999999999999999E-2</v>
      </c>
    </row>
    <row r="7" spans="1:6" ht="15" thickBot="1">
      <c r="A7" s="4"/>
      <c r="B7" s="6">
        <v>1348650.01</v>
      </c>
      <c r="C7" s="6">
        <v>2247750</v>
      </c>
      <c r="D7" s="7">
        <v>0.08</v>
      </c>
      <c r="E7" s="6">
        <v>78221.7</v>
      </c>
      <c r="F7" s="8">
        <v>4.5199999999999997E-2</v>
      </c>
    </row>
    <row r="8" spans="1:6" ht="15" thickBot="1">
      <c r="A8" s="4"/>
      <c r="B8" s="6">
        <v>2247750.0099999998</v>
      </c>
      <c r="C8" s="6">
        <v>3146850</v>
      </c>
      <c r="D8" s="7">
        <v>0.13500000000000001</v>
      </c>
      <c r="E8" s="6">
        <v>201847.95</v>
      </c>
      <c r="F8" s="8">
        <v>7.0900000000000005E-2</v>
      </c>
    </row>
    <row r="9" spans="1:6" ht="15" thickBot="1">
      <c r="A9" s="4"/>
      <c r="B9" s="6">
        <v>3146850.01</v>
      </c>
      <c r="C9" s="6">
        <v>4045950</v>
      </c>
      <c r="D9" s="7">
        <v>0.23</v>
      </c>
      <c r="E9" s="6">
        <v>500798.7</v>
      </c>
      <c r="F9" s="8">
        <v>0.1062</v>
      </c>
    </row>
    <row r="10" spans="1:6" ht="15" thickBot="1">
      <c r="A10" s="4"/>
      <c r="B10" s="6">
        <v>4045950.01</v>
      </c>
      <c r="C10" s="6">
        <v>5394600</v>
      </c>
      <c r="D10" s="7">
        <v>0.30399999999999999</v>
      </c>
      <c r="E10" s="6">
        <v>800199</v>
      </c>
      <c r="F10" s="8">
        <v>0.15570000000000001</v>
      </c>
    </row>
    <row r="11" spans="1:6" ht="15" thickBot="1">
      <c r="A11" s="4"/>
      <c r="B11" s="6">
        <v>5394600.0099999998</v>
      </c>
      <c r="C11" s="6">
        <v>6743250</v>
      </c>
      <c r="D11" s="7">
        <v>0.35499999999999998</v>
      </c>
      <c r="E11" s="6">
        <v>1075323.6000000001</v>
      </c>
      <c r="F11" s="8">
        <v>0.19550000000000001</v>
      </c>
    </row>
    <row r="12" spans="1:6" ht="21" thickBot="1">
      <c r="A12" s="9"/>
      <c r="B12" s="10">
        <v>6743250.0099999998</v>
      </c>
      <c r="C12" s="10" t="s">
        <v>11</v>
      </c>
      <c r="D12" s="11">
        <v>0.4</v>
      </c>
      <c r="E12" s="10">
        <v>1378769.85</v>
      </c>
      <c r="F12" s="11" t="s">
        <v>12</v>
      </c>
    </row>
    <row r="13" spans="1:6">
      <c r="A13" t="s">
        <v>13</v>
      </c>
    </row>
    <row r="14" spans="1:6" ht="15" thickBot="1"/>
    <row r="15" spans="1:6" ht="16" thickBot="1">
      <c r="A15" s="100" t="s">
        <v>71</v>
      </c>
      <c r="B15" s="101"/>
      <c r="C15" s="101"/>
      <c r="D15" s="101"/>
      <c r="E15" s="101"/>
      <c r="F15" s="102"/>
    </row>
    <row r="16" spans="1:6" ht="61" thickBot="1">
      <c r="A16" s="2" t="s">
        <v>1</v>
      </c>
      <c r="B16" s="97" t="s">
        <v>2</v>
      </c>
      <c r="C16" s="98"/>
      <c r="D16" s="1" t="s">
        <v>3</v>
      </c>
      <c r="E16" s="1" t="s">
        <v>69</v>
      </c>
      <c r="F16" s="3" t="s">
        <v>5</v>
      </c>
    </row>
    <row r="17" spans="1:6" ht="15" thickBot="1">
      <c r="A17" s="2"/>
      <c r="B17" s="1" t="s">
        <v>6</v>
      </c>
      <c r="C17" s="1" t="s">
        <v>7</v>
      </c>
      <c r="D17" s="1"/>
      <c r="E17" s="1"/>
      <c r="F17" s="3"/>
    </row>
    <row r="18" spans="1:6" ht="15" thickBot="1">
      <c r="A18" s="4" t="s">
        <v>8</v>
      </c>
      <c r="B18" s="6">
        <v>0</v>
      </c>
      <c r="C18" s="6">
        <f>C5/uta1990_2015!$B$13</f>
        <v>13.5</v>
      </c>
      <c r="D18" s="6"/>
      <c r="E18" s="5"/>
      <c r="F18" s="7" t="s">
        <v>10</v>
      </c>
    </row>
    <row r="19" spans="1:6" ht="15" thickBot="1">
      <c r="A19" s="4"/>
      <c r="B19" s="47">
        <f>B6/uta1990_2015!$B$13</f>
        <v>13.500000222444667</v>
      </c>
      <c r="C19" s="6">
        <f>C6/uta1990_2015!$B$13</f>
        <v>30</v>
      </c>
      <c r="D19" s="7">
        <v>0.04</v>
      </c>
      <c r="E19" s="46">
        <f>E6/uta1990_2015!$B$13</f>
        <v>0.54</v>
      </c>
      <c r="F19" s="8">
        <v>2.1999999999999999E-2</v>
      </c>
    </row>
    <row r="20" spans="1:6" ht="15" thickBot="1">
      <c r="A20" s="4"/>
      <c r="B20" s="48">
        <f>B7/uta1990_2015!$B$13</f>
        <v>30.000000222444665</v>
      </c>
      <c r="C20" s="6">
        <f>C7/uta1990_2015!$B$13</f>
        <v>50</v>
      </c>
      <c r="D20" s="7">
        <v>0.08</v>
      </c>
      <c r="E20" s="46">
        <f>E7/uta1990_2015!$B$13</f>
        <v>1.74</v>
      </c>
      <c r="F20" s="8">
        <v>4.5199999999999997E-2</v>
      </c>
    </row>
    <row r="21" spans="1:6" ht="15" thickBot="1">
      <c r="A21" s="4"/>
      <c r="B21" s="48">
        <f>B8/uta1990_2015!$B$13</f>
        <v>50.000000222444662</v>
      </c>
      <c r="C21" s="6">
        <f>C8/uta1990_2015!$B$13</f>
        <v>70</v>
      </c>
      <c r="D21" s="7">
        <v>0.13500000000000001</v>
      </c>
      <c r="E21" s="46">
        <f>E8/uta1990_2015!$B$13</f>
        <v>4.49</v>
      </c>
      <c r="F21" s="8">
        <v>7.0900000000000005E-2</v>
      </c>
    </row>
    <row r="22" spans="1:6" ht="15" thickBot="1">
      <c r="A22" s="4"/>
      <c r="B22" s="48">
        <f>B9/uta1990_2015!$B$13</f>
        <v>70.000000222444669</v>
      </c>
      <c r="C22" s="6">
        <f>C9/uta1990_2015!$B$13</f>
        <v>90</v>
      </c>
      <c r="D22" s="7">
        <v>0.23</v>
      </c>
      <c r="E22" s="46">
        <f>E9/uta1990_2015!$B$13</f>
        <v>11.14</v>
      </c>
      <c r="F22" s="8">
        <v>0.1062</v>
      </c>
    </row>
    <row r="23" spans="1:6" ht="15" thickBot="1">
      <c r="A23" s="4"/>
      <c r="B23" s="48">
        <f>B10/uta1990_2015!$B$13</f>
        <v>90.000000222444669</v>
      </c>
      <c r="C23" s="6">
        <f>C10/uta1990_2015!$B$13</f>
        <v>120</v>
      </c>
      <c r="D23" s="7">
        <v>0.30399999999999999</v>
      </c>
      <c r="E23" s="46">
        <f>E10/uta1990_2015!$B$13</f>
        <v>17.8</v>
      </c>
      <c r="F23" s="8">
        <v>0.15570000000000001</v>
      </c>
    </row>
    <row r="24" spans="1:6" ht="15" thickBot="1">
      <c r="A24" s="4"/>
      <c r="B24" s="48">
        <f>B11/uta1990_2015!$B$13</f>
        <v>120.00000022244467</v>
      </c>
      <c r="C24" s="6">
        <f>C11/uta1990_2015!$B$13</f>
        <v>150</v>
      </c>
      <c r="D24" s="7">
        <v>0.35499999999999998</v>
      </c>
      <c r="E24" s="46">
        <f>E11/uta1990_2015!$B$13</f>
        <v>23.92</v>
      </c>
      <c r="F24" s="8">
        <v>0.19550000000000001</v>
      </c>
    </row>
    <row r="25" spans="1:6" ht="21" thickBot="1">
      <c r="A25" s="9"/>
      <c r="B25" s="48">
        <f>B12/uta1990_2015!$B$13</f>
        <v>150.00000022244467</v>
      </c>
      <c r="C25" s="10" t="s">
        <v>11</v>
      </c>
      <c r="D25" s="11">
        <v>0.4</v>
      </c>
      <c r="E25" s="46">
        <f>E12/uta1990_2015!$B$13</f>
        <v>30.67</v>
      </c>
      <c r="F25" s="11" t="s">
        <v>12</v>
      </c>
    </row>
  </sheetData>
  <mergeCells count="5">
    <mergeCell ref="B16:C16"/>
    <mergeCell ref="A1:F1"/>
    <mergeCell ref="A2:F2"/>
    <mergeCell ref="B3:C3"/>
    <mergeCell ref="A15:F15"/>
  </mergeCell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E24" sqref="E24"/>
    </sheetView>
  </sheetViews>
  <sheetFormatPr baseColWidth="10" defaultRowHeight="14" x14ac:dyDescent="0"/>
  <sheetData>
    <row r="1" spans="1:6" ht="29.25" customHeight="1" thickBot="1">
      <c r="A1" s="99" t="s">
        <v>15</v>
      </c>
      <c r="B1" s="99"/>
      <c r="C1" s="99"/>
      <c r="D1" s="99"/>
      <c r="E1" s="99"/>
      <c r="F1" s="99"/>
    </row>
    <row r="2" spans="1:6" ht="15.75" customHeight="1" thickBot="1">
      <c r="A2" s="100" t="s">
        <v>0</v>
      </c>
      <c r="B2" s="101"/>
      <c r="C2" s="101"/>
      <c r="D2" s="101"/>
      <c r="E2" s="101"/>
      <c r="F2" s="102"/>
    </row>
    <row r="3" spans="1:6" ht="61" thickBot="1">
      <c r="A3" s="2" t="s">
        <v>1</v>
      </c>
      <c r="B3" s="97" t="s">
        <v>2</v>
      </c>
      <c r="C3" s="98"/>
      <c r="D3" s="1" t="s">
        <v>3</v>
      </c>
      <c r="E3" s="1" t="s">
        <v>4</v>
      </c>
      <c r="F3" s="3" t="s">
        <v>5</v>
      </c>
    </row>
    <row r="4" spans="1:6" ht="15" thickBot="1">
      <c r="A4" s="2"/>
      <c r="B4" s="1" t="s">
        <v>6</v>
      </c>
      <c r="C4" s="1" t="s">
        <v>7</v>
      </c>
      <c r="D4" s="1"/>
      <c r="E4" s="1"/>
      <c r="F4" s="3"/>
    </row>
    <row r="5" spans="1:6" ht="15" thickBot="1">
      <c r="A5" s="4" t="s">
        <v>8</v>
      </c>
      <c r="B5" s="5" t="s">
        <v>68</v>
      </c>
      <c r="C5" s="6">
        <v>550422</v>
      </c>
      <c r="D5" s="7" t="s">
        <v>10</v>
      </c>
      <c r="E5" s="5" t="s">
        <v>68</v>
      </c>
      <c r="F5" s="7" t="s">
        <v>10</v>
      </c>
    </row>
    <row r="6" spans="1:6" ht="15" thickBot="1">
      <c r="A6" s="4"/>
      <c r="B6" s="6">
        <v>550422.01</v>
      </c>
      <c r="C6" s="6">
        <v>1223160</v>
      </c>
      <c r="D6" s="7">
        <v>0.04</v>
      </c>
      <c r="E6" s="6">
        <v>22016.880000000001</v>
      </c>
      <c r="F6" s="8">
        <v>2.1999999999999999E-2</v>
      </c>
    </row>
    <row r="7" spans="1:6" ht="15" thickBot="1">
      <c r="A7" s="4"/>
      <c r="B7" s="6">
        <v>1223160.01</v>
      </c>
      <c r="C7" s="6">
        <v>2038600</v>
      </c>
      <c r="D7" s="7">
        <v>0.08</v>
      </c>
      <c r="E7" s="6">
        <v>70943.28</v>
      </c>
      <c r="F7" s="8">
        <v>4.5199999999999997E-2</v>
      </c>
    </row>
    <row r="8" spans="1:6" ht="15" thickBot="1">
      <c r="A8" s="4"/>
      <c r="B8" s="6">
        <v>2038600.01</v>
      </c>
      <c r="C8" s="6">
        <v>2854040</v>
      </c>
      <c r="D8" s="7">
        <v>0.13500000000000001</v>
      </c>
      <c r="E8" s="6">
        <v>183066.28</v>
      </c>
      <c r="F8" s="8">
        <v>7.0900000000000005E-2</v>
      </c>
    </row>
    <row r="9" spans="1:6" ht="15" thickBot="1">
      <c r="A9" s="4"/>
      <c r="B9" s="6">
        <v>2854040.01</v>
      </c>
      <c r="C9" s="6">
        <v>3669480</v>
      </c>
      <c r="D9" s="7">
        <v>0.23</v>
      </c>
      <c r="E9" s="6">
        <v>454200.08</v>
      </c>
      <c r="F9" s="8">
        <v>0.1062</v>
      </c>
    </row>
    <row r="10" spans="1:6" ht="15" thickBot="1">
      <c r="A10" s="4"/>
      <c r="B10" s="6">
        <v>3669480.01</v>
      </c>
      <c r="C10" s="6">
        <v>4892640</v>
      </c>
      <c r="D10" s="7">
        <v>0.30399999999999999</v>
      </c>
      <c r="E10" s="6">
        <v>725741.6</v>
      </c>
      <c r="F10" s="8">
        <v>0.15570000000000001</v>
      </c>
    </row>
    <row r="11" spans="1:6" ht="15" thickBot="1">
      <c r="A11" s="4"/>
      <c r="B11" s="6">
        <v>4892640.01</v>
      </c>
      <c r="C11" s="6">
        <v>6115800</v>
      </c>
      <c r="D11" s="7">
        <v>0.35499999999999998</v>
      </c>
      <c r="E11" s="6">
        <v>975266.24</v>
      </c>
      <c r="F11" s="8">
        <v>0.19550000000000001</v>
      </c>
    </row>
    <row r="12" spans="1:6" ht="21" thickBot="1">
      <c r="A12" s="9"/>
      <c r="B12" s="10">
        <v>6115800.0099999998</v>
      </c>
      <c r="C12" s="10" t="s">
        <v>11</v>
      </c>
      <c r="D12" s="11">
        <v>0.4</v>
      </c>
      <c r="E12" s="10">
        <v>1250477.24</v>
      </c>
      <c r="F12" s="11" t="s">
        <v>12</v>
      </c>
    </row>
    <row r="13" spans="1:6" ht="15" thickBot="1"/>
    <row r="14" spans="1:6" ht="16" thickBot="1">
      <c r="A14" s="100" t="s">
        <v>71</v>
      </c>
      <c r="B14" s="101"/>
      <c r="C14" s="101"/>
      <c r="D14" s="101"/>
      <c r="E14" s="101"/>
      <c r="F14" s="102"/>
    </row>
    <row r="15" spans="1:6" ht="61" thickBot="1">
      <c r="A15" s="2" t="s">
        <v>1</v>
      </c>
      <c r="B15" s="97" t="s">
        <v>2</v>
      </c>
      <c r="C15" s="98"/>
      <c r="D15" s="1" t="s">
        <v>3</v>
      </c>
      <c r="E15" s="1" t="s">
        <v>69</v>
      </c>
      <c r="F15" s="3" t="s">
        <v>5</v>
      </c>
    </row>
    <row r="16" spans="1:6" ht="15" thickBot="1">
      <c r="A16" s="2"/>
      <c r="B16" s="1" t="s">
        <v>6</v>
      </c>
      <c r="C16" s="1" t="s">
        <v>7</v>
      </c>
      <c r="D16" s="1"/>
      <c r="E16" s="1"/>
      <c r="F16" s="3"/>
    </row>
    <row r="17" spans="1:6" ht="15" thickBot="1">
      <c r="A17" s="4" t="s">
        <v>8</v>
      </c>
      <c r="B17" s="6" t="e">
        <f>B5/uta1990_2015!$B$12</f>
        <v>#VALUE!</v>
      </c>
      <c r="C17" s="6">
        <f>C5/uta1990_2015!$B$12</f>
        <v>13.5</v>
      </c>
      <c r="D17" s="7" t="s">
        <v>10</v>
      </c>
      <c r="E17" s="5" t="s">
        <v>68</v>
      </c>
      <c r="F17" s="7" t="s">
        <v>10</v>
      </c>
    </row>
    <row r="18" spans="1:6" ht="15" thickBot="1">
      <c r="A18" s="4"/>
      <c r="B18" s="47">
        <f>B6/uta1990_2015!$B$12</f>
        <v>13.50000024526636</v>
      </c>
      <c r="C18" s="6">
        <f>C6/uta1990_2015!$B$12</f>
        <v>30</v>
      </c>
      <c r="D18" s="7">
        <v>0.04</v>
      </c>
      <c r="E18" s="6">
        <f>E6/uta1990_2015!$B$12</f>
        <v>0.54</v>
      </c>
      <c r="F18" s="8">
        <v>2.1999999999999999E-2</v>
      </c>
    </row>
    <row r="19" spans="1:6" ht="15" thickBot="1">
      <c r="A19" s="4"/>
      <c r="B19" s="47">
        <f>B7/uta1990_2015!$B$12</f>
        <v>30.00000024526636</v>
      </c>
      <c r="C19" s="6">
        <f>C7/uta1990_2015!$B$12</f>
        <v>50</v>
      </c>
      <c r="D19" s="7">
        <v>0.08</v>
      </c>
      <c r="E19" s="6">
        <f>E7/uta1990_2015!$B$12</f>
        <v>1.74</v>
      </c>
      <c r="F19" s="8">
        <v>4.5199999999999997E-2</v>
      </c>
    </row>
    <row r="20" spans="1:6" ht="15" thickBot="1">
      <c r="A20" s="4"/>
      <c r="B20" s="47">
        <f>B8/uta1990_2015!$B$12</f>
        <v>50.000000245266357</v>
      </c>
      <c r="C20" s="6">
        <f>C8/uta1990_2015!$B$12</f>
        <v>70</v>
      </c>
      <c r="D20" s="7">
        <v>0.13500000000000001</v>
      </c>
      <c r="E20" s="6">
        <f>E8/uta1990_2015!$B$12</f>
        <v>4.49</v>
      </c>
      <c r="F20" s="8">
        <v>7.0900000000000005E-2</v>
      </c>
    </row>
    <row r="21" spans="1:6" ht="15" thickBot="1">
      <c r="A21" s="4"/>
      <c r="B21" s="47">
        <f>B9/uta1990_2015!$B$12</f>
        <v>70.000000245266349</v>
      </c>
      <c r="C21" s="6">
        <f>C9/uta1990_2015!$B$12</f>
        <v>90</v>
      </c>
      <c r="D21" s="7">
        <v>0.23</v>
      </c>
      <c r="E21" s="6">
        <f>E9/uta1990_2015!$B$12</f>
        <v>11.14</v>
      </c>
      <c r="F21" s="8">
        <v>0.1062</v>
      </c>
    </row>
    <row r="22" spans="1:6" ht="15" thickBot="1">
      <c r="A22" s="4"/>
      <c r="B22" s="47">
        <f>B10/uta1990_2015!$B$12</f>
        <v>90.000000245266349</v>
      </c>
      <c r="C22" s="6">
        <f>C10/uta1990_2015!$B$12</f>
        <v>120</v>
      </c>
      <c r="D22" s="7">
        <v>0.30399999999999999</v>
      </c>
      <c r="E22" s="6">
        <f>E10/uta1990_2015!$B$12</f>
        <v>17.8</v>
      </c>
      <c r="F22" s="8">
        <v>0.15570000000000001</v>
      </c>
    </row>
    <row r="23" spans="1:6" ht="15" thickBot="1">
      <c r="A23" s="4"/>
      <c r="B23" s="47">
        <f>B11/uta1990_2015!$B$12</f>
        <v>120.00000024526635</v>
      </c>
      <c r="C23" s="6">
        <f>C11/uta1990_2015!$B$12</f>
        <v>150</v>
      </c>
      <c r="D23" s="7">
        <v>0.35499999999999998</v>
      </c>
      <c r="E23" s="6">
        <f>E11/uta1990_2015!$B$12</f>
        <v>23.919999999999998</v>
      </c>
      <c r="F23" s="8">
        <v>0.19550000000000001</v>
      </c>
    </row>
    <row r="24" spans="1:6" ht="21" thickBot="1">
      <c r="A24" s="9"/>
      <c r="B24" s="47">
        <f>B12/uta1990_2015!$B$12</f>
        <v>150.00000024526636</v>
      </c>
      <c r="C24" s="6" t="e">
        <f>C12/uta1990_2015!$B$12</f>
        <v>#VALUE!</v>
      </c>
      <c r="D24" s="11">
        <v>0.4</v>
      </c>
      <c r="E24" s="6">
        <f>E12/uta1990_2015!$B$12</f>
        <v>30.669999999999998</v>
      </c>
      <c r="F24" s="11" t="s">
        <v>12</v>
      </c>
    </row>
  </sheetData>
  <mergeCells count="5">
    <mergeCell ref="A2:F2"/>
    <mergeCell ref="B3:C3"/>
    <mergeCell ref="A1:F1"/>
    <mergeCell ref="A14:F14"/>
    <mergeCell ref="B15:C15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workbookViewId="0">
      <selection activeCell="D23" sqref="B16:D23"/>
    </sheetView>
  </sheetViews>
  <sheetFormatPr baseColWidth="10" defaultRowHeight="14" x14ac:dyDescent="0"/>
  <cols>
    <col min="5" max="5" width="12.83203125" bestFit="1" customWidth="1"/>
  </cols>
  <sheetData>
    <row r="1" spans="1:6" ht="41.25" customHeight="1" thickBot="1">
      <c r="A1" s="105" t="s">
        <v>16</v>
      </c>
      <c r="B1" s="106"/>
      <c r="C1" s="106"/>
      <c r="D1" s="106"/>
      <c r="E1" s="106"/>
      <c r="F1" s="106"/>
    </row>
    <row r="2" spans="1:6" ht="60.75" customHeight="1" thickBot="1">
      <c r="A2" s="18" t="s">
        <v>1</v>
      </c>
      <c r="B2" s="103" t="s">
        <v>2</v>
      </c>
      <c r="C2" s="104"/>
      <c r="D2" s="19" t="s">
        <v>17</v>
      </c>
      <c r="E2" s="19" t="s">
        <v>18</v>
      </c>
      <c r="F2" s="20" t="s">
        <v>5</v>
      </c>
    </row>
    <row r="3" spans="1:6" ht="15" thickBot="1">
      <c r="A3" s="21"/>
      <c r="B3" s="12" t="s">
        <v>6</v>
      </c>
      <c r="C3" s="12" t="s">
        <v>7</v>
      </c>
      <c r="D3" s="13"/>
      <c r="E3" s="13"/>
      <c r="F3" s="22"/>
    </row>
    <row r="4" spans="1:6" ht="15" thickBot="1">
      <c r="A4" s="14" t="s">
        <v>8</v>
      </c>
      <c r="B4" s="15" t="s">
        <v>68</v>
      </c>
      <c r="C4" s="15">
        <v>526783.5</v>
      </c>
      <c r="D4" s="16">
        <v>0</v>
      </c>
      <c r="E4" s="15" t="s">
        <v>68</v>
      </c>
      <c r="F4" s="16" t="s">
        <v>10</v>
      </c>
    </row>
    <row r="5" spans="1:6" ht="15" thickBot="1">
      <c r="A5" s="14"/>
      <c r="B5" s="15">
        <v>526783.51</v>
      </c>
      <c r="C5" s="15">
        <v>1170630</v>
      </c>
      <c r="D5" s="16">
        <v>0.05</v>
      </c>
      <c r="E5" s="15">
        <v>26339.18</v>
      </c>
      <c r="F5" s="17">
        <v>0.03</v>
      </c>
    </row>
    <row r="6" spans="1:6" ht="15" thickBot="1">
      <c r="A6" s="14"/>
      <c r="B6" s="15">
        <v>1170630.01</v>
      </c>
      <c r="C6" s="15">
        <v>1951050</v>
      </c>
      <c r="D6" s="16">
        <v>0.1</v>
      </c>
      <c r="E6" s="15">
        <v>84870.68</v>
      </c>
      <c r="F6" s="17">
        <v>0.06</v>
      </c>
    </row>
    <row r="7" spans="1:6" ht="15" thickBot="1">
      <c r="A7" s="14"/>
      <c r="B7" s="15">
        <v>1951050.01</v>
      </c>
      <c r="C7" s="15">
        <v>2731470</v>
      </c>
      <c r="D7" s="16">
        <v>0.15</v>
      </c>
      <c r="E7" s="15">
        <v>182423.18</v>
      </c>
      <c r="F7" s="17">
        <v>0.08</v>
      </c>
    </row>
    <row r="8" spans="1:6" ht="15" thickBot="1">
      <c r="A8" s="14"/>
      <c r="B8" s="15">
        <v>2731470.01</v>
      </c>
      <c r="C8" s="15">
        <v>3511890</v>
      </c>
      <c r="D8" s="16">
        <v>0.25</v>
      </c>
      <c r="E8" s="15">
        <v>455570.18</v>
      </c>
      <c r="F8" s="17">
        <v>0.12</v>
      </c>
    </row>
    <row r="9" spans="1:6" ht="15" thickBot="1">
      <c r="A9" s="14"/>
      <c r="B9" s="15">
        <v>3511890.01</v>
      </c>
      <c r="C9" s="15">
        <v>4682520</v>
      </c>
      <c r="D9" s="16">
        <v>0.32</v>
      </c>
      <c r="E9" s="15">
        <v>701402.48</v>
      </c>
      <c r="F9" s="17">
        <v>0.17</v>
      </c>
    </row>
    <row r="10" spans="1:6" ht="15" thickBot="1">
      <c r="A10" s="14"/>
      <c r="B10" s="15">
        <v>4682520.01</v>
      </c>
      <c r="C10" s="15">
        <v>5853150</v>
      </c>
      <c r="D10" s="16">
        <v>0.37</v>
      </c>
      <c r="E10" s="15">
        <v>935528.48</v>
      </c>
      <c r="F10" s="17">
        <v>0.21</v>
      </c>
    </row>
    <row r="11" spans="1:6" ht="15" thickBot="1">
      <c r="A11" s="14"/>
      <c r="B11" s="15">
        <v>5853150.0099999998</v>
      </c>
      <c r="C11" s="15" t="s">
        <v>19</v>
      </c>
      <c r="D11" s="16">
        <v>0.4</v>
      </c>
      <c r="E11" s="15">
        <v>1111122.98</v>
      </c>
      <c r="F11" s="16" t="s">
        <v>20</v>
      </c>
    </row>
    <row r="12" spans="1:6">
      <c r="A12" t="s">
        <v>21</v>
      </c>
    </row>
    <row r="13" spans="1:6" ht="15" thickBot="1">
      <c r="A13" s="105" t="s">
        <v>71</v>
      </c>
      <c r="B13" s="106"/>
      <c r="C13" s="106"/>
      <c r="D13" s="106"/>
      <c r="E13" s="106"/>
      <c r="F13" s="106"/>
    </row>
    <row r="14" spans="1:6" ht="67" thickBot="1">
      <c r="A14" s="18" t="s">
        <v>1</v>
      </c>
      <c r="B14" s="103" t="s">
        <v>2</v>
      </c>
      <c r="C14" s="104"/>
      <c r="D14" s="19" t="s">
        <v>17</v>
      </c>
      <c r="E14" s="19" t="s">
        <v>70</v>
      </c>
      <c r="F14" s="20" t="s">
        <v>5</v>
      </c>
    </row>
    <row r="15" spans="1:6" ht="15" thickBot="1">
      <c r="A15" s="21"/>
      <c r="B15" s="12" t="s">
        <v>6</v>
      </c>
      <c r="C15" s="12" t="s">
        <v>7</v>
      </c>
      <c r="D15" s="13"/>
      <c r="E15" s="13"/>
      <c r="F15" s="22"/>
    </row>
    <row r="16" spans="1:6" ht="15" thickBot="1">
      <c r="A16" s="14" t="s">
        <v>8</v>
      </c>
      <c r="B16" s="15" t="e">
        <f>B4/uta1990_2015!$B$11</f>
        <v>#VALUE!</v>
      </c>
      <c r="C16" s="15">
        <f>C4/uta1990_2015!$B$11</f>
        <v>13.5</v>
      </c>
      <c r="D16" s="16">
        <v>0</v>
      </c>
      <c r="E16" s="15">
        <v>0</v>
      </c>
      <c r="F16" s="16" t="s">
        <v>10</v>
      </c>
    </row>
    <row r="17" spans="1:6" ht="15" thickBot="1">
      <c r="A17" s="14"/>
      <c r="B17" s="50">
        <f>B5/uta1990_2015!$B$11</f>
        <v>13.500000256272264</v>
      </c>
      <c r="C17" s="15">
        <f>C5/uta1990_2015!$B$11</f>
        <v>30</v>
      </c>
      <c r="D17" s="16">
        <v>0.05</v>
      </c>
      <c r="E17" s="49">
        <f>E5/uta1990_2015!$B$11</f>
        <v>0.67500012813613186</v>
      </c>
      <c r="F17" s="17">
        <v>0.03</v>
      </c>
    </row>
    <row r="18" spans="1:6" ht="15" thickBot="1">
      <c r="A18" s="14"/>
      <c r="B18" s="51">
        <f>B6/uta1990_2015!$B$11</f>
        <v>30.000000256272266</v>
      </c>
      <c r="C18" s="15">
        <f>C6/uta1990_2015!$B$11</f>
        <v>50</v>
      </c>
      <c r="D18" s="16">
        <v>0.1</v>
      </c>
      <c r="E18" s="49">
        <f>E6/uta1990_2015!$B$11</f>
        <v>2.1750001281361317</v>
      </c>
      <c r="F18" s="17">
        <v>0.06</v>
      </c>
    </row>
    <row r="19" spans="1:6" ht="15" thickBot="1">
      <c r="A19" s="14"/>
      <c r="B19" s="51">
        <f>B7/uta1990_2015!$B$11</f>
        <v>50.000000256272266</v>
      </c>
      <c r="C19" s="15">
        <f>C7/uta1990_2015!$B$11</f>
        <v>70</v>
      </c>
      <c r="D19" s="16">
        <v>0.15</v>
      </c>
      <c r="E19" s="49">
        <f>E7/uta1990_2015!$B$11</f>
        <v>4.6750001281361317</v>
      </c>
      <c r="F19" s="17">
        <v>0.08</v>
      </c>
    </row>
    <row r="20" spans="1:6" ht="15" thickBot="1">
      <c r="A20" s="14"/>
      <c r="B20" s="51">
        <f>B8/uta1990_2015!$B$11</f>
        <v>70.000000256272259</v>
      </c>
      <c r="C20" s="15">
        <f>C8/uta1990_2015!$B$11</f>
        <v>90</v>
      </c>
      <c r="D20" s="16">
        <v>0.25</v>
      </c>
      <c r="E20" s="49">
        <f>E8/uta1990_2015!$B$11</f>
        <v>11.675000128136132</v>
      </c>
      <c r="F20" s="17">
        <v>0.12</v>
      </c>
    </row>
    <row r="21" spans="1:6" ht="15" thickBot="1">
      <c r="A21" s="14"/>
      <c r="B21" s="51">
        <f>B9/uta1990_2015!$B$11</f>
        <v>90.000000256272259</v>
      </c>
      <c r="C21" s="15">
        <f>C9/uta1990_2015!$B$11</f>
        <v>120</v>
      </c>
      <c r="D21" s="16">
        <v>0.32</v>
      </c>
      <c r="E21" s="49">
        <f>E9/uta1990_2015!$B$11</f>
        <v>17.975000128136131</v>
      </c>
      <c r="F21" s="17">
        <v>0.17</v>
      </c>
    </row>
    <row r="22" spans="1:6" ht="15" thickBot="1">
      <c r="A22" s="14"/>
      <c r="B22" s="15">
        <f>B10/uta1990_2015!$B$11</f>
        <v>120.00000025627226</v>
      </c>
      <c r="C22" s="15">
        <f>C10/uta1990_2015!$B$11</f>
        <v>150</v>
      </c>
      <c r="D22" s="16">
        <v>0.37</v>
      </c>
      <c r="E22" s="49">
        <f>E10/uta1990_2015!$B$11</f>
        <v>23.975000128136131</v>
      </c>
      <c r="F22" s="17">
        <v>0.21</v>
      </c>
    </row>
    <row r="23" spans="1:6" ht="15" thickBot="1">
      <c r="A23" s="14"/>
      <c r="B23" s="15">
        <f>B11/uta1990_2015!$B$11</f>
        <v>150.00000025627224</v>
      </c>
      <c r="C23" s="15" t="e">
        <f>C11/uta1990_2015!$B$11</f>
        <v>#VALUE!</v>
      </c>
      <c r="D23" s="16">
        <v>0.4</v>
      </c>
      <c r="E23" s="49">
        <f>E11/uta1990_2015!$B$11</f>
        <v>28.475000128136131</v>
      </c>
      <c r="F23" s="16" t="s">
        <v>20</v>
      </c>
    </row>
  </sheetData>
  <mergeCells count="4">
    <mergeCell ref="B2:C2"/>
    <mergeCell ref="A1:F1"/>
    <mergeCell ref="A13:F13"/>
    <mergeCell ref="B14:C14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activeCell="D25" sqref="B18:D25"/>
    </sheetView>
  </sheetViews>
  <sheetFormatPr baseColWidth="10" defaultRowHeight="14" x14ac:dyDescent="0"/>
  <sheetData>
    <row r="1" spans="1:6" ht="25.5" customHeight="1">
      <c r="A1" s="109" t="s">
        <v>22</v>
      </c>
      <c r="B1" s="110"/>
      <c r="C1" s="110"/>
      <c r="D1" s="110"/>
      <c r="E1" s="110"/>
      <c r="F1" s="111"/>
    </row>
    <row r="2" spans="1:6" ht="15" customHeight="1">
      <c r="A2" s="112" t="s">
        <v>23</v>
      </c>
      <c r="B2" s="113"/>
      <c r="C2" s="113"/>
      <c r="D2" s="113"/>
      <c r="E2" s="113"/>
      <c r="F2" s="114"/>
    </row>
    <row r="3" spans="1:6" ht="54" customHeight="1">
      <c r="A3" s="24" t="s">
        <v>1</v>
      </c>
      <c r="B3" s="107" t="s">
        <v>2</v>
      </c>
      <c r="C3" s="108"/>
      <c r="D3" s="24" t="s">
        <v>17</v>
      </c>
      <c r="E3" s="24" t="s">
        <v>24</v>
      </c>
      <c r="F3" s="24" t="s">
        <v>5</v>
      </c>
    </row>
    <row r="4" spans="1:6">
      <c r="A4" s="25"/>
      <c r="B4" s="24" t="s">
        <v>6</v>
      </c>
      <c r="C4" s="24" t="s">
        <v>7</v>
      </c>
      <c r="D4" s="26"/>
      <c r="E4" s="26"/>
      <c r="F4" s="27"/>
    </row>
    <row r="5" spans="1:6">
      <c r="A5" s="28" t="s">
        <v>25</v>
      </c>
      <c r="B5" s="29" t="s">
        <v>68</v>
      </c>
      <c r="C5" s="29">
        <v>497650.5</v>
      </c>
      <c r="D5" s="30">
        <v>0</v>
      </c>
      <c r="E5" s="29" t="s">
        <v>68</v>
      </c>
      <c r="F5" s="31" t="s">
        <v>10</v>
      </c>
    </row>
    <row r="6" spans="1:6">
      <c r="A6" s="28" t="s">
        <v>26</v>
      </c>
      <c r="B6" s="29">
        <v>497650.51</v>
      </c>
      <c r="C6" s="29">
        <v>1105890</v>
      </c>
      <c r="D6" s="30">
        <v>0.05</v>
      </c>
      <c r="E6" s="29">
        <v>24882.53</v>
      </c>
      <c r="F6" s="32">
        <v>0.03</v>
      </c>
    </row>
    <row r="7" spans="1:6">
      <c r="A7" s="28" t="s">
        <v>26</v>
      </c>
      <c r="B7" s="29">
        <v>1105890.01</v>
      </c>
      <c r="C7" s="29">
        <v>1843150</v>
      </c>
      <c r="D7" s="30">
        <v>0.1</v>
      </c>
      <c r="E7" s="29">
        <v>80177.03</v>
      </c>
      <c r="F7" s="32">
        <v>0.06</v>
      </c>
    </row>
    <row r="8" spans="1:6">
      <c r="A8" s="28" t="s">
        <v>26</v>
      </c>
      <c r="B8" s="29">
        <v>1843150.01</v>
      </c>
      <c r="C8" s="29">
        <v>2580410</v>
      </c>
      <c r="D8" s="30">
        <v>0.15</v>
      </c>
      <c r="E8" s="29">
        <v>172334.53</v>
      </c>
      <c r="F8" s="32">
        <v>0.08</v>
      </c>
    </row>
    <row r="9" spans="1:6">
      <c r="A9" s="28" t="s">
        <v>26</v>
      </c>
      <c r="B9" s="29">
        <v>2580410.0099999998</v>
      </c>
      <c r="C9" s="29">
        <v>3317670</v>
      </c>
      <c r="D9" s="30">
        <v>0.25</v>
      </c>
      <c r="E9" s="29">
        <v>430375.53</v>
      </c>
      <c r="F9" s="32">
        <v>0.12</v>
      </c>
    </row>
    <row r="10" spans="1:6">
      <c r="A10" s="28" t="s">
        <v>26</v>
      </c>
      <c r="B10" s="29">
        <v>3317670.01</v>
      </c>
      <c r="C10" s="29">
        <v>4423560</v>
      </c>
      <c r="D10" s="30">
        <v>0.32</v>
      </c>
      <c r="E10" s="29">
        <v>662612.43000000005</v>
      </c>
      <c r="F10" s="32">
        <v>0.17</v>
      </c>
    </row>
    <row r="11" spans="1:6">
      <c r="A11" s="28" t="s">
        <v>26</v>
      </c>
      <c r="B11" s="29">
        <v>4423560.01</v>
      </c>
      <c r="C11" s="29">
        <v>5529450</v>
      </c>
      <c r="D11" s="30">
        <v>0.37</v>
      </c>
      <c r="E11" s="29">
        <v>883790.43</v>
      </c>
      <c r="F11" s="32">
        <v>0.21</v>
      </c>
    </row>
    <row r="12" spans="1:6">
      <c r="A12" s="28" t="s">
        <v>26</v>
      </c>
      <c r="B12" s="29">
        <v>5529450.0099999998</v>
      </c>
      <c r="C12" s="29" t="s">
        <v>19</v>
      </c>
      <c r="D12" s="30">
        <v>0.4</v>
      </c>
      <c r="E12" s="29">
        <v>1049673.93</v>
      </c>
      <c r="F12" s="31" t="s">
        <v>27</v>
      </c>
    </row>
    <row r="14" spans="1:6">
      <c r="A14" s="109" t="s">
        <v>71</v>
      </c>
      <c r="B14" s="110"/>
      <c r="C14" s="110"/>
      <c r="D14" s="110"/>
      <c r="E14" s="110"/>
      <c r="F14" s="111"/>
    </row>
    <row r="15" spans="1:6">
      <c r="A15" s="112"/>
      <c r="B15" s="113"/>
      <c r="C15" s="113"/>
      <c r="D15" s="113"/>
      <c r="E15" s="113"/>
      <c r="F15" s="114"/>
    </row>
    <row r="16" spans="1:6" ht="72">
      <c r="A16" s="24" t="s">
        <v>1</v>
      </c>
      <c r="B16" s="107" t="s">
        <v>2</v>
      </c>
      <c r="C16" s="108"/>
      <c r="D16" s="24" t="s">
        <v>17</v>
      </c>
      <c r="E16" s="24" t="s">
        <v>70</v>
      </c>
      <c r="F16" s="24" t="s">
        <v>5</v>
      </c>
    </row>
    <row r="17" spans="1:6">
      <c r="A17" s="25"/>
      <c r="B17" s="24" t="s">
        <v>6</v>
      </c>
      <c r="C17" s="24" t="s">
        <v>7</v>
      </c>
      <c r="D17" s="26"/>
      <c r="E17" s="26"/>
      <c r="F17" s="27"/>
    </row>
    <row r="18" spans="1:6">
      <c r="A18" s="28" t="s">
        <v>25</v>
      </c>
      <c r="B18" s="29" t="e">
        <f>B5/uta1990_2015!$B$10</f>
        <v>#VALUE!</v>
      </c>
      <c r="C18" s="29">
        <f>C5/uta1990_2015!$B$10</f>
        <v>13.5</v>
      </c>
      <c r="D18" s="30">
        <v>0</v>
      </c>
      <c r="E18" s="29" t="s">
        <v>9</v>
      </c>
      <c r="F18" s="31" t="s">
        <v>10</v>
      </c>
    </row>
    <row r="19" spans="1:6">
      <c r="A19" s="28" t="s">
        <v>26</v>
      </c>
      <c r="B19" s="53">
        <f>B6/uta1990_2015!$B$10</f>
        <v>13.50000027127472</v>
      </c>
      <c r="C19" s="29">
        <f>C6/uta1990_2015!$B$10</f>
        <v>30</v>
      </c>
      <c r="D19" s="30">
        <v>0.05</v>
      </c>
      <c r="E19" s="52">
        <f>E6/uta1990_2015!$B$10</f>
        <v>0.67500013563735994</v>
      </c>
      <c r="F19" s="32">
        <v>0.03</v>
      </c>
    </row>
    <row r="20" spans="1:6">
      <c r="A20" s="28" t="s">
        <v>26</v>
      </c>
      <c r="B20" s="54">
        <f>B7/uta1990_2015!$B$10</f>
        <v>30.000000271274722</v>
      </c>
      <c r="C20" s="29">
        <f>C7/uta1990_2015!$B$10</f>
        <v>50</v>
      </c>
      <c r="D20" s="30">
        <v>0.1</v>
      </c>
      <c r="E20" s="52">
        <f>E7/uta1990_2015!$B$10</f>
        <v>2.1750001356373598</v>
      </c>
      <c r="F20" s="32">
        <v>0.06</v>
      </c>
    </row>
    <row r="21" spans="1:6">
      <c r="A21" s="28" t="s">
        <v>26</v>
      </c>
      <c r="B21" s="54">
        <f>B8/uta1990_2015!$B$10</f>
        <v>50.000000271274722</v>
      </c>
      <c r="C21" s="29">
        <f>C8/uta1990_2015!$B$10</f>
        <v>70</v>
      </c>
      <c r="D21" s="30">
        <v>0.15</v>
      </c>
      <c r="E21" s="52">
        <f>E8/uta1990_2015!$B$10</f>
        <v>4.6750001356373598</v>
      </c>
      <c r="F21" s="32">
        <v>0.08</v>
      </c>
    </row>
    <row r="22" spans="1:6">
      <c r="A22" s="28" t="s">
        <v>26</v>
      </c>
      <c r="B22" s="54">
        <f>B9/uta1990_2015!$B$10</f>
        <v>70.000000271274715</v>
      </c>
      <c r="C22" s="29">
        <f>C9/uta1990_2015!$B$10</f>
        <v>90</v>
      </c>
      <c r="D22" s="30">
        <v>0.25</v>
      </c>
      <c r="E22" s="52">
        <f>E9/uta1990_2015!$B$10</f>
        <v>11.67500013563736</v>
      </c>
      <c r="F22" s="32">
        <v>0.12</v>
      </c>
    </row>
    <row r="23" spans="1:6">
      <c r="A23" s="28" t="s">
        <v>26</v>
      </c>
      <c r="B23" s="54">
        <f>B10/uta1990_2015!$B$10</f>
        <v>90.000000271274715</v>
      </c>
      <c r="C23" s="29">
        <f>C10/uta1990_2015!$B$10</f>
        <v>120</v>
      </c>
      <c r="D23" s="30">
        <v>0.32</v>
      </c>
      <c r="E23" s="52">
        <f>E10/uta1990_2015!$B$10</f>
        <v>17.975000135637362</v>
      </c>
      <c r="F23" s="32">
        <v>0.17</v>
      </c>
    </row>
    <row r="24" spans="1:6">
      <c r="A24" s="28" t="s">
        <v>26</v>
      </c>
      <c r="B24" s="29">
        <f>B11/uta1990_2015!$B$10</f>
        <v>120.00000027127471</v>
      </c>
      <c r="C24" s="29">
        <f>C11/uta1990_2015!$B$10</f>
        <v>150</v>
      </c>
      <c r="D24" s="30">
        <v>0.37</v>
      </c>
      <c r="E24" s="52">
        <f>E11/uta1990_2015!$B$10</f>
        <v>23.975000135637362</v>
      </c>
      <c r="F24" s="32">
        <v>0.21</v>
      </c>
    </row>
    <row r="25" spans="1:6">
      <c r="A25" s="28" t="s">
        <v>26</v>
      </c>
      <c r="B25" s="29">
        <f>B12/uta1990_2015!$B$10</f>
        <v>150.0000002712747</v>
      </c>
      <c r="C25" s="29" t="e">
        <f>C12/uta1990_2015!$B$10</f>
        <v>#VALUE!</v>
      </c>
      <c r="D25" s="30">
        <v>0.4</v>
      </c>
      <c r="E25" s="52">
        <f>E12/uta1990_2015!$B$10</f>
        <v>28.475000135637359</v>
      </c>
      <c r="F25" s="31" t="s">
        <v>27</v>
      </c>
    </row>
  </sheetData>
  <mergeCells count="6">
    <mergeCell ref="B16:C16"/>
    <mergeCell ref="A1:F1"/>
    <mergeCell ref="A2:F2"/>
    <mergeCell ref="B3:C3"/>
    <mergeCell ref="A14:F14"/>
    <mergeCell ref="A15:F15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activeCell="D25" sqref="B18:D25"/>
    </sheetView>
  </sheetViews>
  <sheetFormatPr baseColWidth="10" defaultRowHeight="14" x14ac:dyDescent="0"/>
  <sheetData>
    <row r="1" spans="1:6" ht="25.5" customHeight="1">
      <c r="A1" s="109" t="s">
        <v>22</v>
      </c>
      <c r="B1" s="110"/>
      <c r="C1" s="110"/>
      <c r="D1" s="110"/>
      <c r="E1" s="110"/>
      <c r="F1" s="111"/>
    </row>
    <row r="2" spans="1:6">
      <c r="A2" s="112" t="s">
        <v>28</v>
      </c>
      <c r="B2" s="113"/>
      <c r="C2" s="113"/>
      <c r="D2" s="113"/>
      <c r="E2" s="113"/>
      <c r="F2" s="114"/>
    </row>
    <row r="3" spans="1:6" ht="58.5" customHeight="1">
      <c r="A3" s="24" t="s">
        <v>1</v>
      </c>
      <c r="B3" s="107" t="s">
        <v>2</v>
      </c>
      <c r="C3" s="108"/>
      <c r="D3" s="24" t="s">
        <v>17</v>
      </c>
      <c r="E3" s="24" t="s">
        <v>24</v>
      </c>
      <c r="F3" s="24" t="s">
        <v>5</v>
      </c>
    </row>
    <row r="4" spans="1:6">
      <c r="A4" s="25"/>
      <c r="B4" s="24" t="s">
        <v>6</v>
      </c>
      <c r="C4" s="24" t="s">
        <v>7</v>
      </c>
      <c r="D4" s="26"/>
      <c r="E4" s="26"/>
      <c r="F4" s="27"/>
    </row>
    <row r="5" spans="1:6">
      <c r="A5" s="28" t="s">
        <v>25</v>
      </c>
      <c r="B5" s="29" t="s">
        <v>68</v>
      </c>
      <c r="C5" s="29">
        <v>434781</v>
      </c>
      <c r="D5" s="30">
        <v>0</v>
      </c>
      <c r="E5" s="29">
        <v>0</v>
      </c>
      <c r="F5" s="31" t="s">
        <v>10</v>
      </c>
    </row>
    <row r="6" spans="1:6">
      <c r="A6" s="28" t="s">
        <v>26</v>
      </c>
      <c r="B6" s="29">
        <v>434781.01</v>
      </c>
      <c r="C6" s="29">
        <v>966180</v>
      </c>
      <c r="D6" s="30">
        <v>0.05</v>
      </c>
      <c r="E6" s="29">
        <v>21739.05</v>
      </c>
      <c r="F6" s="32">
        <v>0.03</v>
      </c>
    </row>
    <row r="7" spans="1:6">
      <c r="A7" s="28" t="s">
        <v>26</v>
      </c>
      <c r="B7" s="29">
        <v>966180.01</v>
      </c>
      <c r="C7" s="29">
        <v>1610300</v>
      </c>
      <c r="D7" s="30">
        <v>0.1</v>
      </c>
      <c r="E7" s="29">
        <v>70048.05</v>
      </c>
      <c r="F7" s="32">
        <v>0.06</v>
      </c>
    </row>
    <row r="8" spans="1:6">
      <c r="A8" s="28" t="s">
        <v>26</v>
      </c>
      <c r="B8" s="29">
        <v>1610300.01</v>
      </c>
      <c r="C8" s="29">
        <v>2254420</v>
      </c>
      <c r="D8" s="30">
        <v>0.15</v>
      </c>
      <c r="E8" s="29">
        <v>150563.04999999999</v>
      </c>
      <c r="F8" s="32">
        <v>0.08</v>
      </c>
    </row>
    <row r="9" spans="1:6">
      <c r="A9" s="28" t="s">
        <v>26</v>
      </c>
      <c r="B9" s="29">
        <v>2254420.0099999998</v>
      </c>
      <c r="C9" s="29">
        <v>2898540</v>
      </c>
      <c r="D9" s="30">
        <v>0.25</v>
      </c>
      <c r="E9" s="29">
        <v>376005.05</v>
      </c>
      <c r="F9" s="32">
        <v>0.12</v>
      </c>
    </row>
    <row r="10" spans="1:6">
      <c r="A10" s="28" t="s">
        <v>26</v>
      </c>
      <c r="B10" s="29">
        <v>2898540.01</v>
      </c>
      <c r="C10" s="29">
        <v>3864720</v>
      </c>
      <c r="D10" s="30">
        <v>0.32</v>
      </c>
      <c r="E10" s="29">
        <v>578902.85</v>
      </c>
      <c r="F10" s="32">
        <v>0.17</v>
      </c>
    </row>
    <row r="11" spans="1:6">
      <c r="A11" s="28" t="s">
        <v>26</v>
      </c>
      <c r="B11" s="29">
        <v>3864720.01</v>
      </c>
      <c r="C11" s="29">
        <v>4830900</v>
      </c>
      <c r="D11" s="30">
        <v>0.37</v>
      </c>
      <c r="E11" s="29">
        <v>772138.85</v>
      </c>
      <c r="F11" s="32">
        <v>0.21</v>
      </c>
    </row>
    <row r="12" spans="1:6">
      <c r="A12" s="28" t="s">
        <v>26</v>
      </c>
      <c r="B12" s="29">
        <v>4830900.01</v>
      </c>
      <c r="C12" s="29" t="s">
        <v>29</v>
      </c>
      <c r="D12" s="30">
        <v>0.4</v>
      </c>
      <c r="E12" s="29">
        <v>917065.85</v>
      </c>
      <c r="F12" s="31" t="s">
        <v>27</v>
      </c>
    </row>
    <row r="14" spans="1:6">
      <c r="A14" s="109" t="s">
        <v>71</v>
      </c>
      <c r="B14" s="110"/>
      <c r="C14" s="110"/>
      <c r="D14" s="110"/>
      <c r="E14" s="110"/>
      <c r="F14" s="111"/>
    </row>
    <row r="15" spans="1:6">
      <c r="A15" s="112"/>
      <c r="B15" s="113"/>
      <c r="C15" s="113"/>
      <c r="D15" s="113"/>
      <c r="E15" s="113"/>
      <c r="F15" s="114"/>
    </row>
    <row r="16" spans="1:6" ht="47.25" customHeight="1">
      <c r="A16" s="24" t="s">
        <v>1</v>
      </c>
      <c r="B16" s="107" t="s">
        <v>2</v>
      </c>
      <c r="C16" s="108"/>
      <c r="D16" s="24" t="s">
        <v>17</v>
      </c>
      <c r="E16" s="24" t="s">
        <v>73</v>
      </c>
      <c r="F16" s="24" t="s">
        <v>5</v>
      </c>
    </row>
    <row r="17" spans="1:6">
      <c r="A17" s="25"/>
      <c r="B17" s="24" t="s">
        <v>6</v>
      </c>
      <c r="C17" s="24" t="s">
        <v>7</v>
      </c>
      <c r="D17" s="26"/>
      <c r="E17" s="26"/>
      <c r="F17" s="27"/>
    </row>
    <row r="18" spans="1:6">
      <c r="A18" s="28" t="s">
        <v>25</v>
      </c>
      <c r="B18" s="29" t="e">
        <f>B5/uta1990_2015!$B$9</f>
        <v>#VALUE!</v>
      </c>
      <c r="C18" s="29">
        <f>C5/uta1990_2015!$B$9</f>
        <v>13.5</v>
      </c>
      <c r="D18" s="30">
        <v>0</v>
      </c>
      <c r="E18" s="29">
        <v>0</v>
      </c>
      <c r="F18" s="31" t="s">
        <v>10</v>
      </c>
    </row>
    <row r="19" spans="1:6">
      <c r="A19" s="28" t="s">
        <v>26</v>
      </c>
      <c r="B19" s="53">
        <f>B6/uta1990_2015!$B$9</f>
        <v>13.500000310501148</v>
      </c>
      <c r="C19" s="29">
        <f>C6/uta1990_2015!$B$9</f>
        <v>30</v>
      </c>
      <c r="D19" s="30">
        <v>0.05</v>
      </c>
      <c r="E19" s="29">
        <f>E6/uta1990_2015!$B$9</f>
        <v>0.67499999999999993</v>
      </c>
      <c r="F19" s="32">
        <v>0.03</v>
      </c>
    </row>
    <row r="20" spans="1:6">
      <c r="A20" s="28" t="s">
        <v>26</v>
      </c>
      <c r="B20" s="54">
        <f>B7/uta1990_2015!$B$9</f>
        <v>30.00000031050115</v>
      </c>
      <c r="C20" s="29">
        <f>C7/uta1990_2015!$B$9</f>
        <v>50</v>
      </c>
      <c r="D20" s="30">
        <v>0.1</v>
      </c>
      <c r="E20" s="29">
        <f>E7/uta1990_2015!$B$9</f>
        <v>2.1750000000000003</v>
      </c>
      <c r="F20" s="32">
        <v>0.06</v>
      </c>
    </row>
    <row r="21" spans="1:6">
      <c r="A21" s="28" t="s">
        <v>26</v>
      </c>
      <c r="B21" s="54">
        <f>B8/uta1990_2015!$B$9</f>
        <v>50.00000031050115</v>
      </c>
      <c r="C21" s="29">
        <f>C8/uta1990_2015!$B$9</f>
        <v>70</v>
      </c>
      <c r="D21" s="30">
        <v>0.15</v>
      </c>
      <c r="E21" s="29">
        <f>E8/uta1990_2015!$B$9</f>
        <v>4.6749999999999998</v>
      </c>
      <c r="F21" s="32">
        <v>0.08</v>
      </c>
    </row>
    <row r="22" spans="1:6">
      <c r="A22" s="28" t="s">
        <v>26</v>
      </c>
      <c r="B22" s="54">
        <f>B9/uta1990_2015!$B$9</f>
        <v>70.000000310501136</v>
      </c>
      <c r="C22" s="29">
        <f>C9/uta1990_2015!$B$9</f>
        <v>90</v>
      </c>
      <c r="D22" s="30">
        <v>0.25</v>
      </c>
      <c r="E22" s="29">
        <f>E9/uta1990_2015!$B$9</f>
        <v>11.674999999999999</v>
      </c>
      <c r="F22" s="32">
        <v>0.12</v>
      </c>
    </row>
    <row r="23" spans="1:6">
      <c r="A23" s="28" t="s">
        <v>26</v>
      </c>
      <c r="B23" s="54">
        <f>B10/uta1990_2015!$B$9</f>
        <v>90.000000310501136</v>
      </c>
      <c r="C23" s="29">
        <f>C10/uta1990_2015!$B$9</f>
        <v>120</v>
      </c>
      <c r="D23" s="30">
        <v>0.32</v>
      </c>
      <c r="E23" s="29">
        <f>E10/uta1990_2015!$B$9</f>
        <v>17.974999999999998</v>
      </c>
      <c r="F23" s="32">
        <v>0.17</v>
      </c>
    </row>
    <row r="24" spans="1:6">
      <c r="A24" s="28" t="s">
        <v>26</v>
      </c>
      <c r="B24" s="29">
        <f>B11/uta1990_2015!$B$9</f>
        <v>120.00000031050114</v>
      </c>
      <c r="C24" s="29">
        <f>C11/uta1990_2015!$B$9</f>
        <v>150</v>
      </c>
      <c r="D24" s="30">
        <v>0.37</v>
      </c>
      <c r="E24" s="29">
        <f>E11/uta1990_2015!$B$9</f>
        <v>23.974999999999998</v>
      </c>
      <c r="F24" s="32">
        <v>0.21</v>
      </c>
    </row>
    <row r="25" spans="1:6">
      <c r="A25" s="28" t="s">
        <v>26</v>
      </c>
      <c r="B25" s="29">
        <f>B12/uta1990_2015!$B$9</f>
        <v>150.00000031050115</v>
      </c>
      <c r="C25" s="29" t="e">
        <f>C12/uta1990_2015!$B$9</f>
        <v>#VALUE!</v>
      </c>
      <c r="D25" s="30">
        <v>0.4</v>
      </c>
      <c r="E25" s="29">
        <f>E12/uta1990_2015!$B$9</f>
        <v>28.474999999999998</v>
      </c>
      <c r="F25" s="31" t="s">
        <v>27</v>
      </c>
    </row>
  </sheetData>
  <mergeCells count="6">
    <mergeCell ref="B16:C16"/>
    <mergeCell ref="A1:F1"/>
    <mergeCell ref="A2:F2"/>
    <mergeCell ref="B3:C3"/>
    <mergeCell ref="A14:F14"/>
    <mergeCell ref="A15:F15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17</vt:i4>
      </vt:variant>
    </vt:vector>
  </HeadingPairs>
  <TitlesOfParts>
    <vt:vector size="17" baseType="lpstr">
      <vt:lpstr>MTR</vt:lpstr>
      <vt:lpstr>Summary</vt:lpstr>
      <vt:lpstr>1973</vt:lpstr>
      <vt:lpstr>1980</vt:lpstr>
      <vt:lpstr>2015</vt:lpstr>
      <vt:lpstr>2013</vt:lpstr>
      <vt:lpstr>2011</vt:lpstr>
      <vt:lpstr>2009</vt:lpstr>
      <vt:lpstr>2006</vt:lpstr>
      <vt:lpstr>2003</vt:lpstr>
      <vt:lpstr>2000</vt:lpstr>
      <vt:lpstr>1998</vt:lpstr>
      <vt:lpstr>1996</vt:lpstr>
      <vt:lpstr>1994</vt:lpstr>
      <vt:lpstr>1992</vt:lpstr>
      <vt:lpstr>1990</vt:lpstr>
      <vt:lpstr>uta1990_2015</vt:lpstr>
    </vt:vector>
  </TitlesOfParts>
  <Company>UMR8174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Ignacio Flores</dc:creator>
  <cp:lastModifiedBy>ilia tatiana beale olavarría</cp:lastModifiedBy>
  <dcterms:created xsi:type="dcterms:W3CDTF">2017-09-06T08:42:03Z</dcterms:created>
  <dcterms:modified xsi:type="dcterms:W3CDTF">2019-03-20T16:15:26Z</dcterms:modified>
</cp:coreProperties>
</file>