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520" tabRatio="500"/>
  </bookViews>
  <sheets>
    <sheet name="tax spending" sheetId="1" r:id="rId1"/>
    <sheet name="Chart1" sheetId="8" r:id="rId2"/>
    <sheet name="Jorratt 2013" sheetId="5" r:id="rId3"/>
    <sheet name="Imp.Territorial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I5" i="1"/>
  <c r="G5" i="1"/>
  <c r="G4" i="1"/>
  <c r="G3" i="1"/>
  <c r="G2" i="1"/>
  <c r="H8" i="1"/>
  <c r="H3" i="1"/>
  <c r="H4" i="1"/>
  <c r="H5" i="1"/>
  <c r="H6" i="1"/>
  <c r="H7" i="1"/>
  <c r="H2" i="1"/>
  <c r="H10" i="1"/>
  <c r="H11" i="1"/>
  <c r="H12" i="1"/>
  <c r="H13" i="1"/>
  <c r="H14" i="1"/>
  <c r="H9" i="1"/>
  <c r="G2" i="5"/>
  <c r="F14" i="1"/>
  <c r="I14" i="1"/>
  <c r="G14" i="1"/>
  <c r="B14" i="1"/>
  <c r="F13" i="1"/>
  <c r="I13" i="1"/>
  <c r="G13" i="1"/>
  <c r="B13" i="1"/>
  <c r="F12" i="1"/>
  <c r="I12" i="1"/>
  <c r="G12" i="1"/>
  <c r="B12" i="1"/>
  <c r="B2" i="5"/>
  <c r="C2" i="5"/>
  <c r="B7" i="5"/>
  <c r="C7" i="5"/>
  <c r="B21" i="5"/>
  <c r="C21" i="5"/>
  <c r="B31" i="5"/>
  <c r="C31" i="5"/>
  <c r="C34" i="5"/>
  <c r="B34" i="5"/>
  <c r="B33" i="5"/>
  <c r="I3" i="6"/>
  <c r="I5" i="6"/>
  <c r="F6" i="1"/>
  <c r="I6" i="1"/>
  <c r="G6" i="1"/>
  <c r="I7" i="6"/>
  <c r="F7" i="1"/>
  <c r="I7" i="1"/>
  <c r="G7" i="1"/>
  <c r="I9" i="6"/>
  <c r="F8" i="1"/>
  <c r="I8" i="1"/>
  <c r="G8" i="1"/>
  <c r="I11" i="6"/>
  <c r="F9" i="1"/>
  <c r="I9" i="1"/>
  <c r="G9" i="1"/>
  <c r="I13" i="6"/>
  <c r="F10" i="1"/>
  <c r="I10" i="1"/>
  <c r="G10" i="1"/>
  <c r="I15" i="6"/>
  <c r="F11" i="1"/>
  <c r="I11" i="1"/>
  <c r="G11" i="1"/>
  <c r="I17" i="6"/>
  <c r="B3" i="1"/>
  <c r="B4" i="1"/>
  <c r="B5" i="1"/>
  <c r="B6" i="1"/>
  <c r="B7" i="1"/>
  <c r="B8" i="1"/>
  <c r="B9" i="1"/>
  <c r="B10" i="1"/>
  <c r="B11" i="1"/>
  <c r="B2" i="1"/>
  <c r="I19" i="6"/>
  <c r="I21" i="6"/>
  <c r="I23" i="6"/>
  <c r="C5" i="5"/>
  <c r="B3" i="5"/>
  <c r="B14" i="5"/>
  <c r="B19" i="5"/>
  <c r="B25" i="5"/>
  <c r="B29" i="5"/>
  <c r="B51" i="5"/>
  <c r="B60" i="5"/>
  <c r="B55" i="5"/>
  <c r="B36" i="5"/>
  <c r="B40" i="5"/>
  <c r="B49" i="5"/>
  <c r="C25" i="5"/>
  <c r="C19" i="5"/>
  <c r="C27" i="5"/>
  <c r="C24" i="5"/>
  <c r="C17" i="5"/>
  <c r="C10" i="5"/>
  <c r="C28" i="5"/>
  <c r="C16" i="5"/>
  <c r="C9" i="5"/>
  <c r="C13" i="5"/>
  <c r="C14" i="5"/>
  <c r="C4" i="5"/>
  <c r="C29" i="5"/>
  <c r="C26" i="5"/>
  <c r="C23" i="5"/>
  <c r="C15" i="5"/>
  <c r="C12" i="5"/>
  <c r="C8" i="5"/>
  <c r="C22" i="5"/>
  <c r="C18" i="5"/>
  <c r="C11" i="5"/>
  <c r="C3" i="5"/>
  <c r="C33" i="5"/>
</calcChain>
</file>

<file path=xl/sharedStrings.xml><?xml version="1.0" encoding="utf-8"?>
<sst xmlns="http://schemas.openxmlformats.org/spreadsheetml/2006/main" count="214" uniqueCount="192">
  <si>
    <t>Year</t>
  </si>
  <si>
    <t>Deductions</t>
  </si>
  <si>
    <t>Individuals:</t>
  </si>
  <si>
    <t>Firms:</t>
  </si>
  <si>
    <t>Other</t>
  </si>
  <si>
    <t>Territorial tax of agricultural firms</t>
  </si>
  <si>
    <t>Training expenditures</t>
  </si>
  <si>
    <t>Investment</t>
  </si>
  <si>
    <t>solar panels</t>
  </si>
  <si>
    <t>Investment of `ley austral'</t>
  </si>
  <si>
    <t>Cultural donations</t>
  </si>
  <si>
    <t>Educational donations</t>
  </si>
  <si>
    <t>Positive savings</t>
  </si>
  <si>
    <t>Donations to education</t>
  </si>
  <si>
    <t>Other temporary differences</t>
  </si>
  <si>
    <t>Accelerated depreciation</t>
  </si>
  <si>
    <t>Leasing</t>
  </si>
  <si>
    <t>Undistributed profits</t>
  </si>
  <si>
    <t>Pensions</t>
  </si>
  <si>
    <t>Reinvested withdrawals (within 20d)</t>
  </si>
  <si>
    <t>Millions of CLP</t>
  </si>
  <si>
    <t>-Individuals:</t>
  </si>
  <si>
    <t>---Health insurance contrib.</t>
  </si>
  <si>
    <t>---Unemployment insurance contrib.</t>
  </si>
  <si>
    <t>---Interest on mortgage credits</t>
  </si>
  <si>
    <t>---Invalidity insurance contrib.</t>
  </si>
  <si>
    <t>---Independent workers' expenditure</t>
  </si>
  <si>
    <t>---Other allowances</t>
  </si>
  <si>
    <t>-Firms:</t>
  </si>
  <si>
    <t>---Donations for education</t>
  </si>
  <si>
    <t>---Donations for catastrophes</t>
  </si>
  <si>
    <t>---Political donations</t>
  </si>
  <si>
    <t>---Rent from economic properties</t>
  </si>
  <si>
    <t>---Capital gains before 2001*</t>
  </si>
  <si>
    <t>---Other exemptions</t>
  </si>
  <si>
    <t>---Profit of firms in tax free zones</t>
  </si>
  <si>
    <t xml:space="preserve">---Universities </t>
  </si>
  <si>
    <t>GDP in GT</t>
  </si>
  <si>
    <t>Share of GDP</t>
  </si>
  <si>
    <t>B) Allowances</t>
  </si>
  <si>
    <t>---Rental income of pension funds</t>
  </si>
  <si>
    <t>---Mandatory contributions</t>
  </si>
  <si>
    <t>C) Exemptions:</t>
  </si>
  <si>
    <t>A) Pension treatments</t>
  </si>
  <si>
    <t>---Voluntary contributions</t>
  </si>
  <si>
    <t>PERÍODO</t>
  </si>
  <si>
    <t>CONTRIBUCIÓN</t>
  </si>
  <si>
    <t>AGRÍCOLA</t>
  </si>
  <si>
    <t>VARIACIÓN</t>
  </si>
  <si>
    <t>(%)</t>
  </si>
  <si>
    <t>NO AGRÍCOLA</t>
  </si>
  <si>
    <t>TOTAL</t>
  </si>
  <si>
    <t>1er Sem 2008</t>
  </si>
  <si>
    <t>29.574.031</t>
  </si>
  <si>
    <t>-</t>
  </si>
  <si>
    <t>337.090.586</t>
  </si>
  <si>
    <t>2do Sem 2008</t>
  </si>
  <si>
    <t>29.445.671</t>
  </si>
  <si>
    <t>-0,43</t>
  </si>
  <si>
    <t>342.958.130</t>
  </si>
  <si>
    <t>1,74</t>
  </si>
  <si>
    <t>1,57</t>
  </si>
  <si>
    <t>1er Sem 2009</t>
  </si>
  <si>
    <t>29.326.268</t>
  </si>
  <si>
    <t>-0,41</t>
  </si>
  <si>
    <t>350.307.201</t>
  </si>
  <si>
    <t>2,14</t>
  </si>
  <si>
    <t>1,94</t>
  </si>
  <si>
    <t>2do Sem 2009</t>
  </si>
  <si>
    <t>31.445.594</t>
  </si>
  <si>
    <t>7,23</t>
  </si>
  <si>
    <t>353.349.015</t>
  </si>
  <si>
    <t>0,87</t>
  </si>
  <si>
    <t>1,36</t>
  </si>
  <si>
    <t>1er Sem 2010</t>
  </si>
  <si>
    <t>33.130.443</t>
  </si>
  <si>
    <t>5,36</t>
  </si>
  <si>
    <t>360.245.310</t>
  </si>
  <si>
    <t>1,95</t>
  </si>
  <si>
    <t>2,23</t>
  </si>
  <si>
    <t>2do Sem 2010</t>
  </si>
  <si>
    <t>33.412.276</t>
  </si>
  <si>
    <t>0,85</t>
  </si>
  <si>
    <t>364.196.358</t>
  </si>
  <si>
    <t>1,10</t>
  </si>
  <si>
    <t>1,08</t>
  </si>
  <si>
    <t>1er Sem 2011</t>
  </si>
  <si>
    <t>33.696.969</t>
  </si>
  <si>
    <t>370.832.365</t>
  </si>
  <si>
    <t>1,82</t>
  </si>
  <si>
    <t>2do Sem 2011</t>
  </si>
  <si>
    <t>33.848.383</t>
  </si>
  <si>
    <t>0,45</t>
  </si>
  <si>
    <t>376.122.083</t>
  </si>
  <si>
    <t>1,43</t>
  </si>
  <si>
    <t>1,35</t>
  </si>
  <si>
    <t>1er Sem 2012</t>
  </si>
  <si>
    <t>33.929.929</t>
  </si>
  <si>
    <t>0,24</t>
  </si>
  <si>
    <t>384.046.490</t>
  </si>
  <si>
    <t>2,11</t>
  </si>
  <si>
    <t>2do Sem 2012</t>
  </si>
  <si>
    <t>33.974.397</t>
  </si>
  <si>
    <t>0,13</t>
  </si>
  <si>
    <t>390.936.636</t>
  </si>
  <si>
    <t>1,79</t>
  </si>
  <si>
    <t>1,66</t>
  </si>
  <si>
    <t>1er Sem 2013</t>
  </si>
  <si>
    <t>34.076.918</t>
  </si>
  <si>
    <t>0,30</t>
  </si>
  <si>
    <t>411.448.684</t>
  </si>
  <si>
    <t>5,25</t>
  </si>
  <si>
    <t>4,85</t>
  </si>
  <si>
    <t>2do Sem 2013</t>
  </si>
  <si>
    <t>34.040.021</t>
  </si>
  <si>
    <t>-0,11</t>
  </si>
  <si>
    <t>421.434.666</t>
  </si>
  <si>
    <t>2,43</t>
  </si>
  <si>
    <t>1er Sem 2014</t>
  </si>
  <si>
    <t>34.238.645</t>
  </si>
  <si>
    <t>0,58</t>
  </si>
  <si>
    <t>439.162.533</t>
  </si>
  <si>
    <t>4,21</t>
  </si>
  <si>
    <t>3,94</t>
  </si>
  <si>
    <t>2do Sem 2014</t>
  </si>
  <si>
    <t>34.115.845</t>
  </si>
  <si>
    <t>-0,36</t>
  </si>
  <si>
    <t>453.023.526</t>
  </si>
  <si>
    <t>3,16</t>
  </si>
  <si>
    <t>2,90</t>
  </si>
  <si>
    <t>1er Sem 2015</t>
  </si>
  <si>
    <t>34.025.243</t>
  </si>
  <si>
    <t>-0,27</t>
  </si>
  <si>
    <t>472.015.774</t>
  </si>
  <si>
    <t>4,19</t>
  </si>
  <si>
    <t>3,88</t>
  </si>
  <si>
    <t>2do Sem 2015</t>
  </si>
  <si>
    <t>33.980.435</t>
  </si>
  <si>
    <t>-0,13</t>
  </si>
  <si>
    <t>487.660.634</t>
  </si>
  <si>
    <t>3,31</t>
  </si>
  <si>
    <t>3,08</t>
  </si>
  <si>
    <t>1er Sem 2016</t>
  </si>
  <si>
    <t>37.432.012</t>
  </si>
  <si>
    <t>10,16</t>
  </si>
  <si>
    <t>502.156.441</t>
  </si>
  <si>
    <t>2,97</t>
  </si>
  <si>
    <t>3,44</t>
  </si>
  <si>
    <t>2do Sem 2016</t>
  </si>
  <si>
    <t>37.904.699</t>
  </si>
  <si>
    <t>1,26</t>
  </si>
  <si>
    <t>512.540.544</t>
  </si>
  <si>
    <t>2,07</t>
  </si>
  <si>
    <t>2,01</t>
  </si>
  <si>
    <t>1er Sem 2017</t>
  </si>
  <si>
    <t>38.018.724</t>
  </si>
  <si>
    <t>533.074.533</t>
  </si>
  <si>
    <t>4,01</t>
  </si>
  <si>
    <t>3,75</t>
  </si>
  <si>
    <t>2do Sem 2017</t>
  </si>
  <si>
    <t>38.144.766</t>
  </si>
  <si>
    <t>0,33</t>
  </si>
  <si>
    <t>539.352.865</t>
  </si>
  <si>
    <t>1,18</t>
  </si>
  <si>
    <t>1,12</t>
  </si>
  <si>
    <t>1er Sem 2018</t>
  </si>
  <si>
    <t>38.181.879</t>
  </si>
  <si>
    <t>0,10</t>
  </si>
  <si>
    <t>593.504.457</t>
  </si>
  <si>
    <t>10,04</t>
  </si>
  <si>
    <t>9,38</t>
  </si>
  <si>
    <t>2do Sem 2018</t>
  </si>
  <si>
    <t>38.023.861</t>
  </si>
  <si>
    <t>621.151.056</t>
  </si>
  <si>
    <t>4,66</t>
  </si>
  <si>
    <t>4,35</t>
  </si>
  <si>
    <t>Source:http://www.sii.cl/sobre_el_sii/giro_contribuciones.html</t>
  </si>
  <si>
    <t>Annual Total</t>
  </si>
  <si>
    <t>GDP (in GT) Millions CLP</t>
  </si>
  <si>
    <t>D) Tax Credits:</t>
  </si>
  <si>
    <t>E) Deferrals:</t>
  </si>
  <si>
    <t>D) 30% of Territorial Tax</t>
  </si>
  <si>
    <t>Total (A+B+C+D)</t>
  </si>
  <si>
    <t>Imputable</t>
  </si>
  <si>
    <t>year</t>
  </si>
  <si>
    <t>exemptions</t>
  </si>
  <si>
    <t>deductions</t>
  </si>
  <si>
    <t>tot_spending</t>
  </si>
  <si>
    <t>tax credits</t>
  </si>
  <si>
    <t>territorial tax</t>
  </si>
  <si>
    <t>territorial tax (% of GDP)</t>
  </si>
  <si>
    <t>pension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</si>
</sst>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0.000000000000000%"/>
    <numFmt numFmtId="168" formatCode="0.00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theme="3" tint="0.399975585192419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3" applyNumberFormat="1" applyFont="1" applyAlignment="1">
      <alignment horizontal="right" vertical="center"/>
    </xf>
    <xf numFmtId="3" fontId="3" fillId="0" borderId="0" xfId="3" applyNumberFormat="1" applyFont="1" applyAlignment="1">
      <alignment horizontal="left" vertical="center" indent="1"/>
    </xf>
    <xf numFmtId="3" fontId="5" fillId="0" borderId="0" xfId="3" applyNumberFormat="1" applyFont="1" applyAlignment="1">
      <alignment horizontal="left" vertical="center" indent="2"/>
    </xf>
    <xf numFmtId="3" fontId="6" fillId="0" borderId="0" xfId="3" applyNumberFormat="1" applyFont="1" applyAlignment="1">
      <alignment horizontal="left" vertical="center" indent="3"/>
    </xf>
    <xf numFmtId="3" fontId="0" fillId="0" borderId="0" xfId="3" applyNumberFormat="1" applyFont="1" applyAlignment="1">
      <alignment horizontal="left" vertical="center" indent="2"/>
    </xf>
    <xf numFmtId="10" fontId="0" fillId="0" borderId="0" xfId="0" applyNumberFormat="1"/>
    <xf numFmtId="167" fontId="0" fillId="0" borderId="0" xfId="0" applyNumberFormat="1"/>
    <xf numFmtId="3" fontId="4" fillId="0" borderId="0" xfId="3" applyNumberFormat="1" applyFont="1" applyAlignment="1">
      <alignment horizontal="left" vertical="center"/>
    </xf>
    <xf numFmtId="3" fontId="4" fillId="0" borderId="0" xfId="3" applyNumberFormat="1" applyFont="1" applyAlignment="1">
      <alignment horizontal="left" vertical="center" indent="1"/>
    </xf>
    <xf numFmtId="3" fontId="7" fillId="0" borderId="0" xfId="3" applyNumberFormat="1" applyFont="1" applyAlignment="1">
      <alignment horizontal="left" vertical="center" indent="2"/>
    </xf>
    <xf numFmtId="49" fontId="8" fillId="0" borderId="0" xfId="0" applyNumberFormat="1" applyFont="1"/>
    <xf numFmtId="49" fontId="4" fillId="0" borderId="0" xfId="0" applyNumberFormat="1" applyFont="1" applyAlignment="1">
      <alignment horizontal="left" indent="1"/>
    </xf>
    <xf numFmtId="49" fontId="7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wrapText="1" indent="1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 vertical="center" wrapText="1" indent="1"/>
    </xf>
    <xf numFmtId="3" fontId="0" fillId="0" borderId="0" xfId="0" applyNumberFormat="1"/>
    <xf numFmtId="0" fontId="4" fillId="0" borderId="0" xfId="0" applyFont="1" applyAlignment="1">
      <alignment horizontal="left" indent="1"/>
    </xf>
    <xf numFmtId="0" fontId="4" fillId="0" borderId="0" xfId="3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3" applyNumberFormat="1" applyFont="1" applyAlignment="1">
      <alignment horizontal="center" vertical="center" wrapText="1"/>
    </xf>
    <xf numFmtId="10" fontId="4" fillId="0" borderId="0" xfId="4" applyNumberFormat="1" applyFont="1"/>
    <xf numFmtId="10" fontId="7" fillId="0" borderId="0" xfId="4" applyNumberFormat="1" applyFont="1"/>
    <xf numFmtId="10" fontId="6" fillId="0" borderId="0" xfId="4" applyNumberFormat="1" applyFont="1"/>
    <xf numFmtId="10" fontId="5" fillId="0" borderId="0" xfId="4" applyNumberFormat="1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 wrapText="1"/>
    </xf>
    <xf numFmtId="165" fontId="0" fillId="0" borderId="0" xfId="3" applyNumberFormat="1" applyFont="1"/>
    <xf numFmtId="166" fontId="0" fillId="0" borderId="0" xfId="4" applyNumberFormat="1" applyFont="1"/>
    <xf numFmtId="0" fontId="0" fillId="0" borderId="0" xfId="0" applyAlignment="1">
      <alignment horizontal="center" vertical="center" wrapText="1"/>
    </xf>
    <xf numFmtId="10" fontId="0" fillId="0" borderId="0" xfId="4" applyNumberFormat="1" applyFont="1"/>
    <xf numFmtId="165" fontId="0" fillId="0" borderId="0" xfId="3" applyNumberFormat="1" applyFon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68" fontId="0" fillId="0" borderId="0" xfId="4" applyNumberFormat="1" applyFont="1"/>
    <xf numFmtId="3" fontId="4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5">
    <cellStyle name="Hipervínculo" xfId="1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Millares" xfId="3" builtinId="3"/>
    <cellStyle name="Normal" xfId="0" builtinId="0"/>
    <cellStyle name="Porcentual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0"/>
          <c:tx>
            <c:v>Territorial tax</c:v>
          </c:tx>
          <c:cat>
            <c:numRef>
              <c:f>'tax spending'!$A$2:$A$14</c:f>
              <c:numCache>
                <c:formatCode>General</c:formatCode>
                <c:ptCount val="1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  <c:pt idx="12">
                  <c:v>2017.0</c:v>
                </c:pt>
              </c:numCache>
            </c:numRef>
          </c:cat>
          <c:val>
            <c:numRef>
              <c:f>'tax spending'!$G$2:$G$14</c:f>
              <c:numCache>
                <c:formatCode>0.00%</c:formatCode>
                <c:ptCount val="13"/>
                <c:pt idx="0">
                  <c:v>0.00237957133831789</c:v>
                </c:pt>
                <c:pt idx="1">
                  <c:v>0.00237957133831789</c:v>
                </c:pt>
                <c:pt idx="2">
                  <c:v>0.00237957133831789</c:v>
                </c:pt>
                <c:pt idx="3">
                  <c:v>0.00237957133831789</c:v>
                </c:pt>
                <c:pt idx="4">
                  <c:v>0.00212275288128219</c:v>
                </c:pt>
                <c:pt idx="5">
                  <c:v>0.00245499461438622</c:v>
                </c:pt>
                <c:pt idx="6">
                  <c:v>0.00211619768244469</c:v>
                </c:pt>
                <c:pt idx="7">
                  <c:v>0.00198855254828901</c:v>
                </c:pt>
                <c:pt idx="8">
                  <c:v>0.0019287723556989</c:v>
                </c:pt>
                <c:pt idx="9">
                  <c:v>0.00189436424756188</c:v>
                </c:pt>
                <c:pt idx="10">
                  <c:v>0.00194654899160877</c:v>
                </c:pt>
                <c:pt idx="11">
                  <c:v>0.00195948784525917</c:v>
                </c:pt>
                <c:pt idx="12">
                  <c:v>0.00200516901268298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28-4F04-AE69-13696F7FF2E3}"/>
            </c:ext>
          </c:extLst>
        </c:ser>
        <c:ser>
          <c:idx val="0"/>
          <c:order val="1"/>
          <c:tx>
            <c:v>Exemptions</c:v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'tax spending'!$A$2:$A$14</c:f>
              <c:numCache>
                <c:formatCode>General</c:formatCode>
                <c:ptCount val="1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  <c:pt idx="12">
                  <c:v>2017.0</c:v>
                </c:pt>
              </c:numCache>
            </c:numRef>
          </c:cat>
          <c:val>
            <c:numRef>
              <c:f>'tax spending'!$C$2:$C$14</c:f>
              <c:numCache>
                <c:formatCode>0.00%</c:formatCode>
                <c:ptCount val="13"/>
                <c:pt idx="0">
                  <c:v>0.004</c:v>
                </c:pt>
                <c:pt idx="1">
                  <c:v>0.0031</c:v>
                </c:pt>
                <c:pt idx="2">
                  <c:v>0.0025</c:v>
                </c:pt>
                <c:pt idx="3">
                  <c:v>0.0024</c:v>
                </c:pt>
                <c:pt idx="4">
                  <c:v>0.002</c:v>
                </c:pt>
                <c:pt idx="5">
                  <c:v>0.0022</c:v>
                </c:pt>
                <c:pt idx="6">
                  <c:v>0.002</c:v>
                </c:pt>
                <c:pt idx="7">
                  <c:v>0.0021</c:v>
                </c:pt>
                <c:pt idx="8">
                  <c:v>0.002</c:v>
                </c:pt>
                <c:pt idx="9">
                  <c:v>0.002</c:v>
                </c:pt>
                <c:pt idx="10">
                  <c:v>0.0021</c:v>
                </c:pt>
                <c:pt idx="11">
                  <c:v>0.002</c:v>
                </c:pt>
                <c:pt idx="12">
                  <c:v>0.002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48-42BA-8248-3E6EDCABE957}"/>
            </c:ext>
          </c:extLst>
        </c:ser>
        <c:ser>
          <c:idx val="1"/>
          <c:order val="2"/>
          <c:tx>
            <c:v>Allowances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'tax spending'!$A$2:$A$14</c:f>
              <c:numCache>
                <c:formatCode>General</c:formatCode>
                <c:ptCount val="1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  <c:pt idx="12">
                  <c:v>2017.0</c:v>
                </c:pt>
              </c:numCache>
            </c:numRef>
          </c:cat>
          <c:val>
            <c:numRef>
              <c:f>'tax spending'!$D$2:$D$14</c:f>
              <c:numCache>
                <c:formatCode>0.00%</c:formatCode>
                <c:ptCount val="13"/>
                <c:pt idx="0">
                  <c:v>0.0025</c:v>
                </c:pt>
                <c:pt idx="1">
                  <c:v>0.002</c:v>
                </c:pt>
                <c:pt idx="2">
                  <c:v>0.0023</c:v>
                </c:pt>
                <c:pt idx="3">
                  <c:v>0.0023</c:v>
                </c:pt>
                <c:pt idx="4">
                  <c:v>0.0023</c:v>
                </c:pt>
                <c:pt idx="5">
                  <c:v>0.0028</c:v>
                </c:pt>
                <c:pt idx="6">
                  <c:v>0.003</c:v>
                </c:pt>
                <c:pt idx="7">
                  <c:v>0.0029</c:v>
                </c:pt>
                <c:pt idx="8">
                  <c:v>0.0029</c:v>
                </c:pt>
                <c:pt idx="9">
                  <c:v>0.0027</c:v>
                </c:pt>
                <c:pt idx="10">
                  <c:v>0.0033</c:v>
                </c:pt>
                <c:pt idx="11">
                  <c:v>0.0029</c:v>
                </c:pt>
                <c:pt idx="12">
                  <c:v>0.0031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48-42BA-8248-3E6EDCABE957}"/>
            </c:ext>
          </c:extLst>
        </c:ser>
        <c:ser>
          <c:idx val="2"/>
          <c:order val="3"/>
          <c:tx>
            <c:v>Pension treatments</c:v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'tax spending'!$A$2:$A$14</c:f>
              <c:numCache>
                <c:formatCode>General</c:formatCode>
                <c:ptCount val="1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  <c:pt idx="12">
                  <c:v>2017.0</c:v>
                </c:pt>
              </c:numCache>
            </c:numRef>
          </c:cat>
          <c:val>
            <c:numRef>
              <c:f>'tax spending'!#REF!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48-42BA-8248-3E6EDCAB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61448"/>
        <c:axId val="2117450728"/>
      </c:areaChart>
      <c:catAx>
        <c:axId val="214216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450728"/>
        <c:crosses val="autoZero"/>
        <c:auto val="1"/>
        <c:lblAlgn val="ctr"/>
        <c:lblOffset val="100"/>
        <c:noMultiLvlLbl val="0"/>
      </c:catAx>
      <c:valAx>
        <c:axId val="2117450728"/>
        <c:scaling>
          <c:orientation val="minMax"/>
          <c:max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Share of 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216144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0355226315925"/>
          <c:y val="0.0543445688690547"/>
          <c:w val="0.197543339843371"/>
          <c:h val="0.2189970074629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220" cy="60594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2" sqref="H2"/>
    </sheetView>
  </sheetViews>
  <sheetFormatPr baseColWidth="10" defaultColWidth="11" defaultRowHeight="15" x14ac:dyDescent="0"/>
  <cols>
    <col min="1" max="5" width="11" style="1"/>
    <col min="6" max="6" width="13.5" customWidth="1"/>
    <col min="7" max="7" width="16.6640625" customWidth="1"/>
    <col min="8" max="8" width="12.1640625" customWidth="1"/>
    <col min="9" max="9" width="16.1640625" style="1" bestFit="1" customWidth="1"/>
  </cols>
  <sheetData>
    <row r="1" spans="1:9" s="38" customFormat="1" ht="75" customHeight="1">
      <c r="A1" s="38" t="s">
        <v>184</v>
      </c>
      <c r="B1" s="38" t="s">
        <v>187</v>
      </c>
      <c r="C1" s="38" t="s">
        <v>185</v>
      </c>
      <c r="D1" s="38" t="s">
        <v>186</v>
      </c>
      <c r="E1" s="38" t="s">
        <v>188</v>
      </c>
      <c r="F1" s="38" t="s">
        <v>189</v>
      </c>
      <c r="G1" s="38" t="s">
        <v>190</v>
      </c>
      <c r="H1" s="38" t="s">
        <v>191</v>
      </c>
      <c r="I1" s="38" t="s">
        <v>178</v>
      </c>
    </row>
    <row r="2" spans="1:9">
      <c r="A2" s="1">
        <v>2005</v>
      </c>
      <c r="B2" s="2">
        <f t="shared" ref="B2:B14" si="0">C2+D2+G2+H2</f>
        <v>1.0950948651226927E-2</v>
      </c>
      <c r="C2" s="2">
        <v>4.0000000000000001E-3</v>
      </c>
      <c r="D2" s="2">
        <v>2.5000000000000001E-3</v>
      </c>
      <c r="E2" s="2">
        <v>2.8999999999999998E-3</v>
      </c>
      <c r="F2" s="2"/>
      <c r="G2" s="42">
        <f t="shared" ref="G2:G3" si="1">G3</f>
        <v>2.3795713383178907E-3</v>
      </c>
      <c r="H2" s="43">
        <f>$H$8</f>
        <v>2.0713773129090369E-3</v>
      </c>
      <c r="I2" s="40"/>
    </row>
    <row r="3" spans="1:9">
      <c r="A3" s="1">
        <v>2006</v>
      </c>
      <c r="B3" s="2">
        <f t="shared" si="0"/>
        <v>9.5509486512269284E-3</v>
      </c>
      <c r="C3" s="2">
        <v>3.0999999999999999E-3</v>
      </c>
      <c r="D3" s="2">
        <v>2E-3</v>
      </c>
      <c r="E3" s="2">
        <v>2.2000000000000001E-3</v>
      </c>
      <c r="F3" s="2"/>
      <c r="G3" s="42">
        <f t="shared" si="1"/>
        <v>2.3795713383178907E-3</v>
      </c>
      <c r="H3" s="43">
        <f t="shared" ref="H3:H7" si="2">$H$8</f>
        <v>2.0713773129090369E-3</v>
      </c>
      <c r="I3" s="40"/>
    </row>
    <row r="4" spans="1:9">
      <c r="A4" s="1">
        <v>2007</v>
      </c>
      <c r="B4" s="2">
        <f t="shared" si="0"/>
        <v>9.2509486512269284E-3</v>
      </c>
      <c r="C4" s="2">
        <v>2.5000000000000001E-3</v>
      </c>
      <c r="D4" s="2">
        <v>2.3E-3</v>
      </c>
      <c r="E4" s="2">
        <v>2.2000000000000001E-3</v>
      </c>
      <c r="F4" s="2"/>
      <c r="G4" s="42">
        <f>G5</f>
        <v>2.3795713383178907E-3</v>
      </c>
      <c r="H4" s="43">
        <f t="shared" si="2"/>
        <v>2.0713773129090369E-3</v>
      </c>
      <c r="I4" s="40"/>
    </row>
    <row r="5" spans="1:9">
      <c r="A5" s="1">
        <v>2008</v>
      </c>
      <c r="B5" s="2">
        <f t="shared" si="0"/>
        <v>9.1509486512269273E-3</v>
      </c>
      <c r="C5" s="2">
        <v>2.3999999999999998E-3</v>
      </c>
      <c r="D5" s="2">
        <v>2.3E-3</v>
      </c>
      <c r="E5" s="2">
        <v>1.9E-3</v>
      </c>
      <c r="F5" s="40">
        <f>0.3*Imp.Territorial!I3/1000</f>
        <v>221720.52540000001</v>
      </c>
      <c r="G5" s="41">
        <f t="shared" ref="G5:G14" si="3">F5/I5</f>
        <v>2.3795713383178907E-3</v>
      </c>
      <c r="H5" s="43">
        <f t="shared" si="2"/>
        <v>2.0713773129090369E-3</v>
      </c>
      <c r="I5" s="40">
        <f>223624/C5</f>
        <v>93176666.666666672</v>
      </c>
    </row>
    <row r="6" spans="1:9">
      <c r="A6" s="1">
        <v>2009</v>
      </c>
      <c r="B6" s="2">
        <f t="shared" si="0"/>
        <v>8.4941301941912316E-3</v>
      </c>
      <c r="C6" s="2">
        <v>2E-3</v>
      </c>
      <c r="D6" s="2">
        <v>2.3E-3</v>
      </c>
      <c r="E6" s="2">
        <v>2.2000000000000001E-3</v>
      </c>
      <c r="F6" s="40">
        <f>0.3*Imp.Territorial!I5/1000</f>
        <v>229328.4234</v>
      </c>
      <c r="G6" s="41">
        <f t="shared" si="3"/>
        <v>2.1227528812821947E-3</v>
      </c>
      <c r="H6" s="43">
        <f t="shared" si="2"/>
        <v>2.0713773129090369E-3</v>
      </c>
      <c r="I6" s="40">
        <f>216067/C6</f>
        <v>108033500</v>
      </c>
    </row>
    <row r="7" spans="1:9">
      <c r="A7" s="1">
        <v>2010</v>
      </c>
      <c r="B7" s="2">
        <f t="shared" si="0"/>
        <v>9.5263719272952532E-3</v>
      </c>
      <c r="C7" s="2">
        <v>2.2000000000000001E-3</v>
      </c>
      <c r="D7" s="2">
        <v>2.8E-3</v>
      </c>
      <c r="E7" s="2">
        <v>3.0000000000000001E-3</v>
      </c>
      <c r="F7" s="40">
        <f>0.3*Imp.Territorial!I7/1000</f>
        <v>237295.31579999998</v>
      </c>
      <c r="G7" s="41">
        <f t="shared" si="3"/>
        <v>2.4549946143862158E-3</v>
      </c>
      <c r="H7" s="43">
        <f t="shared" si="2"/>
        <v>2.0713773129090369E-3</v>
      </c>
      <c r="I7" s="40">
        <f>212648/C7</f>
        <v>96658181.818181813</v>
      </c>
    </row>
    <row r="8" spans="1:9">
      <c r="A8" s="1">
        <v>2011</v>
      </c>
      <c r="B8" s="2">
        <f t="shared" si="0"/>
        <v>9.1875749953537287E-3</v>
      </c>
      <c r="C8" s="2">
        <v>2E-3</v>
      </c>
      <c r="D8" s="2">
        <v>3.0000000000000001E-3</v>
      </c>
      <c r="E8" s="2">
        <v>2.3999999999999998E-3</v>
      </c>
      <c r="F8" s="40">
        <f>0.3*Imp.Territorial!I9/1000</f>
        <v>244349.93969999999</v>
      </c>
      <c r="G8" s="41">
        <f t="shared" si="3"/>
        <v>2.1161976824446917E-3</v>
      </c>
      <c r="H8" s="44">
        <f>'Jorratt 2013'!C4+'Jorratt 2013'!C5</f>
        <v>2.0713773129090369E-3</v>
      </c>
      <c r="I8" s="40">
        <f>230933/C8</f>
        <v>115466500</v>
      </c>
    </row>
    <row r="9" spans="1:9">
      <c r="A9" s="1">
        <v>2012</v>
      </c>
      <c r="B9" s="2">
        <f t="shared" si="0"/>
        <v>9.059929861198043E-3</v>
      </c>
      <c r="C9" s="2">
        <v>2.0999999999999999E-3</v>
      </c>
      <c r="D9" s="2">
        <v>2.8999999999999998E-3</v>
      </c>
      <c r="E9" s="2">
        <v>2.3999999999999998E-3</v>
      </c>
      <c r="F9" s="40">
        <f>0.3*Imp.Territorial!I11/1000</f>
        <v>252866.23589999997</v>
      </c>
      <c r="G9" s="41">
        <f t="shared" si="3"/>
        <v>1.9885525482890073E-3</v>
      </c>
      <c r="H9" s="43">
        <f>$H$8</f>
        <v>2.0713773129090369E-3</v>
      </c>
      <c r="I9" s="40">
        <f>267038/C9</f>
        <v>127160952.38095239</v>
      </c>
    </row>
    <row r="10" spans="1:9">
      <c r="A10" s="1">
        <v>2013</v>
      </c>
      <c r="B10" s="2">
        <f t="shared" si="0"/>
        <v>8.9001496686079394E-3</v>
      </c>
      <c r="C10" s="2">
        <v>2E-3</v>
      </c>
      <c r="D10" s="2">
        <v>2.8999999999999998E-3</v>
      </c>
      <c r="E10" s="2">
        <v>2.5999999999999999E-3</v>
      </c>
      <c r="F10" s="40">
        <f>0.3*Imp.Territorial!I13/1000</f>
        <v>270300.08669999999</v>
      </c>
      <c r="G10" s="41">
        <f t="shared" si="3"/>
        <v>1.9287723556989031E-3</v>
      </c>
      <c r="H10" s="43">
        <f t="shared" ref="H10:H14" si="4">$H$8</f>
        <v>2.0713773129090369E-3</v>
      </c>
      <c r="I10" s="40">
        <f>280282/C10</f>
        <v>140141000</v>
      </c>
    </row>
    <row r="11" spans="1:9">
      <c r="A11" s="1">
        <v>2014</v>
      </c>
      <c r="B11" s="2">
        <f t="shared" si="0"/>
        <v>8.6657415604709225E-3</v>
      </c>
      <c r="C11" s="2">
        <v>2E-3</v>
      </c>
      <c r="D11" s="2">
        <v>2.7000000000000001E-3</v>
      </c>
      <c r="E11" s="2">
        <v>2.3999999999999998E-3</v>
      </c>
      <c r="F11" s="40">
        <f>0.3*Imp.Territorial!I15/1000</f>
        <v>288162.16469999996</v>
      </c>
      <c r="G11" s="41">
        <f t="shared" si="3"/>
        <v>1.8943642475618852E-3</v>
      </c>
      <c r="H11" s="43">
        <f t="shared" si="4"/>
        <v>2.0713773129090369E-3</v>
      </c>
      <c r="I11" s="40">
        <f>304231/C11</f>
        <v>152115500</v>
      </c>
    </row>
    <row r="12" spans="1:9">
      <c r="A12" s="1">
        <v>2015</v>
      </c>
      <c r="B12" s="2">
        <f t="shared" si="0"/>
        <v>9.4179263045178034E-3</v>
      </c>
      <c r="C12" s="2">
        <v>2.0999999999999999E-3</v>
      </c>
      <c r="D12" s="2">
        <v>3.3E-3</v>
      </c>
      <c r="E12" s="2">
        <v>2.5999999999999999E-3</v>
      </c>
      <c r="F12" s="40">
        <f>0.3*Imp.Territorial!I17/1000</f>
        <v>308304.62550000002</v>
      </c>
      <c r="G12" s="41">
        <f t="shared" si="3"/>
        <v>1.9465489916087658E-3</v>
      </c>
      <c r="H12" s="43">
        <f t="shared" si="4"/>
        <v>2.0713773129090369E-3</v>
      </c>
      <c r="I12" s="40">
        <f>332609/C12</f>
        <v>158385238.09523812</v>
      </c>
    </row>
    <row r="13" spans="1:9">
      <c r="A13" s="1">
        <v>2016</v>
      </c>
      <c r="B13" s="2">
        <f t="shared" si="0"/>
        <v>8.9308651581682108E-3</v>
      </c>
      <c r="C13" s="2">
        <v>2E-3</v>
      </c>
      <c r="D13" s="2">
        <v>2.8999999999999998E-3</v>
      </c>
      <c r="E13" s="2">
        <v>2E-3</v>
      </c>
      <c r="F13" s="36">
        <f>0.3*Imp.Territorial!I19/1000</f>
        <v>327010.10879999999</v>
      </c>
      <c r="G13" s="41">
        <f t="shared" si="3"/>
        <v>1.9594878452591745E-3</v>
      </c>
      <c r="H13" s="43">
        <f t="shared" si="4"/>
        <v>2.0713773129090369E-3</v>
      </c>
      <c r="I13" s="40">
        <f>333771/C13</f>
        <v>166885500</v>
      </c>
    </row>
    <row r="14" spans="1:9">
      <c r="A14" s="1">
        <v>2017</v>
      </c>
      <c r="B14" s="2">
        <f t="shared" si="0"/>
        <v>9.1765463255920141E-3</v>
      </c>
      <c r="C14" s="2">
        <v>2E-3</v>
      </c>
      <c r="D14" s="2">
        <v>3.0999999999999999E-3</v>
      </c>
      <c r="E14" s="2">
        <v>1.6999999999999999E-3</v>
      </c>
      <c r="F14" s="40">
        <f>0.3*Imp.Territorial!I21/1000</f>
        <v>344577.26639999996</v>
      </c>
      <c r="G14" s="41">
        <f t="shared" si="3"/>
        <v>2.0051690126829777E-3</v>
      </c>
      <c r="H14" s="43">
        <f t="shared" si="4"/>
        <v>2.0713773129090369E-3</v>
      </c>
      <c r="I14" s="40">
        <f>343689/C14</f>
        <v>171844500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G13" sqref="G13"/>
    </sheetView>
  </sheetViews>
  <sheetFormatPr baseColWidth="10" defaultColWidth="8.83203125" defaultRowHeight="15" x14ac:dyDescent="0"/>
  <cols>
    <col min="1" max="1" width="32" customWidth="1"/>
    <col min="2" max="2" width="14.6640625" style="5" customWidth="1"/>
    <col min="4" max="4" width="9.1640625" customWidth="1"/>
    <col min="7" max="7" width="11.33203125" bestFit="1" customWidth="1"/>
    <col min="8" max="8" width="12.1640625" bestFit="1" customWidth="1"/>
    <col min="9" max="9" width="17.83203125" bestFit="1" customWidth="1"/>
  </cols>
  <sheetData>
    <row r="1" spans="1:9" ht="35" customHeight="1">
      <c r="A1" s="31" t="s">
        <v>1</v>
      </c>
      <c r="B1" s="24" t="s">
        <v>20</v>
      </c>
      <c r="C1" s="25" t="s">
        <v>38</v>
      </c>
      <c r="G1" t="s">
        <v>37</v>
      </c>
    </row>
    <row r="2" spans="1:9" ht="18">
      <c r="A2" s="23" t="s">
        <v>43</v>
      </c>
      <c r="B2" s="26">
        <f>B54+B5</f>
        <v>590795</v>
      </c>
      <c r="C2" s="27">
        <f>B2/$G$2</f>
        <v>5.0817827923745583E-3</v>
      </c>
      <c r="G2" s="22">
        <f>4069010/0.035</f>
        <v>116257428.57142857</v>
      </c>
      <c r="I2" s="36"/>
    </row>
    <row r="3" spans="1:9">
      <c r="A3" s="18" t="s">
        <v>40</v>
      </c>
      <c r="B3" s="8">
        <f>B2-B4</f>
        <v>429013</v>
      </c>
      <c r="C3" s="30">
        <f t="shared" ref="C3:C4" si="0">B3/$G$2</f>
        <v>3.6901985986763368E-3</v>
      </c>
      <c r="G3" s="22"/>
      <c r="I3" s="37"/>
    </row>
    <row r="4" spans="1:9">
      <c r="A4" s="18" t="s">
        <v>41</v>
      </c>
      <c r="B4" s="8">
        <v>161782</v>
      </c>
      <c r="C4" s="30">
        <f t="shared" si="0"/>
        <v>1.3915841936982215E-3</v>
      </c>
      <c r="D4" s="22"/>
      <c r="G4" s="22"/>
      <c r="I4" s="39"/>
    </row>
    <row r="5" spans="1:9">
      <c r="A5" s="18" t="s">
        <v>44</v>
      </c>
      <c r="B5" s="8">
        <v>79031</v>
      </c>
      <c r="C5" s="30">
        <f t="shared" ref="C5" si="1">B5/$G$2</f>
        <v>6.7979311921081541E-4</v>
      </c>
      <c r="G5" s="22"/>
    </row>
    <row r="6" spans="1:9" ht="18">
      <c r="A6" s="23"/>
      <c r="B6" s="26"/>
      <c r="C6" s="27"/>
    </row>
    <row r="7" spans="1:9" ht="18">
      <c r="A7" s="16" t="s">
        <v>39</v>
      </c>
      <c r="B7" s="13">
        <f>B8+B15</f>
        <v>333127</v>
      </c>
      <c r="C7" s="27">
        <f t="shared" ref="C7:C19" si="2">B7/$G$2</f>
        <v>2.865425496619571E-3</v>
      </c>
    </row>
    <row r="8" spans="1:9">
      <c r="A8" s="17" t="s">
        <v>21</v>
      </c>
      <c r="B8" s="14">
        <v>307939</v>
      </c>
      <c r="C8" s="28">
        <f t="shared" si="2"/>
        <v>2.6487683736338813E-3</v>
      </c>
    </row>
    <row r="9" spans="1:9">
      <c r="A9" s="18" t="s">
        <v>22</v>
      </c>
      <c r="B9" s="8">
        <v>120111</v>
      </c>
      <c r="C9" s="29">
        <f t="shared" si="2"/>
        <v>1.033146883394241E-3</v>
      </c>
      <c r="E9" s="10"/>
    </row>
    <row r="10" spans="1:9">
      <c r="A10" s="18" t="s">
        <v>23</v>
      </c>
      <c r="B10" s="8">
        <v>56841</v>
      </c>
      <c r="C10" s="29">
        <f t="shared" si="2"/>
        <v>4.8892359566577619E-4</v>
      </c>
      <c r="H10" s="45"/>
    </row>
    <row r="11" spans="1:9">
      <c r="A11" s="18" t="s">
        <v>24</v>
      </c>
      <c r="B11" s="8">
        <v>54656</v>
      </c>
      <c r="C11" s="29">
        <f t="shared" si="2"/>
        <v>4.7012909774121964E-4</v>
      </c>
    </row>
    <row r="12" spans="1:9">
      <c r="A12" s="18" t="s">
        <v>25</v>
      </c>
      <c r="B12" s="8">
        <v>35744</v>
      </c>
      <c r="C12" s="29">
        <f t="shared" si="2"/>
        <v>3.0745562188345569E-4</v>
      </c>
    </row>
    <row r="13" spans="1:9">
      <c r="A13" s="18" t="s">
        <v>26</v>
      </c>
      <c r="B13" s="8">
        <v>27821</v>
      </c>
      <c r="C13" s="29">
        <f t="shared" si="2"/>
        <v>2.3930513810484615E-4</v>
      </c>
    </row>
    <row r="14" spans="1:9">
      <c r="A14" s="18" t="s">
        <v>27</v>
      </c>
      <c r="B14" s="8">
        <f>B8-SUM(B9:B13)</f>
        <v>12766</v>
      </c>
      <c r="C14" s="29">
        <f t="shared" si="2"/>
        <v>1.0980803684434298E-4</v>
      </c>
      <c r="E14" s="10"/>
    </row>
    <row r="15" spans="1:9">
      <c r="A15" s="17" t="s">
        <v>28</v>
      </c>
      <c r="B15" s="7">
        <v>25188</v>
      </c>
      <c r="C15" s="28">
        <f t="shared" si="2"/>
        <v>2.166571229856894E-4</v>
      </c>
    </row>
    <row r="16" spans="1:9">
      <c r="A16" s="18" t="s">
        <v>29</v>
      </c>
      <c r="B16" s="8">
        <v>11037</v>
      </c>
      <c r="C16" s="29">
        <f t="shared" si="2"/>
        <v>9.4935868921432987E-5</v>
      </c>
    </row>
    <row r="17" spans="1:4">
      <c r="A17" s="18" t="s">
        <v>30</v>
      </c>
      <c r="B17" s="8">
        <v>4567</v>
      </c>
      <c r="C17" s="29">
        <f t="shared" si="2"/>
        <v>3.9283511222631552E-5</v>
      </c>
    </row>
    <row r="18" spans="1:4">
      <c r="A18" s="18" t="s">
        <v>31</v>
      </c>
      <c r="B18" s="8">
        <v>3355</v>
      </c>
      <c r="C18" s="29">
        <f t="shared" si="2"/>
        <v>2.8858370955097186E-5</v>
      </c>
    </row>
    <row r="19" spans="1:4">
      <c r="A19" s="18" t="s">
        <v>27</v>
      </c>
      <c r="B19" s="8">
        <f>B15-SUM(B16:B18)</f>
        <v>6229</v>
      </c>
      <c r="C19" s="29">
        <f t="shared" si="2"/>
        <v>5.3579371886527686E-5</v>
      </c>
    </row>
    <row r="20" spans="1:4">
      <c r="A20" s="18"/>
      <c r="B20" s="8"/>
      <c r="C20" s="29"/>
    </row>
    <row r="21" spans="1:4" ht="18">
      <c r="A21" s="16" t="s">
        <v>42</v>
      </c>
      <c r="B21" s="13">
        <f>B22+B26</f>
        <v>231226</v>
      </c>
      <c r="C21" s="27">
        <f t="shared" ref="C21:C33" si="3">B21/$G$2</f>
        <v>1.9889137652647697E-3</v>
      </c>
    </row>
    <row r="22" spans="1:4">
      <c r="A22" s="17" t="s">
        <v>21</v>
      </c>
      <c r="B22" s="14">
        <v>175332</v>
      </c>
      <c r="C22" s="28">
        <f t="shared" si="3"/>
        <v>1.5081358856331147E-3</v>
      </c>
    </row>
    <row r="23" spans="1:4">
      <c r="A23" s="19" t="s">
        <v>32</v>
      </c>
      <c r="B23" s="8">
        <v>135517</v>
      </c>
      <c r="C23" s="29">
        <f t="shared" si="3"/>
        <v>1.1656631465639064E-3</v>
      </c>
      <c r="D23" s="11"/>
    </row>
    <row r="24" spans="1:4">
      <c r="A24" s="18" t="s">
        <v>33</v>
      </c>
      <c r="B24" s="8">
        <v>20037</v>
      </c>
      <c r="C24" s="29">
        <f t="shared" si="3"/>
        <v>1.7235027684866835E-4</v>
      </c>
    </row>
    <row r="25" spans="1:4">
      <c r="A25" s="18" t="s">
        <v>34</v>
      </c>
      <c r="B25" s="8">
        <f>B22-SUM(B23:B24)</f>
        <v>19778</v>
      </c>
      <c r="C25" s="29">
        <f t="shared" si="3"/>
        <v>1.7012246222054014E-4</v>
      </c>
    </row>
    <row r="26" spans="1:4">
      <c r="A26" s="17" t="s">
        <v>28</v>
      </c>
      <c r="B26" s="14">
        <v>55894</v>
      </c>
      <c r="C26" s="28">
        <f t="shared" si="3"/>
        <v>4.8077787963165489E-4</v>
      </c>
    </row>
    <row r="27" spans="1:4">
      <c r="A27" s="18" t="s">
        <v>35</v>
      </c>
      <c r="B27" s="8">
        <v>33843</v>
      </c>
      <c r="C27" s="29">
        <f t="shared" si="3"/>
        <v>2.9110397860904744E-4</v>
      </c>
    </row>
    <row r="28" spans="1:4">
      <c r="A28" s="18" t="s">
        <v>36</v>
      </c>
      <c r="B28" s="8">
        <v>13170</v>
      </c>
      <c r="C28" s="29">
        <f t="shared" si="3"/>
        <v>1.1328308360018776E-4</v>
      </c>
    </row>
    <row r="29" spans="1:4">
      <c r="A29" s="18" t="s">
        <v>34</v>
      </c>
      <c r="B29" s="8">
        <f>B26-SUM(B27:B28)</f>
        <v>8881</v>
      </c>
      <c r="C29" s="29">
        <f t="shared" si="3"/>
        <v>7.6390817422419702E-5</v>
      </c>
    </row>
    <row r="30" spans="1:4">
      <c r="A30" s="18"/>
      <c r="B30" s="8"/>
      <c r="C30" s="29"/>
    </row>
    <row r="31" spans="1:4" ht="18">
      <c r="A31" s="16" t="s">
        <v>181</v>
      </c>
      <c r="B31" s="46">
        <f>814499799/1000*0.3</f>
        <v>244349.93969999999</v>
      </c>
      <c r="C31" s="27">
        <f>B31/G2</f>
        <v>2.1018006565479072E-3</v>
      </c>
    </row>
    <row r="32" spans="1:4">
      <c r="A32" s="18"/>
      <c r="B32" s="8"/>
      <c r="C32" s="29"/>
    </row>
    <row r="33" spans="1:3" ht="20">
      <c r="A33" s="15" t="s">
        <v>183</v>
      </c>
      <c r="B33" s="12">
        <f>B8+B22+B4+B5+B31</f>
        <v>968433.93969999999</v>
      </c>
      <c r="C33" s="27">
        <f t="shared" si="3"/>
        <v>8.3300822287239399E-3</v>
      </c>
    </row>
    <row r="34" spans="1:3" ht="20">
      <c r="A34" s="15" t="s">
        <v>182</v>
      </c>
      <c r="B34" s="12">
        <f>B2+B7+B21+B31</f>
        <v>1399497.9397</v>
      </c>
      <c r="C34" s="27">
        <f>C2+C7+C21+C31</f>
        <v>1.2037922710806807E-2</v>
      </c>
    </row>
    <row r="35" spans="1:3">
      <c r="A35" s="20"/>
    </row>
    <row r="36" spans="1:3" ht="18">
      <c r="A36" s="16" t="s">
        <v>179</v>
      </c>
      <c r="B36" s="6">
        <f>B37+B41</f>
        <v>277382</v>
      </c>
    </row>
    <row r="37" spans="1:3">
      <c r="A37" s="17" t="s">
        <v>2</v>
      </c>
      <c r="B37" s="7">
        <v>7683</v>
      </c>
    </row>
    <row r="38" spans="1:3">
      <c r="A38" s="19" t="s">
        <v>12</v>
      </c>
      <c r="B38" s="8">
        <v>4347</v>
      </c>
    </row>
    <row r="39" spans="1:3">
      <c r="A39" s="18" t="s">
        <v>13</v>
      </c>
      <c r="B39" s="8">
        <v>2076</v>
      </c>
    </row>
    <row r="40" spans="1:3">
      <c r="A40" s="18" t="s">
        <v>4</v>
      </c>
      <c r="B40" s="8">
        <f>B37-SUM(B38:B39)</f>
        <v>1260</v>
      </c>
    </row>
    <row r="41" spans="1:3">
      <c r="A41" s="17" t="s">
        <v>3</v>
      </c>
      <c r="B41" s="9">
        <v>269699</v>
      </c>
    </row>
    <row r="42" spans="1:3">
      <c r="A42" s="18" t="s">
        <v>5</v>
      </c>
      <c r="B42" s="8">
        <v>102840</v>
      </c>
    </row>
    <row r="43" spans="1:3">
      <c r="A43" s="18" t="s">
        <v>6</v>
      </c>
      <c r="B43" s="8">
        <v>73018</v>
      </c>
    </row>
    <row r="44" spans="1:3">
      <c r="A44" s="18" t="s">
        <v>7</v>
      </c>
      <c r="B44" s="8">
        <v>41323</v>
      </c>
    </row>
    <row r="45" spans="1:3">
      <c r="A45" s="18" t="s">
        <v>8</v>
      </c>
      <c r="B45" s="5">
        <v>22461</v>
      </c>
    </row>
    <row r="46" spans="1:3">
      <c r="A46" s="18" t="s">
        <v>9</v>
      </c>
      <c r="B46" s="5">
        <v>7060</v>
      </c>
    </row>
    <row r="47" spans="1:3">
      <c r="A47" s="18" t="s">
        <v>10</v>
      </c>
      <c r="B47" s="5">
        <v>6177</v>
      </c>
    </row>
    <row r="48" spans="1:3">
      <c r="A48" s="18" t="s">
        <v>11</v>
      </c>
      <c r="B48" s="5">
        <v>4992</v>
      </c>
    </row>
    <row r="49" spans="1:2">
      <c r="A49" s="18" t="s">
        <v>4</v>
      </c>
      <c r="B49" s="5">
        <f>B41-SUM(B42:B48)</f>
        <v>11828</v>
      </c>
    </row>
    <row r="50" spans="1:2" ht="7" customHeight="1">
      <c r="A50" s="20"/>
    </row>
    <row r="51" spans="1:2" ht="18">
      <c r="A51" s="16" t="s">
        <v>180</v>
      </c>
      <c r="B51" s="6">
        <f>B52+B56</f>
        <v>3034232</v>
      </c>
    </row>
    <row r="52" spans="1:2">
      <c r="A52" s="17" t="s">
        <v>2</v>
      </c>
      <c r="B52" s="7">
        <v>2201252</v>
      </c>
    </row>
    <row r="53" spans="1:2">
      <c r="A53" s="19" t="s">
        <v>17</v>
      </c>
      <c r="B53" s="8">
        <v>1351446</v>
      </c>
    </row>
    <row r="54" spans="1:2">
      <c r="A54" s="18" t="s">
        <v>18</v>
      </c>
      <c r="B54" s="8">
        <v>511764</v>
      </c>
    </row>
    <row r="55" spans="1:2" s="3" customFormat="1" ht="17" customHeight="1">
      <c r="A55" s="21" t="s">
        <v>19</v>
      </c>
      <c r="B55" s="8">
        <f>B52-SUM(B53:B54)</f>
        <v>338042</v>
      </c>
    </row>
    <row r="56" spans="1:2">
      <c r="A56" s="17" t="s">
        <v>3</v>
      </c>
      <c r="B56" s="9">
        <v>832980</v>
      </c>
    </row>
    <row r="57" spans="1:2">
      <c r="A57" s="18" t="s">
        <v>14</v>
      </c>
      <c r="B57" s="8">
        <v>316698</v>
      </c>
    </row>
    <row r="58" spans="1:2">
      <c r="A58" s="18" t="s">
        <v>15</v>
      </c>
      <c r="B58" s="5">
        <v>235780</v>
      </c>
    </row>
    <row r="59" spans="1:2">
      <c r="A59" s="18" t="s">
        <v>16</v>
      </c>
      <c r="B59" s="5">
        <v>186412</v>
      </c>
    </row>
    <row r="60" spans="1:2">
      <c r="A60" s="18" t="s">
        <v>4</v>
      </c>
      <c r="B60" s="5">
        <f>B56-SUM(B57:B59)</f>
        <v>94090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26" sqref="K26"/>
    </sheetView>
  </sheetViews>
  <sheetFormatPr baseColWidth="10" defaultColWidth="8.83203125" defaultRowHeight="15" x14ac:dyDescent="0"/>
  <cols>
    <col min="1" max="1" width="12.33203125" customWidth="1"/>
    <col min="2" max="7" width="12.33203125" style="34" customWidth="1"/>
    <col min="9" max="9" width="16.1640625" bestFit="1" customWidth="1"/>
  </cols>
  <sheetData>
    <row r="1" spans="1:9" ht="30">
      <c r="A1" s="47" t="s">
        <v>45</v>
      </c>
      <c r="B1" s="33" t="s">
        <v>46</v>
      </c>
      <c r="C1" s="33" t="s">
        <v>48</v>
      </c>
      <c r="D1" s="33" t="s">
        <v>46</v>
      </c>
      <c r="E1" s="33" t="s">
        <v>48</v>
      </c>
      <c r="F1" s="33" t="s">
        <v>46</v>
      </c>
      <c r="G1" s="33" t="s">
        <v>48</v>
      </c>
    </row>
    <row r="2" spans="1:9" ht="30">
      <c r="A2" s="47"/>
      <c r="B2" s="33" t="s">
        <v>47</v>
      </c>
      <c r="C2" s="33" t="s">
        <v>49</v>
      </c>
      <c r="D2" s="33" t="s">
        <v>50</v>
      </c>
      <c r="E2" s="33" t="s">
        <v>49</v>
      </c>
      <c r="F2" s="33" t="s">
        <v>51</v>
      </c>
      <c r="G2" s="33" t="s">
        <v>49</v>
      </c>
      <c r="H2" s="33" t="s">
        <v>0</v>
      </c>
      <c r="I2" s="33" t="s">
        <v>177</v>
      </c>
    </row>
    <row r="3" spans="1:9">
      <c r="A3" s="4" t="s">
        <v>52</v>
      </c>
      <c r="B3" s="32" t="s">
        <v>53</v>
      </c>
      <c r="C3" s="32" t="s">
        <v>54</v>
      </c>
      <c r="D3" s="32" t="s">
        <v>55</v>
      </c>
      <c r="E3" s="32" t="s">
        <v>54</v>
      </c>
      <c r="F3" s="35">
        <v>366664617</v>
      </c>
      <c r="G3" s="32" t="s">
        <v>54</v>
      </c>
      <c r="H3">
        <v>2008</v>
      </c>
      <c r="I3" s="36">
        <f>F3+F4</f>
        <v>739068418</v>
      </c>
    </row>
    <row r="4" spans="1:9" ht="30">
      <c r="A4" s="4" t="s">
        <v>56</v>
      </c>
      <c r="B4" s="32" t="s">
        <v>57</v>
      </c>
      <c r="C4" s="32" t="s">
        <v>58</v>
      </c>
      <c r="D4" s="32" t="s">
        <v>59</v>
      </c>
      <c r="E4" s="32" t="s">
        <v>60</v>
      </c>
      <c r="F4" s="35">
        <v>372403801</v>
      </c>
      <c r="G4" s="32" t="s">
        <v>61</v>
      </c>
      <c r="I4" s="36"/>
    </row>
    <row r="5" spans="1:9">
      <c r="A5" s="4" t="s">
        <v>62</v>
      </c>
      <c r="B5" s="32" t="s">
        <v>63</v>
      </c>
      <c r="C5" s="32" t="s">
        <v>64</v>
      </c>
      <c r="D5" s="32" t="s">
        <v>65</v>
      </c>
      <c r="E5" s="32" t="s">
        <v>66</v>
      </c>
      <c r="F5" s="35">
        <v>379633469</v>
      </c>
      <c r="G5" s="32" t="s">
        <v>67</v>
      </c>
      <c r="H5">
        <v>2009</v>
      </c>
      <c r="I5" s="36">
        <f t="shared" ref="I5:I23" si="0">F5+F6</f>
        <v>764428078</v>
      </c>
    </row>
    <row r="6" spans="1:9" ht="30">
      <c r="A6" s="4" t="s">
        <v>68</v>
      </c>
      <c r="B6" s="32" t="s">
        <v>69</v>
      </c>
      <c r="C6" s="32" t="s">
        <v>70</v>
      </c>
      <c r="D6" s="32" t="s">
        <v>71</v>
      </c>
      <c r="E6" s="32" t="s">
        <v>72</v>
      </c>
      <c r="F6" s="35">
        <v>384794609</v>
      </c>
      <c r="G6" s="32" t="s">
        <v>73</v>
      </c>
      <c r="I6" s="36"/>
    </row>
    <row r="7" spans="1:9">
      <c r="A7" s="4" t="s">
        <v>74</v>
      </c>
      <c r="B7" s="32" t="s">
        <v>75</v>
      </c>
      <c r="C7" s="32" t="s">
        <v>76</v>
      </c>
      <c r="D7" s="32" t="s">
        <v>77</v>
      </c>
      <c r="E7" s="32" t="s">
        <v>78</v>
      </c>
      <c r="F7" s="35">
        <v>393375752</v>
      </c>
      <c r="G7" s="32" t="s">
        <v>79</v>
      </c>
      <c r="H7">
        <v>2010</v>
      </c>
      <c r="I7" s="36">
        <f t="shared" si="0"/>
        <v>790984386</v>
      </c>
    </row>
    <row r="8" spans="1:9" ht="30">
      <c r="A8" s="4" t="s">
        <v>80</v>
      </c>
      <c r="B8" s="32" t="s">
        <v>81</v>
      </c>
      <c r="C8" s="32" t="s">
        <v>82</v>
      </c>
      <c r="D8" s="32" t="s">
        <v>83</v>
      </c>
      <c r="E8" s="32" t="s">
        <v>84</v>
      </c>
      <c r="F8" s="35">
        <v>397608634</v>
      </c>
      <c r="G8" s="32" t="s">
        <v>85</v>
      </c>
      <c r="I8" s="36"/>
    </row>
    <row r="9" spans="1:9">
      <c r="A9" s="4" t="s">
        <v>86</v>
      </c>
      <c r="B9" s="32" t="s">
        <v>87</v>
      </c>
      <c r="C9" s="32" t="s">
        <v>82</v>
      </c>
      <c r="D9" s="32" t="s">
        <v>88</v>
      </c>
      <c r="E9" s="32" t="s">
        <v>89</v>
      </c>
      <c r="F9" s="35">
        <v>404529333</v>
      </c>
      <c r="G9" s="32" t="s">
        <v>60</v>
      </c>
      <c r="H9">
        <v>2011</v>
      </c>
      <c r="I9" s="36">
        <f t="shared" si="0"/>
        <v>814499799</v>
      </c>
    </row>
    <row r="10" spans="1:9" ht="30">
      <c r="A10" s="4" t="s">
        <v>90</v>
      </c>
      <c r="B10" s="32" t="s">
        <v>91</v>
      </c>
      <c r="C10" s="32" t="s">
        <v>92</v>
      </c>
      <c r="D10" s="32" t="s">
        <v>93</v>
      </c>
      <c r="E10" s="32" t="s">
        <v>94</v>
      </c>
      <c r="F10" s="35">
        <v>409970466</v>
      </c>
      <c r="G10" s="32" t="s">
        <v>95</v>
      </c>
      <c r="I10" s="36"/>
    </row>
    <row r="11" spans="1:9">
      <c r="A11" s="4" t="s">
        <v>96</v>
      </c>
      <c r="B11" s="32" t="s">
        <v>97</v>
      </c>
      <c r="C11" s="32" t="s">
        <v>98</v>
      </c>
      <c r="D11" s="32" t="s">
        <v>99</v>
      </c>
      <c r="E11" s="32" t="s">
        <v>100</v>
      </c>
      <c r="F11" s="35">
        <v>417976419</v>
      </c>
      <c r="G11" s="32" t="s">
        <v>78</v>
      </c>
      <c r="H11">
        <v>2012</v>
      </c>
      <c r="I11" s="36">
        <f t="shared" si="0"/>
        <v>842887453</v>
      </c>
    </row>
    <row r="12" spans="1:9" ht="30">
      <c r="A12" s="4" t="s">
        <v>101</v>
      </c>
      <c r="B12" s="32" t="s">
        <v>102</v>
      </c>
      <c r="C12" s="32" t="s">
        <v>103</v>
      </c>
      <c r="D12" s="32" t="s">
        <v>104</v>
      </c>
      <c r="E12" s="32" t="s">
        <v>105</v>
      </c>
      <c r="F12" s="35">
        <v>424911034</v>
      </c>
      <c r="G12" s="32" t="s">
        <v>106</v>
      </c>
      <c r="I12" s="36"/>
    </row>
    <row r="13" spans="1:9">
      <c r="A13" s="4" t="s">
        <v>107</v>
      </c>
      <c r="B13" s="32" t="s">
        <v>108</v>
      </c>
      <c r="C13" s="32" t="s">
        <v>109</v>
      </c>
      <c r="D13" s="32" t="s">
        <v>110</v>
      </c>
      <c r="E13" s="32" t="s">
        <v>111</v>
      </c>
      <c r="F13" s="35">
        <v>445525602</v>
      </c>
      <c r="G13" s="32" t="s">
        <v>112</v>
      </c>
      <c r="H13">
        <v>2013</v>
      </c>
      <c r="I13" s="36">
        <f t="shared" si="0"/>
        <v>901000289</v>
      </c>
    </row>
    <row r="14" spans="1:9" ht="30">
      <c r="A14" s="4" t="s">
        <v>113</v>
      </c>
      <c r="B14" s="32" t="s">
        <v>114</v>
      </c>
      <c r="C14" s="32" t="s">
        <v>115</v>
      </c>
      <c r="D14" s="32" t="s">
        <v>116</v>
      </c>
      <c r="E14" s="32" t="s">
        <v>117</v>
      </c>
      <c r="F14" s="35">
        <v>455474687</v>
      </c>
      <c r="G14" s="32" t="s">
        <v>79</v>
      </c>
      <c r="I14" s="36"/>
    </row>
    <row r="15" spans="1:9">
      <c r="A15" s="4" t="s">
        <v>118</v>
      </c>
      <c r="B15" s="32" t="s">
        <v>119</v>
      </c>
      <c r="C15" s="32" t="s">
        <v>120</v>
      </c>
      <c r="D15" s="32" t="s">
        <v>121</v>
      </c>
      <c r="E15" s="32" t="s">
        <v>122</v>
      </c>
      <c r="F15" s="35">
        <v>473401178</v>
      </c>
      <c r="G15" s="32" t="s">
        <v>123</v>
      </c>
      <c r="H15">
        <v>2014</v>
      </c>
      <c r="I15" s="36">
        <f t="shared" si="0"/>
        <v>960540549</v>
      </c>
    </row>
    <row r="16" spans="1:9" ht="30">
      <c r="A16" s="4" t="s">
        <v>124</v>
      </c>
      <c r="B16" s="32" t="s">
        <v>125</v>
      </c>
      <c r="C16" s="32" t="s">
        <v>126</v>
      </c>
      <c r="D16" s="32" t="s">
        <v>127</v>
      </c>
      <c r="E16" s="32" t="s">
        <v>128</v>
      </c>
      <c r="F16" s="35">
        <v>487139371</v>
      </c>
      <c r="G16" s="32" t="s">
        <v>129</v>
      </c>
      <c r="I16" s="36"/>
    </row>
    <row r="17" spans="1:9">
      <c r="A17" s="4" t="s">
        <v>130</v>
      </c>
      <c r="B17" s="32" t="s">
        <v>131</v>
      </c>
      <c r="C17" s="32" t="s">
        <v>132</v>
      </c>
      <c r="D17" s="32" t="s">
        <v>133</v>
      </c>
      <c r="E17" s="32" t="s">
        <v>134</v>
      </c>
      <c r="F17" s="35">
        <v>506041016</v>
      </c>
      <c r="G17" s="32" t="s">
        <v>135</v>
      </c>
      <c r="H17">
        <v>2015</v>
      </c>
      <c r="I17" s="36">
        <f t="shared" si="0"/>
        <v>1027682085</v>
      </c>
    </row>
    <row r="18" spans="1:9" ht="30">
      <c r="A18" s="4" t="s">
        <v>136</v>
      </c>
      <c r="B18" s="32" t="s">
        <v>137</v>
      </c>
      <c r="C18" s="32" t="s">
        <v>138</v>
      </c>
      <c r="D18" s="32" t="s">
        <v>139</v>
      </c>
      <c r="E18" s="32" t="s">
        <v>140</v>
      </c>
      <c r="F18" s="35">
        <v>521641069</v>
      </c>
      <c r="G18" s="32" t="s">
        <v>141</v>
      </c>
      <c r="I18" s="36"/>
    </row>
    <row r="19" spans="1:9">
      <c r="A19" s="4" t="s">
        <v>142</v>
      </c>
      <c r="B19" s="32" t="s">
        <v>143</v>
      </c>
      <c r="C19" s="32" t="s">
        <v>144</v>
      </c>
      <c r="D19" s="32" t="s">
        <v>145</v>
      </c>
      <c r="E19" s="32" t="s">
        <v>146</v>
      </c>
      <c r="F19" s="35">
        <v>539588453</v>
      </c>
      <c r="G19" s="32" t="s">
        <v>147</v>
      </c>
      <c r="H19">
        <v>2016</v>
      </c>
      <c r="I19" s="36">
        <f t="shared" si="0"/>
        <v>1090033696</v>
      </c>
    </row>
    <row r="20" spans="1:9" ht="30">
      <c r="A20" s="4" t="s">
        <v>148</v>
      </c>
      <c r="B20" s="32" t="s">
        <v>149</v>
      </c>
      <c r="C20" s="32" t="s">
        <v>150</v>
      </c>
      <c r="D20" s="32" t="s">
        <v>151</v>
      </c>
      <c r="E20" s="32" t="s">
        <v>152</v>
      </c>
      <c r="F20" s="35">
        <v>550445243</v>
      </c>
      <c r="G20" s="32" t="s">
        <v>153</v>
      </c>
      <c r="I20" s="36"/>
    </row>
    <row r="21" spans="1:9">
      <c r="A21" s="4" t="s">
        <v>154</v>
      </c>
      <c r="B21" s="32" t="s">
        <v>155</v>
      </c>
      <c r="C21" s="32" t="s">
        <v>109</v>
      </c>
      <c r="D21" s="32" t="s">
        <v>156</v>
      </c>
      <c r="E21" s="32" t="s">
        <v>157</v>
      </c>
      <c r="F21" s="35">
        <v>571093257</v>
      </c>
      <c r="G21" s="32" t="s">
        <v>158</v>
      </c>
      <c r="H21">
        <v>2017</v>
      </c>
      <c r="I21" s="36">
        <f t="shared" si="0"/>
        <v>1148590888</v>
      </c>
    </row>
    <row r="22" spans="1:9" ht="30">
      <c r="A22" s="4" t="s">
        <v>159</v>
      </c>
      <c r="B22" s="32" t="s">
        <v>160</v>
      </c>
      <c r="C22" s="32" t="s">
        <v>161</v>
      </c>
      <c r="D22" s="32" t="s">
        <v>162</v>
      </c>
      <c r="E22" s="32" t="s">
        <v>163</v>
      </c>
      <c r="F22" s="35">
        <v>577497631</v>
      </c>
      <c r="G22" s="32" t="s">
        <v>164</v>
      </c>
      <c r="I22" s="36"/>
    </row>
    <row r="23" spans="1:9">
      <c r="A23" s="4" t="s">
        <v>165</v>
      </c>
      <c r="B23" s="32" t="s">
        <v>166</v>
      </c>
      <c r="C23" s="32" t="s">
        <v>167</v>
      </c>
      <c r="D23" s="32" t="s">
        <v>168</v>
      </c>
      <c r="E23" s="32" t="s">
        <v>169</v>
      </c>
      <c r="F23" s="35">
        <v>631686336</v>
      </c>
      <c r="G23" s="32" t="s">
        <v>170</v>
      </c>
      <c r="H23">
        <v>2018</v>
      </c>
      <c r="I23" s="36">
        <f t="shared" si="0"/>
        <v>1290861253</v>
      </c>
    </row>
    <row r="24" spans="1:9" ht="30">
      <c r="A24" s="4" t="s">
        <v>171</v>
      </c>
      <c r="B24" s="32" t="s">
        <v>172</v>
      </c>
      <c r="C24" s="32" t="s">
        <v>64</v>
      </c>
      <c r="D24" s="32" t="s">
        <v>173</v>
      </c>
      <c r="E24" s="32" t="s">
        <v>174</v>
      </c>
      <c r="F24" s="35">
        <v>659174917</v>
      </c>
      <c r="G24" s="32" t="s">
        <v>175</v>
      </c>
      <c r="I24" s="36"/>
    </row>
    <row r="26" spans="1:9">
      <c r="A26" s="3" t="s">
        <v>176</v>
      </c>
    </row>
  </sheetData>
  <mergeCells count="1">
    <mergeCell ref="A1: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tax spending</vt:lpstr>
      <vt:lpstr>Jorratt 2013</vt:lpstr>
      <vt:lpstr>Imp.Territorial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tatiana beale olavarría</dc:creator>
  <cp:lastModifiedBy>ilia tatiana beale olavarría</cp:lastModifiedBy>
  <cp:lastPrinted>2019-02-14T14:32:28Z</cp:lastPrinted>
  <dcterms:created xsi:type="dcterms:W3CDTF">2019-02-11T15:59:30Z</dcterms:created>
  <dcterms:modified xsi:type="dcterms:W3CDTF">2019-04-18T13:39:26Z</dcterms:modified>
</cp:coreProperties>
</file>