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updateLinks="always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/Users/marcmorgan/Dropbox/MS2018_BrazilDINA/Data/Income tax/DIRPF 2007-2016/"/>
    </mc:Choice>
  </mc:AlternateContent>
  <xr:revisionPtr revIDLastSave="0" documentId="13_ncr:1_{33DD4EAE-6E1E-5B40-9F6A-C85C0B905FB5}" xr6:coauthVersionLast="36" xr6:coauthVersionMax="36" xr10:uidLastSave="{00000000-0000-0000-0000-000000000000}"/>
  <bookViews>
    <workbookView xWindow="0" yWindow="460" windowWidth="27320" windowHeight="13940" tabRatio="911" firstSheet="5" activeTab="8" xr2:uid="{00000000-000D-0000-FFFF-FFFF00000000}"/>
  </bookViews>
  <sheets>
    <sheet name="P1_T1" sheetId="13182" r:id="rId1"/>
    <sheet name="P2_T2" sheetId="1" r:id="rId2"/>
    <sheet name="P3_T3" sheetId="13183" r:id="rId3"/>
    <sheet name="P4_P5_T4" sheetId="13158" r:id="rId4"/>
    <sheet name="P6_P7_T5" sheetId="13185" r:id="rId5"/>
    <sheet name="P8_P9_T6" sheetId="13203" r:id="rId6"/>
    <sheet name="P10_P11_T7" sheetId="13204" r:id="rId7"/>
    <sheet name="P12_P13_T8" sheetId="13205" r:id="rId8"/>
    <sheet name="P14_P15_T9" sheetId="13206" r:id="rId9"/>
    <sheet name="P16_P17_T10" sheetId="13207" r:id="rId10"/>
    <sheet name="P18_T11" sheetId="13208" r:id="rId11"/>
    <sheet name="P19-26_T12" sheetId="664" r:id="rId12"/>
    <sheet name="P27_40_T13" sheetId="13159" r:id="rId13"/>
    <sheet name="P41_T14" sheetId="13156" r:id="rId14"/>
    <sheet name="P42_T14" sheetId="13160" r:id="rId15"/>
    <sheet name="P43_T14" sheetId="13161" r:id="rId16"/>
    <sheet name="P44_T15" sheetId="536" r:id="rId17"/>
    <sheet name="P45_T16" sheetId="13186" r:id="rId18"/>
    <sheet name="P46_T17" sheetId="13187" r:id="rId19"/>
    <sheet name="P47_T18" sheetId="2316" r:id="rId20"/>
    <sheet name="P48_T19" sheetId="13188" r:id="rId21"/>
    <sheet name="P49_T20" sheetId="13189" r:id="rId22"/>
    <sheet name="P50_T21" sheetId="2049" r:id="rId23"/>
    <sheet name="P51_T22" sheetId="13190" r:id="rId24"/>
    <sheet name="P52_T23" sheetId="13191" r:id="rId25"/>
  </sheets>
  <externalReferences>
    <externalReference r:id="rId26"/>
    <externalReference r:id="rId27"/>
    <externalReference r:id="rId28"/>
  </externalReferences>
  <definedNames>
    <definedName name="__xlnm.Print_Area" localSheetId="0">P1_T1!$B$4:$V$41</definedName>
    <definedName name="__xlnm.Print_Area" localSheetId="11">'P19-26_T12'!$B$4:$G$45</definedName>
    <definedName name="__xlnm.Print_Area" localSheetId="1">P2_T2!$B$4:$V$41</definedName>
    <definedName name="__xlnm.Print_Area" localSheetId="12">P27_40_T13!$B$4:$G$46</definedName>
    <definedName name="__xlnm.Print_Area" localSheetId="2">P3_T3!$B$4:$V$20</definedName>
    <definedName name="__xlnm.Print_Area" localSheetId="3">P4_P5_T4!$B$4:$V$44</definedName>
    <definedName name="__xlnm.Print_Area" localSheetId="13">P41_T14!$B$4:$H$36</definedName>
    <definedName name="__xlnm.Print_Area" localSheetId="14">P42_T14!#REF!</definedName>
    <definedName name="__xlnm.Print_Area" localSheetId="15">P43_T14!#REF!</definedName>
    <definedName name="__xlnm.Print_Area" localSheetId="16">P44_T15!$B$4:$E$29</definedName>
    <definedName name="__xlnm.Print_Area" localSheetId="17">P45_T16!$B$4:$F$25</definedName>
    <definedName name="__xlnm.Print_Area" localSheetId="18">P46_T17!$B$4:$F$27</definedName>
    <definedName name="__xlnm.Print_Area" localSheetId="19">P47_T18!$B$4:$H$24</definedName>
    <definedName name="__xlnm.Print_Area" localSheetId="20">P48_T19!$B$4:$H$28</definedName>
    <definedName name="__xlnm.Print_Area" localSheetId="21">P49_T20!$B$4:$H$40</definedName>
    <definedName name="__xlnm.Print_Area" localSheetId="22">P50_T21!$B$4:$G$41</definedName>
    <definedName name="__xlnm.Print_Area" localSheetId="23">P51_T22!$B$4:$G$26</definedName>
    <definedName name="__xlnm.Print_Area" localSheetId="24">P52_T23!$B$4:$G$54</definedName>
    <definedName name="__xlnm.Print_Area" localSheetId="4">P6_P7_T5!$B$4:$V$46</definedName>
    <definedName name="_xlnm.Print_Area" localSheetId="0">P1_T1!$B$4:$V$40</definedName>
    <definedName name="_xlnm.Print_Area" localSheetId="6">P10_P11_T7!$B$4:$V$49</definedName>
    <definedName name="_xlnm.Print_Area" localSheetId="7">P12_P13_T8!$B$4:$V$45</definedName>
    <definedName name="_xlnm.Print_Area" localSheetId="8">P14_P15_T9!$B$4:$V$45</definedName>
    <definedName name="_xlnm.Print_Area" localSheetId="9">P16_P17_T10!$B$4:$V$45</definedName>
    <definedName name="_xlnm.Print_Area" localSheetId="10">P18_T11!$B$4:$V$52</definedName>
    <definedName name="_xlnm.Print_Area" localSheetId="11">'P19-26_T12'!$B$4:$V$46</definedName>
    <definedName name="_xlnm.Print_Area" localSheetId="1">P2_T2!$B$4:$V$40</definedName>
    <definedName name="_xlnm.Print_Area" localSheetId="12">P27_40_T13!$B$4:$V$47</definedName>
    <definedName name="_xlnm.Print_Area" localSheetId="2">P3_T3!$B$4:$V$42</definedName>
    <definedName name="_xlnm.Print_Area" localSheetId="3">P4_P5_T4!$B$4:$V$45</definedName>
    <definedName name="_xlnm.Print_Area" localSheetId="13">P41_T14!$B$4:$V$64</definedName>
    <definedName name="_xlnm.Print_Area" localSheetId="14">P42_T14!$B$4:$V$64</definedName>
    <definedName name="_xlnm.Print_Area" localSheetId="15">P43_T14!$B$4:$V$63</definedName>
    <definedName name="_xlnm.Print_Area" localSheetId="16">P44_T15!$B$4:$F$32</definedName>
    <definedName name="_xlnm.Print_Area" localSheetId="17">P45_T16!$B$4:$H$25</definedName>
    <definedName name="_xlnm.Print_Area" localSheetId="18">P46_T17!$B$4:$H$27</definedName>
    <definedName name="_xlnm.Print_Area" localSheetId="19">P47_T18!$B$4:$H$24</definedName>
    <definedName name="_xlnm.Print_Area" localSheetId="20">P48_T19!$B$4:$H$28</definedName>
    <definedName name="_xlnm.Print_Area" localSheetId="21">P49_T20!$B$4:$H$40</definedName>
    <definedName name="_xlnm.Print_Area" localSheetId="22">P50_T21!$B$4:$K$40</definedName>
    <definedName name="_xlnm.Print_Area" localSheetId="23">P51_T22!$B$4:$J$25</definedName>
    <definedName name="_xlnm.Print_Area" localSheetId="24">P52_T23!$B$4:$L$53</definedName>
    <definedName name="_xlnm.Print_Area" localSheetId="4">P6_P7_T5!$B$4:$V$47</definedName>
    <definedName name="_xlnm.Print_Area" localSheetId="5">P8_P9_T6!$B$4:$V$46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" i="13206" l="1"/>
  <c r="M62" i="13206" s="1"/>
  <c r="H73" i="13206"/>
  <c r="E48" i="13204"/>
  <c r="K66" i="13204"/>
  <c r="O49" i="13206" l="1"/>
  <c r="O50" i="13206"/>
  <c r="O51" i="13206"/>
  <c r="O52" i="13206"/>
  <c r="O53" i="13206"/>
  <c r="O54" i="13206"/>
  <c r="O55" i="13206"/>
  <c r="O56" i="13206"/>
  <c r="O57" i="13206"/>
  <c r="O58" i="13206"/>
  <c r="O48" i="13206"/>
  <c r="C48" i="13206"/>
  <c r="S48" i="13206"/>
  <c r="S58" i="13206"/>
  <c r="R58" i="13206"/>
  <c r="S57" i="13206"/>
  <c r="S56" i="13206"/>
  <c r="S55" i="13206"/>
  <c r="S54" i="13206"/>
  <c r="S53" i="13206"/>
  <c r="S52" i="13206"/>
  <c r="S51" i="13206"/>
  <c r="S50" i="13206"/>
  <c r="R50" i="13206"/>
  <c r="S49" i="13206"/>
  <c r="D25" i="13206"/>
  <c r="D48" i="13206"/>
  <c r="R48" i="13206" s="1"/>
  <c r="J48" i="13206"/>
  <c r="D35" i="13206"/>
  <c r="D58" i="13206" s="1"/>
  <c r="J58" i="13206" s="1"/>
  <c r="D34" i="13206"/>
  <c r="D57" i="13206" s="1"/>
  <c r="D33" i="13206"/>
  <c r="D56" i="13206"/>
  <c r="R56" i="13206" s="1"/>
  <c r="J56" i="13206"/>
  <c r="D32" i="13206"/>
  <c r="D55" i="13206"/>
  <c r="R55" i="13206" s="1"/>
  <c r="J55" i="13206"/>
  <c r="D31" i="13206"/>
  <c r="D54" i="13206" s="1"/>
  <c r="J54" i="13206" s="1"/>
  <c r="D30" i="13206"/>
  <c r="D53" i="13206"/>
  <c r="J53" i="13206" s="1"/>
  <c r="D29" i="13206"/>
  <c r="D52" i="13206"/>
  <c r="D28" i="13206"/>
  <c r="D51" i="13206"/>
  <c r="R51" i="13206" s="1"/>
  <c r="J51" i="13206"/>
  <c r="D27" i="13206"/>
  <c r="D50" i="13206" s="1"/>
  <c r="J50" i="13206" s="1"/>
  <c r="D26" i="13206"/>
  <c r="D49" i="13206"/>
  <c r="A53" i="13206"/>
  <c r="D26" i="13204"/>
  <c r="D49" i="13204"/>
  <c r="J49" i="13204" s="1"/>
  <c r="D27" i="13204"/>
  <c r="D50" i="13204"/>
  <c r="D28" i="13204"/>
  <c r="D51" i="13204"/>
  <c r="J51" i="13204"/>
  <c r="D29" i="13204"/>
  <c r="D52" i="13204" s="1"/>
  <c r="D30" i="13204"/>
  <c r="D53" i="13204"/>
  <c r="D31" i="13204"/>
  <c r="D54" i="13204"/>
  <c r="H54" i="13204" s="1"/>
  <c r="J54" i="13204"/>
  <c r="D32" i="13204"/>
  <c r="D55" i="13204"/>
  <c r="J55" i="13204"/>
  <c r="D33" i="13204"/>
  <c r="D56" i="13204" s="1"/>
  <c r="D34" i="13204"/>
  <c r="D57" i="13204"/>
  <c r="D35" i="13204"/>
  <c r="D58" i="13204"/>
  <c r="H58" i="13204" s="1"/>
  <c r="J58" i="13204"/>
  <c r="K58" i="13204" s="1"/>
  <c r="M58" i="13204" s="1"/>
  <c r="J72" i="13204" s="1"/>
  <c r="D25" i="13204"/>
  <c r="D48" i="13204" s="1"/>
  <c r="A53" i="13204"/>
  <c r="F62" i="13203"/>
  <c r="D49" i="13203"/>
  <c r="J49" i="13203"/>
  <c r="D50" i="13203"/>
  <c r="D51" i="13203"/>
  <c r="J51" i="13203"/>
  <c r="D52" i="13203"/>
  <c r="J52" i="13203" s="1"/>
  <c r="D53" i="13203"/>
  <c r="J53" i="13203"/>
  <c r="D54" i="13203"/>
  <c r="D55" i="13203"/>
  <c r="J55" i="13203"/>
  <c r="D56" i="13203"/>
  <c r="D57" i="13203"/>
  <c r="J57" i="13203"/>
  <c r="D58" i="13203"/>
  <c r="D48" i="13203"/>
  <c r="J48" i="13203"/>
  <c r="A53" i="13203"/>
  <c r="E49" i="13203"/>
  <c r="E50" i="13203"/>
  <c r="E51" i="13203"/>
  <c r="E52" i="13203"/>
  <c r="E53" i="13203"/>
  <c r="E54" i="13203"/>
  <c r="E55" i="13203"/>
  <c r="E56" i="13203"/>
  <c r="E57" i="13203"/>
  <c r="E58" i="13203"/>
  <c r="E59" i="13203"/>
  <c r="E48" i="13203"/>
  <c r="D59" i="13203"/>
  <c r="G62" i="13203"/>
  <c r="H62" i="13203"/>
  <c r="F63" i="13203"/>
  <c r="H63" i="13203" s="1"/>
  <c r="G63" i="13203"/>
  <c r="F64" i="13203"/>
  <c r="G64" i="13203"/>
  <c r="F65" i="13203"/>
  <c r="G65" i="13203"/>
  <c r="H65" i="13203"/>
  <c r="F66" i="13203"/>
  <c r="G66" i="13203"/>
  <c r="H66" i="13203"/>
  <c r="L66" i="13203" s="1"/>
  <c r="F67" i="13203"/>
  <c r="G67" i="13203"/>
  <c r="H67" i="13203"/>
  <c r="L67" i="13203" s="1"/>
  <c r="F68" i="13203"/>
  <c r="H68" i="13203" s="1"/>
  <c r="G68" i="13203"/>
  <c r="L68" i="13203"/>
  <c r="F69" i="13203"/>
  <c r="G69" i="13203"/>
  <c r="G70" i="13203"/>
  <c r="H69" i="13203"/>
  <c r="F70" i="13203"/>
  <c r="F71" i="13203"/>
  <c r="F72" i="13203"/>
  <c r="E62" i="13203"/>
  <c r="E63" i="13203"/>
  <c r="E64" i="13203"/>
  <c r="E66" i="13203"/>
  <c r="E67" i="13203"/>
  <c r="E68" i="13203"/>
  <c r="E70" i="13203"/>
  <c r="E71" i="13203"/>
  <c r="E72" i="13203"/>
  <c r="D62" i="13203"/>
  <c r="D63" i="13203"/>
  <c r="D64" i="13203"/>
  <c r="D65" i="13203"/>
  <c r="L65" i="13203" s="1"/>
  <c r="D66" i="13203"/>
  <c r="D67" i="13203"/>
  <c r="D68" i="13203"/>
  <c r="D69" i="13203"/>
  <c r="D70" i="13203"/>
  <c r="D71" i="13203"/>
  <c r="D72" i="13203"/>
  <c r="D73" i="13203"/>
  <c r="K72" i="13203"/>
  <c r="C72" i="13203"/>
  <c r="K71" i="13203"/>
  <c r="C71" i="13203"/>
  <c r="C70" i="13203"/>
  <c r="C69" i="13203"/>
  <c r="K68" i="13203"/>
  <c r="C68" i="13203"/>
  <c r="K67" i="13203"/>
  <c r="C67" i="13203"/>
  <c r="K66" i="13203"/>
  <c r="C66" i="13203"/>
  <c r="C65" i="13203"/>
  <c r="K64" i="13203"/>
  <c r="C64" i="13203"/>
  <c r="L63" i="13203"/>
  <c r="K63" i="13203"/>
  <c r="C63" i="13203"/>
  <c r="C62" i="13203"/>
  <c r="H58" i="13203"/>
  <c r="H57" i="13203"/>
  <c r="F57" i="13203"/>
  <c r="N54" i="13203"/>
  <c r="H53" i="13203"/>
  <c r="F53" i="13203"/>
  <c r="H52" i="13203"/>
  <c r="N51" i="13203"/>
  <c r="H51" i="13203"/>
  <c r="H50" i="13203"/>
  <c r="H49" i="13203"/>
  <c r="F49" i="13203"/>
  <c r="H48" i="13203"/>
  <c r="F48" i="13203"/>
  <c r="E58" i="13204"/>
  <c r="E72" i="13204"/>
  <c r="D72" i="13204"/>
  <c r="K72" i="13204"/>
  <c r="E62" i="13204"/>
  <c r="E49" i="13204"/>
  <c r="H49" i="13204" s="1"/>
  <c r="E63" i="13204"/>
  <c r="K63" i="13204" s="1"/>
  <c r="E50" i="13204"/>
  <c r="E64" i="13204"/>
  <c r="E51" i="13204"/>
  <c r="H51" i="13204" s="1"/>
  <c r="E65" i="13204"/>
  <c r="E52" i="13204"/>
  <c r="E66" i="13204"/>
  <c r="E53" i="13204"/>
  <c r="E67" i="13204"/>
  <c r="K67" i="13204" s="1"/>
  <c r="E54" i="13204"/>
  <c r="E68" i="13204"/>
  <c r="E55" i="13204"/>
  <c r="H55" i="13204" s="1"/>
  <c r="E69" i="13204"/>
  <c r="K69" i="13204" s="1"/>
  <c r="E56" i="13204"/>
  <c r="E70" i="13204"/>
  <c r="E57" i="13204"/>
  <c r="E71" i="13204"/>
  <c r="K71" i="13204" s="1"/>
  <c r="E59" i="13204"/>
  <c r="F62" i="13204"/>
  <c r="G62" i="13204"/>
  <c r="F63" i="13204"/>
  <c r="G63" i="13204"/>
  <c r="F64" i="13204"/>
  <c r="G64" i="13204"/>
  <c r="H64" i="13204"/>
  <c r="L64" i="13204" s="1"/>
  <c r="F65" i="13204"/>
  <c r="G65" i="13204"/>
  <c r="H65" i="13204"/>
  <c r="F66" i="13204"/>
  <c r="G66" i="13204"/>
  <c r="H66" i="13204"/>
  <c r="L66" i="13204" s="1"/>
  <c r="F67" i="13204"/>
  <c r="H67" i="13204" s="1"/>
  <c r="L67" i="13204" s="1"/>
  <c r="G67" i="13204"/>
  <c r="F68" i="13204"/>
  <c r="G68" i="13204"/>
  <c r="F69" i="13204"/>
  <c r="G69" i="13204"/>
  <c r="H69" i="13204" s="1"/>
  <c r="F70" i="13204"/>
  <c r="F71" i="13204"/>
  <c r="F72" i="13204"/>
  <c r="D62" i="13204"/>
  <c r="D63" i="13204"/>
  <c r="D64" i="13204"/>
  <c r="D65" i="13204"/>
  <c r="D73" i="13204" s="1"/>
  <c r="D66" i="13204"/>
  <c r="D67" i="13204"/>
  <c r="D68" i="13204"/>
  <c r="D69" i="13204"/>
  <c r="D70" i="13204"/>
  <c r="D71" i="13204"/>
  <c r="C35" i="13206"/>
  <c r="C35" i="13204"/>
  <c r="C58" i="13204" s="1"/>
  <c r="C72" i="13204" s="1"/>
  <c r="C34" i="13206"/>
  <c r="C34" i="13204"/>
  <c r="C57" i="13204" s="1"/>
  <c r="C71" i="13204" s="1"/>
  <c r="K70" i="13204"/>
  <c r="C33" i="13206"/>
  <c r="C33" i="13204"/>
  <c r="C56" i="13204" s="1"/>
  <c r="C70" i="13204" s="1"/>
  <c r="C32" i="13206"/>
  <c r="C32" i="13204"/>
  <c r="C55" i="13204" s="1"/>
  <c r="C69" i="13204" s="1"/>
  <c r="K68" i="13204"/>
  <c r="C31" i="13206"/>
  <c r="C31" i="13204" s="1"/>
  <c r="C54" i="13204" s="1"/>
  <c r="C68" i="13204"/>
  <c r="C30" i="13206"/>
  <c r="C30" i="13204"/>
  <c r="C53" i="13204"/>
  <c r="C67" i="13204"/>
  <c r="C29" i="13206"/>
  <c r="C29" i="13204"/>
  <c r="C52" i="13204"/>
  <c r="C28" i="13206"/>
  <c r="C28" i="13204" s="1"/>
  <c r="C51" i="13204" s="1"/>
  <c r="K64" i="13204"/>
  <c r="C27" i="13206"/>
  <c r="C27" i="13204" s="1"/>
  <c r="C26" i="13206"/>
  <c r="C26" i="13204" s="1"/>
  <c r="C49" i="13204"/>
  <c r="C63" i="13204" s="1"/>
  <c r="K62" i="13204"/>
  <c r="C25" i="13204"/>
  <c r="C48" i="13204" s="1"/>
  <c r="C62" i="13204" s="1"/>
  <c r="G58" i="13204"/>
  <c r="F58" i="13204"/>
  <c r="F56" i="13204"/>
  <c r="N55" i="13204"/>
  <c r="F55" i="13204"/>
  <c r="F54" i="13204"/>
  <c r="G53" i="13204"/>
  <c r="F52" i="13204"/>
  <c r="N51" i="13204"/>
  <c r="F51" i="13204"/>
  <c r="F49" i="13204"/>
  <c r="W23" i="13206"/>
  <c r="W22" i="13206" s="1"/>
  <c r="W19" i="13206"/>
  <c r="W18" i="13206" s="1"/>
  <c r="AF12" i="13206"/>
  <c r="D62" i="13206"/>
  <c r="K58" i="13206"/>
  <c r="M58" i="13206" s="1"/>
  <c r="J72" i="13206" s="1"/>
  <c r="I13" i="2049"/>
  <c r="H13" i="2049"/>
  <c r="J13" i="2049"/>
  <c r="X14" i="13159"/>
  <c r="X13" i="13203"/>
  <c r="Z13" i="13203" s="1"/>
  <c r="X14" i="13203"/>
  <c r="Z14" i="13203" s="1"/>
  <c r="AA14" i="13203" s="1"/>
  <c r="X15" i="13203"/>
  <c r="Z15" i="13203"/>
  <c r="AA15" i="13203"/>
  <c r="X16" i="13203"/>
  <c r="Z16" i="13203"/>
  <c r="AA16" i="13203"/>
  <c r="X17" i="13203"/>
  <c r="Z17" i="13203" s="1"/>
  <c r="AA17" i="13203" s="1"/>
  <c r="X18" i="13203"/>
  <c r="Z18" i="13203"/>
  <c r="AA18" i="13203" s="1"/>
  <c r="X19" i="13203"/>
  <c r="Z19" i="13203"/>
  <c r="AA19" i="13203" s="1"/>
  <c r="X20" i="13203"/>
  <c r="Z20" i="13203"/>
  <c r="AA20" i="13203"/>
  <c r="X21" i="13203"/>
  <c r="Z21" i="13203" s="1"/>
  <c r="AA21" i="13203" s="1"/>
  <c r="X22" i="13203"/>
  <c r="Z22" i="13203"/>
  <c r="AA22" i="13203" s="1"/>
  <c r="X12" i="13203"/>
  <c r="Z12" i="13203"/>
  <c r="AA12" i="13203" s="1"/>
  <c r="X23" i="13203"/>
  <c r="D63" i="13206"/>
  <c r="L63" i="13206" s="1"/>
  <c r="D64" i="13206"/>
  <c r="D65" i="13206"/>
  <c r="D66" i="13206"/>
  <c r="D67" i="13206"/>
  <c r="D68" i="13206"/>
  <c r="D69" i="13206"/>
  <c r="D70" i="13206"/>
  <c r="D71" i="13206"/>
  <c r="D72" i="13206"/>
  <c r="F62" i="13206"/>
  <c r="G62" i="13206"/>
  <c r="F63" i="13206"/>
  <c r="G63" i="13206"/>
  <c r="H63" i="13206"/>
  <c r="F64" i="13206"/>
  <c r="G64" i="13206"/>
  <c r="H64" i="13206" s="1"/>
  <c r="F65" i="13206"/>
  <c r="G65" i="13206"/>
  <c r="H65" i="13206"/>
  <c r="L65" i="13206" s="1"/>
  <c r="F66" i="13206"/>
  <c r="G66" i="13206"/>
  <c r="H66" i="13206"/>
  <c r="F67" i="13206"/>
  <c r="G67" i="13206"/>
  <c r="H67" i="13206"/>
  <c r="F68" i="13206"/>
  <c r="G68" i="13206"/>
  <c r="H68" i="13206"/>
  <c r="L68" i="13206" s="1"/>
  <c r="F69" i="13206"/>
  <c r="H69" i="13206" s="1"/>
  <c r="G69" i="13206"/>
  <c r="L69" i="13206"/>
  <c r="F70" i="13206"/>
  <c r="F71" i="13206"/>
  <c r="F72" i="13206"/>
  <c r="D18" i="13183"/>
  <c r="D20" i="13183"/>
  <c r="D74" i="13206"/>
  <c r="W20" i="13206"/>
  <c r="W21" i="13206"/>
  <c r="AF13" i="13206"/>
  <c r="AF14" i="13206"/>
  <c r="AF15" i="13206"/>
  <c r="AF16" i="13206"/>
  <c r="AF17" i="13206"/>
  <c r="AF18" i="13206"/>
  <c r="AF19" i="13206"/>
  <c r="AF20" i="13206"/>
  <c r="AF21" i="13206"/>
  <c r="AF22" i="13206"/>
  <c r="C62" i="13206"/>
  <c r="L64" i="13206"/>
  <c r="F74" i="13206"/>
  <c r="Y58" i="13206"/>
  <c r="Y48" i="13206"/>
  <c r="Y50" i="13206"/>
  <c r="Y51" i="13206"/>
  <c r="Y52" i="13206"/>
  <c r="Y53" i="13206"/>
  <c r="Y54" i="13206"/>
  <c r="Y55" i="13206"/>
  <c r="Y56" i="13206"/>
  <c r="X48" i="13206"/>
  <c r="X50" i="13206"/>
  <c r="X51" i="13206"/>
  <c r="X52" i="13206"/>
  <c r="X53" i="13206"/>
  <c r="X54" i="13206"/>
  <c r="X55" i="13206"/>
  <c r="X56" i="13206"/>
  <c r="X58" i="13206"/>
  <c r="E25" i="13206"/>
  <c r="F25" i="13206"/>
  <c r="G25" i="13206"/>
  <c r="G37" i="13206" s="1"/>
  <c r="H25" i="13206"/>
  <c r="J25" i="13206" s="1"/>
  <c r="AA28" i="13206"/>
  <c r="Y28" i="13206"/>
  <c r="X28" i="13206"/>
  <c r="Z13" i="13206"/>
  <c r="Z14" i="13206"/>
  <c r="Z15" i="13206"/>
  <c r="Z16" i="13206"/>
  <c r="Z17" i="13206"/>
  <c r="Z18" i="13206"/>
  <c r="Z19" i="13206"/>
  <c r="Z20" i="13206"/>
  <c r="Z21" i="13206"/>
  <c r="Z22" i="13206"/>
  <c r="Z12" i="13206"/>
  <c r="Q29" i="13206"/>
  <c r="Q27" i="13206"/>
  <c r="Q28" i="13206"/>
  <c r="N49" i="13206"/>
  <c r="N58" i="13206"/>
  <c r="E73" i="13161"/>
  <c r="E79" i="13161"/>
  <c r="M55" i="13159"/>
  <c r="M72" i="13156"/>
  <c r="M72" i="13160"/>
  <c r="M71" i="13161"/>
  <c r="N55" i="13159"/>
  <c r="N72" i="13156"/>
  <c r="N72" i="13160"/>
  <c r="N71" i="13161"/>
  <c r="M56" i="13159"/>
  <c r="M73" i="13156"/>
  <c r="M73" i="13160"/>
  <c r="M72" i="13161"/>
  <c r="N56" i="13159"/>
  <c r="N73" i="13156"/>
  <c r="N73" i="13160"/>
  <c r="N72" i="13161"/>
  <c r="M57" i="13159"/>
  <c r="M74" i="13156"/>
  <c r="M74" i="13160"/>
  <c r="M73" i="13161"/>
  <c r="N57" i="13159"/>
  <c r="N74" i="13156"/>
  <c r="N74" i="13160"/>
  <c r="N73" i="13161"/>
  <c r="M58" i="13159"/>
  <c r="M75" i="13156"/>
  <c r="M75" i="13160"/>
  <c r="M74" i="13161"/>
  <c r="N58" i="13159"/>
  <c r="N75" i="13156"/>
  <c r="N75" i="13160"/>
  <c r="N74" i="13161"/>
  <c r="M59" i="13159"/>
  <c r="M76" i="13156"/>
  <c r="M76" i="13160"/>
  <c r="M75" i="13161"/>
  <c r="N59" i="13159"/>
  <c r="N76" i="13156"/>
  <c r="N76" i="13160"/>
  <c r="N75" i="13161"/>
  <c r="M60" i="13159"/>
  <c r="M77" i="13156" s="1"/>
  <c r="M77" i="13160"/>
  <c r="M76" i="13161"/>
  <c r="N60" i="13159"/>
  <c r="N77" i="13156" s="1"/>
  <c r="N77" i="13160" s="1"/>
  <c r="N76" i="13161" s="1"/>
  <c r="M61" i="13159"/>
  <c r="M78" i="13156" s="1"/>
  <c r="M78" i="13160"/>
  <c r="M77" i="13161" s="1"/>
  <c r="N61" i="13159"/>
  <c r="N78" i="13156" s="1"/>
  <c r="N78" i="13160"/>
  <c r="N77" i="13161"/>
  <c r="M62" i="13159"/>
  <c r="M79" i="13156" s="1"/>
  <c r="M79" i="13160"/>
  <c r="M78" i="13161"/>
  <c r="N62" i="13159"/>
  <c r="N79" i="13156" s="1"/>
  <c r="N79" i="13160" s="1"/>
  <c r="N78" i="13161" s="1"/>
  <c r="L56" i="13159"/>
  <c r="L73" i="13156" s="1"/>
  <c r="L73" i="13160"/>
  <c r="L72" i="13161" s="1"/>
  <c r="L57" i="13159"/>
  <c r="L74" i="13156" s="1"/>
  <c r="L74" i="13160"/>
  <c r="L73" i="13161"/>
  <c r="L58" i="13159"/>
  <c r="L75" i="13156" s="1"/>
  <c r="L75" i="13160"/>
  <c r="L74" i="13161"/>
  <c r="L59" i="13159"/>
  <c r="L76" i="13156" s="1"/>
  <c r="L76" i="13160" s="1"/>
  <c r="L75" i="13161" s="1"/>
  <c r="L60" i="13159"/>
  <c r="L77" i="13156" s="1"/>
  <c r="L77" i="13160"/>
  <c r="L76" i="13161" s="1"/>
  <c r="L61" i="13159"/>
  <c r="L78" i="13156" s="1"/>
  <c r="L78" i="13160"/>
  <c r="L77" i="13161"/>
  <c r="L62" i="13159"/>
  <c r="L79" i="13156"/>
  <c r="L79" i="13160"/>
  <c r="L78" i="13161"/>
  <c r="L55" i="13159"/>
  <c r="L72" i="13156"/>
  <c r="L72" i="13160"/>
  <c r="L71" i="13161"/>
  <c r="L49" i="13159"/>
  <c r="L66" i="13156"/>
  <c r="L66" i="13160"/>
  <c r="L65" i="13161"/>
  <c r="M49" i="13159"/>
  <c r="M66" i="13156"/>
  <c r="M66" i="13160"/>
  <c r="M65" i="13161"/>
  <c r="N49" i="13159"/>
  <c r="N66" i="13156"/>
  <c r="N66" i="13160"/>
  <c r="N65" i="13161"/>
  <c r="O49" i="13159"/>
  <c r="O66" i="13156"/>
  <c r="O66" i="13160"/>
  <c r="O65" i="13161"/>
  <c r="P49" i="13159"/>
  <c r="P66" i="13156"/>
  <c r="P66" i="13160"/>
  <c r="P65" i="13161"/>
  <c r="Q49" i="13159"/>
  <c r="Q66" i="13156"/>
  <c r="Q66" i="13160"/>
  <c r="Q65" i="13161"/>
  <c r="R49" i="13159"/>
  <c r="R66" i="13156"/>
  <c r="R66" i="13160"/>
  <c r="R65" i="13161"/>
  <c r="S49" i="13159"/>
  <c r="S66" i="13156"/>
  <c r="S66" i="13160"/>
  <c r="S65" i="13161"/>
  <c r="K49" i="13159"/>
  <c r="K66" i="13156"/>
  <c r="K66" i="13160"/>
  <c r="K65" i="13161"/>
  <c r="E114" i="13160"/>
  <c r="E113" i="13160"/>
  <c r="E112" i="13160"/>
  <c r="E111" i="13160"/>
  <c r="E108" i="13160"/>
  <c r="E109" i="13160"/>
  <c r="E107" i="13160"/>
  <c r="E106" i="13160"/>
  <c r="E103" i="13160"/>
  <c r="E104" i="13160"/>
  <c r="E105" i="13160"/>
  <c r="E100" i="13160"/>
  <c r="E101" i="13160"/>
  <c r="E102" i="13160"/>
  <c r="E99" i="13160"/>
  <c r="E98" i="13160"/>
  <c r="E97" i="13160"/>
  <c r="E96" i="13160"/>
  <c r="E92" i="13160"/>
  <c r="E94" i="13160"/>
  <c r="E95" i="13160"/>
  <c r="E93" i="13160"/>
  <c r="E91" i="13160"/>
  <c r="E87" i="13160"/>
  <c r="E90" i="13160"/>
  <c r="E83" i="13160"/>
  <c r="E82" i="13160"/>
  <c r="E89" i="13160"/>
  <c r="E72" i="13160"/>
  <c r="E76" i="13160"/>
  <c r="E78" i="13160"/>
  <c r="E74" i="13160"/>
  <c r="E75" i="13160"/>
  <c r="E73" i="13160"/>
  <c r="E68" i="13160"/>
  <c r="E69" i="13160"/>
  <c r="E70" i="13160"/>
  <c r="E71" i="13160"/>
  <c r="E67" i="13160"/>
  <c r="E92" i="13156"/>
  <c r="E90" i="13156"/>
  <c r="E114" i="13156"/>
  <c r="G109" i="13156"/>
  <c r="E105" i="13156"/>
  <c r="E106" i="13156"/>
  <c r="E108" i="13156"/>
  <c r="E103" i="13156"/>
  <c r="E102" i="13156"/>
  <c r="E88" i="13156"/>
  <c r="E96" i="13156"/>
  <c r="E97" i="13156"/>
  <c r="E95" i="13156"/>
  <c r="E93" i="13156"/>
  <c r="E87" i="13156"/>
  <c r="E85" i="13156"/>
  <c r="E101" i="13156"/>
  <c r="E107" i="13156"/>
  <c r="E110" i="13156"/>
  <c r="E111" i="13156"/>
  <c r="E112" i="13156"/>
  <c r="E77" i="13156"/>
  <c r="E72" i="13156"/>
  <c r="E71" i="13156"/>
  <c r="E69" i="13156"/>
  <c r="E70" i="13156"/>
  <c r="E68" i="13156"/>
  <c r="E80" i="13159"/>
  <c r="E75" i="13159"/>
  <c r="E65" i="13159"/>
  <c r="F52" i="13159"/>
  <c r="G52" i="13159"/>
  <c r="N57" i="13206"/>
  <c r="N56" i="13206"/>
  <c r="N55" i="13206"/>
  <c r="N53" i="13206"/>
  <c r="N52" i="13206"/>
  <c r="D19" i="13183"/>
  <c r="Q25" i="13206"/>
  <c r="G68" i="13156"/>
  <c r="G67" i="13156"/>
  <c r="G90" i="13156"/>
  <c r="F91" i="13156"/>
  <c r="F67" i="13161"/>
  <c r="E77" i="13160"/>
  <c r="E79" i="13160"/>
  <c r="E80" i="13160"/>
  <c r="E81" i="13160"/>
  <c r="E84" i="13160"/>
  <c r="E85" i="13160"/>
  <c r="E86" i="13160"/>
  <c r="E88" i="13160"/>
  <c r="E110" i="13160"/>
  <c r="E73" i="13156"/>
  <c r="E74" i="13156"/>
  <c r="E75" i="13156"/>
  <c r="E76" i="13156"/>
  <c r="E78" i="13156"/>
  <c r="E79" i="13156"/>
  <c r="E80" i="13156"/>
  <c r="E81" i="13156"/>
  <c r="E82" i="13156"/>
  <c r="E83" i="13156"/>
  <c r="E84" i="13156"/>
  <c r="E86" i="13156"/>
  <c r="E89" i="13156"/>
  <c r="E91" i="13156"/>
  <c r="E94" i="13156"/>
  <c r="E98" i="13156"/>
  <c r="E99" i="13156"/>
  <c r="E100" i="13156"/>
  <c r="E104" i="13156"/>
  <c r="E109" i="13156"/>
  <c r="E113" i="13156"/>
  <c r="E67" i="13156"/>
  <c r="F104" i="13161"/>
  <c r="G104" i="13161"/>
  <c r="F103" i="13161"/>
  <c r="G103" i="13161"/>
  <c r="F102" i="13161"/>
  <c r="G102" i="13161"/>
  <c r="F101" i="13161"/>
  <c r="G101" i="13161"/>
  <c r="F100" i="13161"/>
  <c r="G100" i="13161"/>
  <c r="F99" i="13161"/>
  <c r="G99" i="13161"/>
  <c r="F98" i="13161"/>
  <c r="G98" i="13161"/>
  <c r="F97" i="13161"/>
  <c r="G97" i="13161"/>
  <c r="F96" i="13161"/>
  <c r="G96" i="13161"/>
  <c r="F95" i="13161"/>
  <c r="G95" i="13161"/>
  <c r="F94" i="13161"/>
  <c r="G94" i="13161"/>
  <c r="F93" i="13161"/>
  <c r="G93" i="13161"/>
  <c r="F92" i="13161"/>
  <c r="G92" i="13161"/>
  <c r="F91" i="13161"/>
  <c r="G91" i="13161"/>
  <c r="F90" i="13161"/>
  <c r="G90" i="13161"/>
  <c r="F89" i="13161"/>
  <c r="G89" i="13161"/>
  <c r="F88" i="13161"/>
  <c r="G88" i="13161"/>
  <c r="F87" i="13161"/>
  <c r="G87" i="13161"/>
  <c r="F86" i="13161"/>
  <c r="G86" i="13161"/>
  <c r="F85" i="13161"/>
  <c r="G85" i="13161"/>
  <c r="F84" i="13161"/>
  <c r="G84" i="13161"/>
  <c r="F83" i="13161"/>
  <c r="G83" i="13161"/>
  <c r="F82" i="13161"/>
  <c r="G82" i="13161"/>
  <c r="F81" i="13161"/>
  <c r="G81" i="13161"/>
  <c r="F80" i="13161"/>
  <c r="G80" i="13161"/>
  <c r="F79" i="13161"/>
  <c r="G79" i="13161"/>
  <c r="F78" i="13161"/>
  <c r="G78" i="13161"/>
  <c r="F77" i="13161"/>
  <c r="G77" i="13161"/>
  <c r="F76" i="13161"/>
  <c r="G76" i="13161"/>
  <c r="F75" i="13161"/>
  <c r="G75" i="13161"/>
  <c r="F74" i="13161"/>
  <c r="G74" i="13161"/>
  <c r="F73" i="13161"/>
  <c r="G73" i="13161"/>
  <c r="F72" i="13161"/>
  <c r="G72" i="13161"/>
  <c r="F71" i="13161"/>
  <c r="G71" i="13161"/>
  <c r="F70" i="13161"/>
  <c r="G70" i="13161"/>
  <c r="F69" i="13161"/>
  <c r="G69" i="13161"/>
  <c r="F68" i="13161"/>
  <c r="G68" i="13161"/>
  <c r="G67" i="13161"/>
  <c r="G67" i="13160"/>
  <c r="G109" i="13160"/>
  <c r="F114" i="13160"/>
  <c r="G114" i="13160"/>
  <c r="F113" i="13160"/>
  <c r="G113" i="13160"/>
  <c r="F112" i="13160"/>
  <c r="G112" i="13160"/>
  <c r="F111" i="13160"/>
  <c r="G111" i="13160"/>
  <c r="F110" i="13160"/>
  <c r="G110" i="13160"/>
  <c r="F109" i="13160"/>
  <c r="F108" i="13160"/>
  <c r="G108" i="13160"/>
  <c r="F107" i="13160"/>
  <c r="G107" i="13160"/>
  <c r="F106" i="13160"/>
  <c r="G106" i="13160"/>
  <c r="F105" i="13160"/>
  <c r="G105" i="13160"/>
  <c r="F104" i="13160"/>
  <c r="G104" i="13160"/>
  <c r="F103" i="13160"/>
  <c r="G103" i="13160"/>
  <c r="F102" i="13160"/>
  <c r="G102" i="13160"/>
  <c r="F101" i="13160"/>
  <c r="G101" i="13160"/>
  <c r="F100" i="13160"/>
  <c r="G100" i="13160"/>
  <c r="F99" i="13160"/>
  <c r="G99" i="13160"/>
  <c r="F98" i="13160"/>
  <c r="G98" i="13160"/>
  <c r="F97" i="13160"/>
  <c r="G97" i="13160"/>
  <c r="F96" i="13160"/>
  <c r="G96" i="13160"/>
  <c r="F95" i="13160"/>
  <c r="G95" i="13160"/>
  <c r="F94" i="13160"/>
  <c r="G94" i="13160"/>
  <c r="F93" i="13160"/>
  <c r="G93" i="13160"/>
  <c r="F92" i="13160"/>
  <c r="G92" i="13160"/>
  <c r="F91" i="13160"/>
  <c r="G91" i="13160"/>
  <c r="F90" i="13160"/>
  <c r="G90" i="13160"/>
  <c r="F89" i="13160"/>
  <c r="G89" i="13160"/>
  <c r="F88" i="13160"/>
  <c r="G88" i="13160"/>
  <c r="F87" i="13160"/>
  <c r="G87" i="13160"/>
  <c r="F86" i="13160"/>
  <c r="G86" i="13160"/>
  <c r="F85" i="13160"/>
  <c r="G85" i="13160"/>
  <c r="F84" i="13160"/>
  <c r="G84" i="13160"/>
  <c r="F83" i="13160"/>
  <c r="G83" i="13160"/>
  <c r="F82" i="13160"/>
  <c r="G82" i="13160"/>
  <c r="F81" i="13160"/>
  <c r="G81" i="13160"/>
  <c r="F80" i="13160"/>
  <c r="G80" i="13160"/>
  <c r="F79" i="13160"/>
  <c r="G79" i="13160"/>
  <c r="F78" i="13160"/>
  <c r="G78" i="13160"/>
  <c r="F77" i="13160"/>
  <c r="G77" i="13160"/>
  <c r="F76" i="13160"/>
  <c r="G76" i="13160"/>
  <c r="F75" i="13160"/>
  <c r="G75" i="13160"/>
  <c r="F74" i="13160"/>
  <c r="G74" i="13160"/>
  <c r="F73" i="13160"/>
  <c r="G73" i="13160"/>
  <c r="F72" i="13160"/>
  <c r="G72" i="13160"/>
  <c r="F71" i="13160"/>
  <c r="G71" i="13160"/>
  <c r="F70" i="13160"/>
  <c r="G70" i="13160"/>
  <c r="F69" i="13160"/>
  <c r="G69" i="13160"/>
  <c r="F68" i="13160"/>
  <c r="G68" i="13160"/>
  <c r="F67" i="13160"/>
  <c r="F114" i="13156"/>
  <c r="G114" i="13156"/>
  <c r="F113" i="13156"/>
  <c r="G113" i="13156"/>
  <c r="F112" i="13156"/>
  <c r="G112" i="13156"/>
  <c r="F111" i="13156"/>
  <c r="G111" i="13156"/>
  <c r="F110" i="13156"/>
  <c r="G110" i="13156"/>
  <c r="F109" i="13156"/>
  <c r="F108" i="13156"/>
  <c r="G108" i="13156"/>
  <c r="F107" i="13156"/>
  <c r="G107" i="13156"/>
  <c r="F106" i="13156"/>
  <c r="G106" i="13156"/>
  <c r="F105" i="13156"/>
  <c r="G105" i="13156"/>
  <c r="F104" i="13156"/>
  <c r="G104" i="13156"/>
  <c r="F103" i="13156"/>
  <c r="G103" i="13156"/>
  <c r="F102" i="13156"/>
  <c r="G102" i="13156"/>
  <c r="F101" i="13156"/>
  <c r="G101" i="13156"/>
  <c r="F100" i="13156"/>
  <c r="G100" i="13156"/>
  <c r="F99" i="13156"/>
  <c r="G99" i="13156"/>
  <c r="F98" i="13156"/>
  <c r="G98" i="13156"/>
  <c r="F97" i="13156"/>
  <c r="G97" i="13156"/>
  <c r="F96" i="13156"/>
  <c r="G96" i="13156"/>
  <c r="F95" i="13156"/>
  <c r="G95" i="13156"/>
  <c r="F94" i="13156"/>
  <c r="G94" i="13156"/>
  <c r="F93" i="13156"/>
  <c r="G93" i="13156"/>
  <c r="F92" i="13156"/>
  <c r="G92" i="13156"/>
  <c r="G91" i="13156"/>
  <c r="F90" i="13156"/>
  <c r="F89" i="13156"/>
  <c r="G89" i="13156"/>
  <c r="F88" i="13156"/>
  <c r="G88" i="13156"/>
  <c r="F87" i="13156"/>
  <c r="G87" i="13156"/>
  <c r="F86" i="13156"/>
  <c r="G86" i="13156"/>
  <c r="F85" i="13156"/>
  <c r="G85" i="13156"/>
  <c r="F84" i="13156"/>
  <c r="G84" i="13156"/>
  <c r="F83" i="13156"/>
  <c r="G83" i="13156"/>
  <c r="F82" i="13156"/>
  <c r="G82" i="13156"/>
  <c r="F81" i="13156"/>
  <c r="G81" i="13156"/>
  <c r="F80" i="13156"/>
  <c r="G80" i="13156"/>
  <c r="F79" i="13156"/>
  <c r="G79" i="13156"/>
  <c r="F78" i="13156"/>
  <c r="G78" i="13156"/>
  <c r="F77" i="13156"/>
  <c r="G77" i="13156"/>
  <c r="F76" i="13156"/>
  <c r="G76" i="13156"/>
  <c r="F75" i="13156"/>
  <c r="G75" i="13156"/>
  <c r="F74" i="13156"/>
  <c r="G74" i="13156"/>
  <c r="F73" i="13156"/>
  <c r="G73" i="13156"/>
  <c r="F72" i="13156"/>
  <c r="G72" i="13156"/>
  <c r="F71" i="13156"/>
  <c r="G71" i="13156"/>
  <c r="F70" i="13156"/>
  <c r="G70" i="13156"/>
  <c r="F69" i="13156"/>
  <c r="G69" i="13156"/>
  <c r="F68" i="13156"/>
  <c r="F67" i="13156"/>
  <c r="E104" i="13161"/>
  <c r="D104" i="13161"/>
  <c r="C104" i="13161"/>
  <c r="E103" i="13161"/>
  <c r="D103" i="13161"/>
  <c r="C103" i="13161"/>
  <c r="E102" i="13161"/>
  <c r="D102" i="13161"/>
  <c r="C102" i="13161"/>
  <c r="E101" i="13161"/>
  <c r="D101" i="13161"/>
  <c r="C101" i="13161"/>
  <c r="E100" i="13161"/>
  <c r="D100" i="13161"/>
  <c r="C100" i="13161"/>
  <c r="E99" i="13161"/>
  <c r="D99" i="13161"/>
  <c r="C99" i="13161"/>
  <c r="E98" i="13161"/>
  <c r="D98" i="13161"/>
  <c r="C98" i="13161"/>
  <c r="E97" i="13161"/>
  <c r="D97" i="13161"/>
  <c r="C97" i="13161"/>
  <c r="E96" i="13161"/>
  <c r="D96" i="13161"/>
  <c r="C96" i="13161"/>
  <c r="E95" i="13161"/>
  <c r="D95" i="13161"/>
  <c r="C95" i="13161"/>
  <c r="E94" i="13161"/>
  <c r="D94" i="13161"/>
  <c r="C94" i="13161"/>
  <c r="E93" i="13161"/>
  <c r="D93" i="13161"/>
  <c r="C93" i="13161"/>
  <c r="E92" i="13161"/>
  <c r="D92" i="13161"/>
  <c r="C92" i="13161"/>
  <c r="E91" i="13161"/>
  <c r="D91" i="13161"/>
  <c r="C91" i="13161"/>
  <c r="E90" i="13161"/>
  <c r="D90" i="13161"/>
  <c r="C90" i="13161"/>
  <c r="E89" i="13161"/>
  <c r="D89" i="13161"/>
  <c r="C89" i="13161"/>
  <c r="E88" i="13161"/>
  <c r="D88" i="13161"/>
  <c r="C88" i="13161"/>
  <c r="E87" i="13161"/>
  <c r="D87" i="13161"/>
  <c r="C87" i="13161"/>
  <c r="E86" i="13161"/>
  <c r="D86" i="13161"/>
  <c r="C86" i="13161"/>
  <c r="E85" i="13161"/>
  <c r="D85" i="13161"/>
  <c r="C85" i="13161"/>
  <c r="E84" i="13161"/>
  <c r="D84" i="13161"/>
  <c r="C84" i="13161"/>
  <c r="E83" i="13161"/>
  <c r="D83" i="13161"/>
  <c r="C83" i="13161"/>
  <c r="E82" i="13161"/>
  <c r="D82" i="13161"/>
  <c r="C82" i="13161"/>
  <c r="E81" i="13161"/>
  <c r="D81" i="13161"/>
  <c r="C81" i="13161"/>
  <c r="E80" i="13161"/>
  <c r="D80" i="13161"/>
  <c r="C80" i="13161"/>
  <c r="D79" i="13161"/>
  <c r="C79" i="13161"/>
  <c r="E78" i="13161"/>
  <c r="D78" i="13161"/>
  <c r="C78" i="13161"/>
  <c r="E77" i="13161"/>
  <c r="D77" i="13161"/>
  <c r="C77" i="13161"/>
  <c r="E76" i="13161"/>
  <c r="D76" i="13161"/>
  <c r="C76" i="13161"/>
  <c r="E75" i="13161"/>
  <c r="D75" i="13161"/>
  <c r="C75" i="13161"/>
  <c r="E74" i="13161"/>
  <c r="D74" i="13161"/>
  <c r="C74" i="13161"/>
  <c r="D73" i="13161"/>
  <c r="C73" i="13161"/>
  <c r="E72" i="13161"/>
  <c r="D72" i="13161"/>
  <c r="C72" i="13161"/>
  <c r="E71" i="13161"/>
  <c r="D71" i="13161"/>
  <c r="C71" i="13161"/>
  <c r="E70" i="13161"/>
  <c r="D70" i="13161"/>
  <c r="C70" i="13161"/>
  <c r="E69" i="13161"/>
  <c r="D69" i="13161"/>
  <c r="C69" i="13161"/>
  <c r="E68" i="13161"/>
  <c r="D68" i="13161"/>
  <c r="C68" i="13161"/>
  <c r="E67" i="13161"/>
  <c r="D67" i="13161"/>
  <c r="C67" i="13161"/>
  <c r="C68" i="13160"/>
  <c r="C69" i="13160"/>
  <c r="C70" i="13160"/>
  <c r="C71" i="13160"/>
  <c r="C72" i="13160"/>
  <c r="C73" i="13160"/>
  <c r="C74" i="13160"/>
  <c r="C75" i="13160"/>
  <c r="C76" i="13160"/>
  <c r="C77" i="13160"/>
  <c r="C78" i="13160"/>
  <c r="C79" i="13160"/>
  <c r="C80" i="13160"/>
  <c r="C81" i="13160"/>
  <c r="C82" i="13160"/>
  <c r="C83" i="13160"/>
  <c r="C84" i="13160"/>
  <c r="C85" i="13160"/>
  <c r="C86" i="13160"/>
  <c r="C87" i="13160"/>
  <c r="C88" i="13160"/>
  <c r="C89" i="13160"/>
  <c r="C90" i="13160"/>
  <c r="C91" i="13160"/>
  <c r="C92" i="13160"/>
  <c r="C93" i="13160"/>
  <c r="C94" i="13160"/>
  <c r="C95" i="13160"/>
  <c r="C96" i="13160"/>
  <c r="C97" i="13160"/>
  <c r="C98" i="13160"/>
  <c r="C99" i="13160"/>
  <c r="C100" i="13160"/>
  <c r="C101" i="13160"/>
  <c r="C102" i="13160"/>
  <c r="C103" i="13160"/>
  <c r="C104" i="13160"/>
  <c r="C105" i="13160"/>
  <c r="C106" i="13160"/>
  <c r="C107" i="13160"/>
  <c r="C108" i="13160"/>
  <c r="C109" i="13160"/>
  <c r="C110" i="13160"/>
  <c r="C111" i="13160"/>
  <c r="C112" i="13160"/>
  <c r="C113" i="13160"/>
  <c r="C114" i="13160"/>
  <c r="C67" i="13160"/>
  <c r="D114" i="13160"/>
  <c r="D113" i="13160"/>
  <c r="D112" i="13160"/>
  <c r="D111" i="13160"/>
  <c r="D110" i="13160"/>
  <c r="D109" i="13160"/>
  <c r="D108" i="13160"/>
  <c r="D107" i="13160"/>
  <c r="D106" i="13160"/>
  <c r="D105" i="13160"/>
  <c r="D104" i="13160"/>
  <c r="D103" i="13160"/>
  <c r="D102" i="13160"/>
  <c r="D101" i="13160"/>
  <c r="D100" i="13160"/>
  <c r="D99" i="13160"/>
  <c r="D98" i="13160"/>
  <c r="D97" i="13160"/>
  <c r="D96" i="13160"/>
  <c r="D95" i="13160"/>
  <c r="D94" i="13160"/>
  <c r="D93" i="13160"/>
  <c r="D92" i="13160"/>
  <c r="D91" i="13160"/>
  <c r="D90" i="13160"/>
  <c r="D89" i="13160"/>
  <c r="D88" i="13160"/>
  <c r="D87" i="13160"/>
  <c r="D86" i="13160"/>
  <c r="D85" i="13160"/>
  <c r="D84" i="13160"/>
  <c r="D83" i="13160"/>
  <c r="D82" i="13160"/>
  <c r="D81" i="13160"/>
  <c r="D80" i="13160"/>
  <c r="D79" i="13160"/>
  <c r="D78" i="13160"/>
  <c r="D77" i="13160"/>
  <c r="D76" i="13160"/>
  <c r="D75" i="13160"/>
  <c r="D74" i="13160"/>
  <c r="D73" i="13160"/>
  <c r="D72" i="13160"/>
  <c r="D71" i="13160"/>
  <c r="D70" i="13160"/>
  <c r="D69" i="13160"/>
  <c r="D68" i="13160"/>
  <c r="D67" i="13160"/>
  <c r="D68" i="13156"/>
  <c r="D69" i="13156"/>
  <c r="D70" i="13156"/>
  <c r="D71" i="13156"/>
  <c r="D72" i="13156"/>
  <c r="D73" i="13156"/>
  <c r="D74" i="13156"/>
  <c r="D75" i="13156"/>
  <c r="D76" i="13156"/>
  <c r="D77" i="13156"/>
  <c r="D78" i="13156"/>
  <c r="D79" i="13156"/>
  <c r="D80" i="13156"/>
  <c r="D81" i="13156"/>
  <c r="D82" i="13156"/>
  <c r="D83" i="13156"/>
  <c r="D84" i="13156"/>
  <c r="D85" i="13156"/>
  <c r="D86" i="13156"/>
  <c r="D87" i="13156"/>
  <c r="D88" i="13156"/>
  <c r="D89" i="13156"/>
  <c r="D90" i="13156"/>
  <c r="D91" i="13156"/>
  <c r="D92" i="13156"/>
  <c r="D93" i="13156"/>
  <c r="D94" i="13156"/>
  <c r="D95" i="13156"/>
  <c r="D96" i="13156"/>
  <c r="D97" i="13156"/>
  <c r="D98" i="13156"/>
  <c r="D99" i="13156"/>
  <c r="D100" i="13156"/>
  <c r="D101" i="13156"/>
  <c r="D102" i="13156"/>
  <c r="D103" i="13156"/>
  <c r="D104" i="13156"/>
  <c r="D105" i="13156"/>
  <c r="D106" i="13156"/>
  <c r="D107" i="13156"/>
  <c r="D108" i="13156"/>
  <c r="D109" i="13156"/>
  <c r="D110" i="13156"/>
  <c r="D111" i="13156"/>
  <c r="D112" i="13156"/>
  <c r="D113" i="13156"/>
  <c r="D114" i="13156"/>
  <c r="D67" i="13156"/>
  <c r="E59" i="13159"/>
  <c r="F53" i="13159"/>
  <c r="G53" i="13159"/>
  <c r="H53" i="13159"/>
  <c r="F54" i="13159"/>
  <c r="G54" i="13159"/>
  <c r="H54" i="13159"/>
  <c r="F55" i="13159"/>
  <c r="G55" i="13159"/>
  <c r="H55" i="13159"/>
  <c r="F56" i="13159"/>
  <c r="G56" i="13159"/>
  <c r="H56" i="13159"/>
  <c r="F57" i="13159"/>
  <c r="G57" i="13159"/>
  <c r="H57" i="13159"/>
  <c r="F58" i="13159"/>
  <c r="G58" i="13159"/>
  <c r="H58" i="13159"/>
  <c r="F59" i="13159"/>
  <c r="G59" i="13159"/>
  <c r="H59" i="13159"/>
  <c r="F60" i="13159"/>
  <c r="G60" i="13159"/>
  <c r="H60" i="13159"/>
  <c r="F61" i="13159"/>
  <c r="G61" i="13159"/>
  <c r="H61" i="13159"/>
  <c r="F62" i="13159"/>
  <c r="G62" i="13159"/>
  <c r="H62" i="13159"/>
  <c r="F63" i="13159"/>
  <c r="G63" i="13159"/>
  <c r="H63" i="13159"/>
  <c r="F64" i="13159"/>
  <c r="G64" i="13159"/>
  <c r="H64" i="13159"/>
  <c r="F65" i="13159"/>
  <c r="G65" i="13159"/>
  <c r="H65" i="13159"/>
  <c r="F66" i="13159"/>
  <c r="G66" i="13159"/>
  <c r="H66" i="13159"/>
  <c r="F67" i="13159"/>
  <c r="G67" i="13159"/>
  <c r="H67" i="13159"/>
  <c r="F68" i="13159"/>
  <c r="G68" i="13159"/>
  <c r="H68" i="13159"/>
  <c r="F69" i="13159"/>
  <c r="G69" i="13159"/>
  <c r="H69" i="13159"/>
  <c r="F70" i="13159"/>
  <c r="G70" i="13159"/>
  <c r="H70" i="13159"/>
  <c r="F71" i="13159"/>
  <c r="G71" i="13159"/>
  <c r="H71" i="13159"/>
  <c r="F72" i="13159"/>
  <c r="G72" i="13159"/>
  <c r="H72" i="13159"/>
  <c r="F73" i="13159"/>
  <c r="G73" i="13159"/>
  <c r="H73" i="13159"/>
  <c r="F74" i="13159"/>
  <c r="G74" i="13159"/>
  <c r="H74" i="13159"/>
  <c r="F75" i="13159"/>
  <c r="G75" i="13159"/>
  <c r="H75" i="13159"/>
  <c r="F76" i="13159"/>
  <c r="G76" i="13159"/>
  <c r="H76" i="13159"/>
  <c r="F77" i="13159"/>
  <c r="G77" i="13159"/>
  <c r="H77" i="13159"/>
  <c r="F78" i="13159"/>
  <c r="G78" i="13159"/>
  <c r="H78" i="13159"/>
  <c r="F79" i="13159"/>
  <c r="G79" i="13159"/>
  <c r="H79" i="13159"/>
  <c r="F80" i="13159"/>
  <c r="G80" i="13159"/>
  <c r="H80" i="13159"/>
  <c r="F81" i="13159"/>
  <c r="G81" i="13159"/>
  <c r="H81" i="13159"/>
  <c r="F82" i="13159"/>
  <c r="G82" i="13159"/>
  <c r="H82" i="13159"/>
  <c r="H52" i="13159"/>
  <c r="E53" i="13159"/>
  <c r="E54" i="13159"/>
  <c r="E55" i="13159"/>
  <c r="E56" i="13159"/>
  <c r="E57" i="13159"/>
  <c r="E58" i="13159"/>
  <c r="E60" i="13159"/>
  <c r="E61" i="13159"/>
  <c r="E62" i="13159"/>
  <c r="E63" i="13159"/>
  <c r="E64" i="13159"/>
  <c r="E66" i="13159"/>
  <c r="E67" i="13159"/>
  <c r="E68" i="13159"/>
  <c r="E69" i="13159"/>
  <c r="E70" i="13159"/>
  <c r="E71" i="13159"/>
  <c r="E72" i="13159"/>
  <c r="E73" i="13159"/>
  <c r="E74" i="13159"/>
  <c r="E76" i="13159"/>
  <c r="E77" i="13159"/>
  <c r="E78" i="13159"/>
  <c r="E79" i="13159"/>
  <c r="E81" i="13159"/>
  <c r="E82" i="13159"/>
  <c r="E52" i="13159"/>
  <c r="D53" i="13159"/>
  <c r="D54" i="13159"/>
  <c r="D55" i="13159"/>
  <c r="D56" i="13159"/>
  <c r="D57" i="13159"/>
  <c r="D58" i="13159"/>
  <c r="D59" i="13159"/>
  <c r="D60" i="13159"/>
  <c r="D61" i="13159"/>
  <c r="D62" i="13159"/>
  <c r="D63" i="13159"/>
  <c r="D64" i="13159"/>
  <c r="D65" i="13159"/>
  <c r="D66" i="13159"/>
  <c r="D67" i="13159"/>
  <c r="D68" i="13159"/>
  <c r="D69" i="13159"/>
  <c r="D70" i="13159"/>
  <c r="D71" i="13159"/>
  <c r="D72" i="13159"/>
  <c r="D73" i="13159"/>
  <c r="D74" i="13159"/>
  <c r="D75" i="13159"/>
  <c r="D76" i="13159"/>
  <c r="D77" i="13159"/>
  <c r="D78" i="13159"/>
  <c r="D79" i="13159"/>
  <c r="D80" i="13159"/>
  <c r="D81" i="13159"/>
  <c r="D82" i="13159"/>
  <c r="D52" i="13159"/>
  <c r="AJ14" i="13206"/>
  <c r="AJ16" i="13206"/>
  <c r="AL16" i="13206" s="1"/>
  <c r="AJ18" i="13206"/>
  <c r="AJ20" i="13206"/>
  <c r="AJ22" i="13206"/>
  <c r="AL22" i="13206" s="1"/>
  <c r="E25" i="13204"/>
  <c r="F25" i="13204" s="1"/>
  <c r="H25" i="13204" s="1"/>
  <c r="E35" i="13205"/>
  <c r="F35" i="13205"/>
  <c r="H35" i="13205" s="1"/>
  <c r="D35" i="13205"/>
  <c r="G35" i="13205" s="1"/>
  <c r="E34" i="13205"/>
  <c r="F34" i="13205"/>
  <c r="H34" i="13205" s="1"/>
  <c r="D34" i="13205"/>
  <c r="E33" i="13205"/>
  <c r="G33" i="13205" s="1"/>
  <c r="F33" i="13205"/>
  <c r="H33" i="13205" s="1"/>
  <c r="D33" i="13205"/>
  <c r="E32" i="13205"/>
  <c r="F32" i="13205"/>
  <c r="H32" i="13205" s="1"/>
  <c r="D32" i="13205"/>
  <c r="G32" i="13205" s="1"/>
  <c r="E31" i="13205"/>
  <c r="F31" i="13205"/>
  <c r="H31" i="13205" s="1"/>
  <c r="D31" i="13205"/>
  <c r="G31" i="13205" s="1"/>
  <c r="E30" i="13205"/>
  <c r="F30" i="13205"/>
  <c r="H30" i="13205" s="1"/>
  <c r="D30" i="13205"/>
  <c r="E29" i="13205"/>
  <c r="G29" i="13205" s="1"/>
  <c r="F29" i="13205"/>
  <c r="H29" i="13205" s="1"/>
  <c r="D29" i="13205"/>
  <c r="E28" i="13205"/>
  <c r="F28" i="13205"/>
  <c r="H28" i="13205" s="1"/>
  <c r="D28" i="13205"/>
  <c r="G28" i="13205" s="1"/>
  <c r="E27" i="13205"/>
  <c r="F27" i="13205"/>
  <c r="H27" i="13205" s="1"/>
  <c r="D27" i="13205"/>
  <c r="G27" i="13205" s="1"/>
  <c r="E26" i="13205"/>
  <c r="F26" i="13205"/>
  <c r="H26" i="13205" s="1"/>
  <c r="D26" i="13205"/>
  <c r="E25" i="13205"/>
  <c r="G25" i="13205" s="1"/>
  <c r="F25" i="13205"/>
  <c r="H25" i="13205" s="1"/>
  <c r="D25" i="13205"/>
  <c r="G34" i="13205"/>
  <c r="G30" i="13205"/>
  <c r="G26" i="13205"/>
  <c r="E26" i="13204"/>
  <c r="F26" i="13204"/>
  <c r="E27" i="13204"/>
  <c r="F27" i="13204" s="1"/>
  <c r="H27" i="13204" s="1"/>
  <c r="E28" i="13204"/>
  <c r="G28" i="13204" s="1"/>
  <c r="F28" i="13204"/>
  <c r="H28" i="13204" s="1"/>
  <c r="E29" i="13204"/>
  <c r="F29" i="13204"/>
  <c r="H29" i="13204"/>
  <c r="E30" i="13204"/>
  <c r="F30" i="13204"/>
  <c r="H30" i="13204"/>
  <c r="E31" i="13204"/>
  <c r="F31" i="13204" s="1"/>
  <c r="H31" i="13204" s="1"/>
  <c r="E32" i="13204"/>
  <c r="G32" i="13204" s="1"/>
  <c r="F32" i="13204"/>
  <c r="H32" i="13204" s="1"/>
  <c r="E33" i="13204"/>
  <c r="F33" i="13204"/>
  <c r="H33" i="13204"/>
  <c r="E34" i="13204"/>
  <c r="F34" i="13204" s="1"/>
  <c r="H34" i="13204" s="1"/>
  <c r="E35" i="13204"/>
  <c r="F35" i="13204"/>
  <c r="H35" i="13204"/>
  <c r="H40" i="13206"/>
  <c r="AH12" i="13206"/>
  <c r="AI12" i="13206"/>
  <c r="E34" i="13206"/>
  <c r="H34" i="13206" s="1"/>
  <c r="F34" i="13206"/>
  <c r="G34" i="13206"/>
  <c r="AI13" i="13206"/>
  <c r="AL13" i="13206" s="1"/>
  <c r="AI14" i="13206"/>
  <c r="AL14" i="13206" s="1"/>
  <c r="AI15" i="13206"/>
  <c r="AI16" i="13206"/>
  <c r="AI17" i="13206"/>
  <c r="AL17" i="13206" s="1"/>
  <c r="AI18" i="13206"/>
  <c r="AI19" i="13206"/>
  <c r="AI20" i="13206"/>
  <c r="AI21" i="13206"/>
  <c r="AI22" i="13206"/>
  <c r="AH13" i="13206"/>
  <c r="AH14" i="13206"/>
  <c r="AH15" i="13206"/>
  <c r="AH16" i="13206"/>
  <c r="AH17" i="13206"/>
  <c r="AH18" i="13206"/>
  <c r="AL18" i="13206"/>
  <c r="AH19" i="13206"/>
  <c r="AH20" i="13206"/>
  <c r="AH21" i="13206"/>
  <c r="AL21" i="13206" s="1"/>
  <c r="AH22" i="13206"/>
  <c r="AL20" i="13206"/>
  <c r="E26" i="13206"/>
  <c r="H26" i="13206" s="1"/>
  <c r="F26" i="13206"/>
  <c r="G26" i="13206"/>
  <c r="E27" i="13206"/>
  <c r="H27" i="13206" s="1"/>
  <c r="F27" i="13206"/>
  <c r="F37" i="13206" s="1"/>
  <c r="G27" i="13206"/>
  <c r="E28" i="13206"/>
  <c r="F28" i="13206"/>
  <c r="G28" i="13206"/>
  <c r="E29" i="13206"/>
  <c r="F29" i="13206"/>
  <c r="H29" i="13206" s="1"/>
  <c r="G29" i="13206"/>
  <c r="E30" i="13206"/>
  <c r="H30" i="13206" s="1"/>
  <c r="F30" i="13206"/>
  <c r="G30" i="13206"/>
  <c r="E31" i="13206"/>
  <c r="F31" i="13206"/>
  <c r="G31" i="13206"/>
  <c r="E32" i="13206"/>
  <c r="H32" i="13206" s="1"/>
  <c r="F32" i="13206"/>
  <c r="G32" i="13206"/>
  <c r="E33" i="13206"/>
  <c r="H33" i="13206" s="1"/>
  <c r="F33" i="13206"/>
  <c r="G33" i="13206"/>
  <c r="E35" i="13206"/>
  <c r="H35" i="13206" s="1"/>
  <c r="F35" i="13206"/>
  <c r="G35" i="13206"/>
  <c r="Q26" i="13206"/>
  <c r="Q30" i="13206"/>
  <c r="Q31" i="13206"/>
  <c r="Q32" i="13206"/>
  <c r="Q33" i="13206"/>
  <c r="Q34" i="13206"/>
  <c r="Q35" i="13206"/>
  <c r="G35" i="13204"/>
  <c r="G33" i="13204"/>
  <c r="G30" i="13204"/>
  <c r="G29" i="13204"/>
  <c r="H31" i="13206"/>
  <c r="J31" i="13206" s="1"/>
  <c r="H28" i="13206"/>
  <c r="J28" i="13206" s="1"/>
  <c r="D39" i="13206"/>
  <c r="AJ21" i="13206"/>
  <c r="AJ19" i="13206"/>
  <c r="AL19" i="13206"/>
  <c r="AJ17" i="13206"/>
  <c r="AJ15" i="13206"/>
  <c r="AL15" i="13206"/>
  <c r="AJ13" i="13206"/>
  <c r="AJ12" i="13206"/>
  <c r="AL12" i="13206" s="1"/>
  <c r="AJ23" i="13206"/>
  <c r="R28" i="13206"/>
  <c r="R31" i="13206"/>
  <c r="G71" i="13203"/>
  <c r="H70" i="13203"/>
  <c r="L70" i="13203"/>
  <c r="G70" i="13206"/>
  <c r="G71" i="13206" s="1"/>
  <c r="G70" i="13204"/>
  <c r="H71" i="13203"/>
  <c r="L71" i="13203"/>
  <c r="G72" i="13203"/>
  <c r="H72" i="13203" s="1"/>
  <c r="L72" i="13203" s="1"/>
  <c r="H70" i="13206"/>
  <c r="L70" i="13206" s="1"/>
  <c r="G71" i="13204"/>
  <c r="H70" i="13204"/>
  <c r="L70" i="13204"/>
  <c r="G72" i="13204"/>
  <c r="H72" i="13204"/>
  <c r="L72" i="13204" s="1"/>
  <c r="H71" i="13204"/>
  <c r="L71" i="13204"/>
  <c r="R29" i="13206" l="1"/>
  <c r="J29" i="13206"/>
  <c r="R33" i="13206"/>
  <c r="J33" i="13206"/>
  <c r="C50" i="13204"/>
  <c r="G26" i="13204"/>
  <c r="H26" i="13204"/>
  <c r="AL23" i="13206"/>
  <c r="R35" i="13206"/>
  <c r="J35" i="13206"/>
  <c r="R30" i="13206"/>
  <c r="J30" i="13206"/>
  <c r="R26" i="13206"/>
  <c r="J26" i="13206"/>
  <c r="J32" i="13206"/>
  <c r="R32" i="13206"/>
  <c r="G72" i="13206"/>
  <c r="H72" i="13206" s="1"/>
  <c r="H71" i="13206"/>
  <c r="L71" i="13206" s="1"/>
  <c r="J27" i="13206"/>
  <c r="R27" i="13206"/>
  <c r="J34" i="13206"/>
  <c r="R34" i="13206"/>
  <c r="AB51" i="13206"/>
  <c r="AA13" i="13203"/>
  <c r="Z23" i="13203"/>
  <c r="AA23" i="13203" s="1"/>
  <c r="T58" i="13206"/>
  <c r="AB53" i="13206"/>
  <c r="G27" i="13204"/>
  <c r="G31" i="13204"/>
  <c r="R25" i="13206"/>
  <c r="L67" i="13206"/>
  <c r="C65" i="13204"/>
  <c r="J48" i="13204"/>
  <c r="N56" i="13204"/>
  <c r="N52" i="13204"/>
  <c r="H48" i="13204"/>
  <c r="D59" i="13204"/>
  <c r="G51" i="13204" s="1"/>
  <c r="N57" i="13204"/>
  <c r="N53" i="13204"/>
  <c r="N49" i="13204"/>
  <c r="F48" i="13204"/>
  <c r="N58" i="13204"/>
  <c r="N54" i="13204"/>
  <c r="N50" i="13204"/>
  <c r="J57" i="13204"/>
  <c r="K57" i="13204" s="1"/>
  <c r="M57" i="13204" s="1"/>
  <c r="J71" i="13204" s="1"/>
  <c r="G56" i="13204"/>
  <c r="F57" i="13204"/>
  <c r="G54" i="13204"/>
  <c r="J49" i="13206"/>
  <c r="R49" i="13206"/>
  <c r="D59" i="13206"/>
  <c r="Y59" i="13206" s="1"/>
  <c r="X49" i="13206"/>
  <c r="N50" i="13206"/>
  <c r="N51" i="13206"/>
  <c r="T48" i="13206"/>
  <c r="G34" i="13204"/>
  <c r="G25" i="13204"/>
  <c r="G49" i="13204"/>
  <c r="H37" i="13206"/>
  <c r="H38" i="13206" s="1"/>
  <c r="H41" i="13206" s="1"/>
  <c r="N54" i="13206"/>
  <c r="Y49" i="13206"/>
  <c r="L66" i="13206"/>
  <c r="G57" i="13204"/>
  <c r="F55" i="13203"/>
  <c r="G55" i="13203"/>
  <c r="G54" i="13203"/>
  <c r="G53" i="13203"/>
  <c r="E69" i="13203"/>
  <c r="K69" i="13203" s="1"/>
  <c r="H55" i="13203"/>
  <c r="F51" i="13203"/>
  <c r="G51" i="13203"/>
  <c r="G50" i="13203"/>
  <c r="G49" i="13203"/>
  <c r="E65" i="13203"/>
  <c r="F54" i="13203"/>
  <c r="J54" i="13203"/>
  <c r="N57" i="13203"/>
  <c r="H54" i="13203"/>
  <c r="N52" i="13203"/>
  <c r="N50" i="13203"/>
  <c r="N55" i="13203"/>
  <c r="N53" i="13203"/>
  <c r="N58" i="13203"/>
  <c r="N56" i="13203"/>
  <c r="N49" i="13203"/>
  <c r="J53" i="13204"/>
  <c r="F53" i="13204"/>
  <c r="J57" i="13206"/>
  <c r="K57" i="13206" s="1"/>
  <c r="M57" i="13206" s="1"/>
  <c r="J71" i="13206" s="1"/>
  <c r="R57" i="13206"/>
  <c r="T56" i="13206" s="1"/>
  <c r="X57" i="13206"/>
  <c r="Y57" i="13206"/>
  <c r="H62" i="13206"/>
  <c r="L62" i="13206"/>
  <c r="X18" i="13206"/>
  <c r="W17" i="13206"/>
  <c r="C66" i="13204"/>
  <c r="G52" i="13204"/>
  <c r="L69" i="13204"/>
  <c r="L65" i="13204"/>
  <c r="H63" i="13204"/>
  <c r="L63" i="13204" s="1"/>
  <c r="K65" i="13204"/>
  <c r="L69" i="13203"/>
  <c r="H64" i="13203"/>
  <c r="J56" i="13203"/>
  <c r="H56" i="13203"/>
  <c r="R52" i="13206"/>
  <c r="T50" i="13206" s="1"/>
  <c r="J52" i="13206"/>
  <c r="K56" i="13206"/>
  <c r="R54" i="13206"/>
  <c r="T54" i="13206" s="1"/>
  <c r="H50" i="13204"/>
  <c r="J50" i="13204"/>
  <c r="F50" i="13204"/>
  <c r="T52" i="13206"/>
  <c r="H57" i="13204"/>
  <c r="H53" i="13204"/>
  <c r="F58" i="13203"/>
  <c r="J58" i="13203"/>
  <c r="K58" i="13203" s="1"/>
  <c r="M58" i="13203" s="1"/>
  <c r="J72" i="13203" s="1"/>
  <c r="G58" i="13203"/>
  <c r="G57" i="13203"/>
  <c r="F50" i="13203"/>
  <c r="J50" i="13203"/>
  <c r="J56" i="13204"/>
  <c r="K56" i="13204" s="1"/>
  <c r="H56" i="13204"/>
  <c r="T51" i="13206"/>
  <c r="R53" i="13206"/>
  <c r="T53" i="13206" s="1"/>
  <c r="L72" i="13206"/>
  <c r="AF23" i="13206"/>
  <c r="G55" i="13204"/>
  <c r="H68" i="13204"/>
  <c r="L68" i="13204" s="1"/>
  <c r="H62" i="13204"/>
  <c r="E73" i="13204"/>
  <c r="L62" i="13203"/>
  <c r="K70" i="13203"/>
  <c r="K62" i="13203"/>
  <c r="F56" i="13203"/>
  <c r="G56" i="13203"/>
  <c r="F52" i="13203"/>
  <c r="G52" i="13203"/>
  <c r="K57" i="13203"/>
  <c r="M57" i="13203" s="1"/>
  <c r="J71" i="13203" s="1"/>
  <c r="J52" i="13204"/>
  <c r="H52" i="13204"/>
  <c r="K65" i="13203" l="1"/>
  <c r="E73" i="13203"/>
  <c r="T49" i="13206"/>
  <c r="F38" i="13206"/>
  <c r="C64" i="13204"/>
  <c r="G50" i="13204"/>
  <c r="T55" i="13206"/>
  <c r="L64" i="13203"/>
  <c r="H73" i="13203"/>
  <c r="M62" i="13203" s="1"/>
  <c r="X17" i="13206"/>
  <c r="W16" i="13206"/>
  <c r="R73" i="13206"/>
  <c r="AB49" i="13206"/>
  <c r="AB58" i="13206"/>
  <c r="AB54" i="13206"/>
  <c r="AB52" i="13206"/>
  <c r="AB50" i="13206"/>
  <c r="AB48" i="13206"/>
  <c r="AB56" i="13206"/>
  <c r="AB55" i="13206"/>
  <c r="T57" i="13206"/>
  <c r="G38" i="13206"/>
  <c r="AF24" i="13206"/>
  <c r="AB28" i="13206"/>
  <c r="X59" i="13206"/>
  <c r="M56" i="13204"/>
  <c r="J70" i="13204" s="1"/>
  <c r="K55" i="13204"/>
  <c r="K55" i="13206"/>
  <c r="M56" i="13206"/>
  <c r="J70" i="13206" s="1"/>
  <c r="L62" i="13204"/>
  <c r="H73" i="13204"/>
  <c r="M62" i="13204" s="1"/>
  <c r="K56" i="13203"/>
  <c r="AA18" i="13206"/>
  <c r="Y18" i="13206"/>
  <c r="AB18" i="13206" s="1"/>
  <c r="AB57" i="13206"/>
  <c r="M56" i="13203" l="1"/>
  <c r="J70" i="13203" s="1"/>
  <c r="K55" i="13203"/>
  <c r="AC18" i="13206"/>
  <c r="E54" i="13206" s="1"/>
  <c r="AA48" i="13206"/>
  <c r="AA52" i="13206"/>
  <c r="AA56" i="13206"/>
  <c r="AA54" i="13206"/>
  <c r="AA55" i="13206"/>
  <c r="AA58" i="13206"/>
  <c r="AA50" i="13206"/>
  <c r="AA53" i="13206"/>
  <c r="AA51" i="13206"/>
  <c r="AB59" i="13206"/>
  <c r="X16" i="13206"/>
  <c r="W15" i="13206"/>
  <c r="M55" i="13204"/>
  <c r="J69" i="13204" s="1"/>
  <c r="K54" i="13204"/>
  <c r="M55" i="13206"/>
  <c r="J69" i="13206" s="1"/>
  <c r="K54" i="13206"/>
  <c r="Y17" i="13206"/>
  <c r="AB17" i="13206" s="1"/>
  <c r="AA17" i="13206"/>
  <c r="AA57" i="13206"/>
  <c r="AA49" i="13206"/>
  <c r="W54" i="13206" l="1"/>
  <c r="F54" i="13206"/>
  <c r="H54" i="13206"/>
  <c r="E68" i="13206"/>
  <c r="K68" i="13206" s="1"/>
  <c r="W14" i="13206"/>
  <c r="X15" i="13206"/>
  <c r="AA16" i="13206"/>
  <c r="AC16" i="13206" s="1"/>
  <c r="E52" i="13206" s="1"/>
  <c r="Y16" i="13206"/>
  <c r="AB16" i="13206" s="1"/>
  <c r="M55" i="13203"/>
  <c r="J69" i="13203" s="1"/>
  <c r="K54" i="13203"/>
  <c r="M54" i="13204"/>
  <c r="J68" i="13204" s="1"/>
  <c r="K53" i="13204"/>
  <c r="AC17" i="13206"/>
  <c r="E53" i="13206" s="1"/>
  <c r="K53" i="13206"/>
  <c r="M54" i="13206"/>
  <c r="J68" i="13206" s="1"/>
  <c r="AA59" i="13206"/>
  <c r="M53" i="13206" l="1"/>
  <c r="J67" i="13206" s="1"/>
  <c r="K52" i="13206"/>
  <c r="M54" i="13203"/>
  <c r="J68" i="13203" s="1"/>
  <c r="K53" i="13203"/>
  <c r="E67" i="13206"/>
  <c r="K67" i="13206" s="1"/>
  <c r="F53" i="13206"/>
  <c r="W53" i="13206"/>
  <c r="H53" i="13206"/>
  <c r="Y15" i="13206"/>
  <c r="AB15" i="13206" s="1"/>
  <c r="AA15" i="13206"/>
  <c r="AC15" i="13206" s="1"/>
  <c r="E51" i="13206" s="1"/>
  <c r="M53" i="13204"/>
  <c r="J67" i="13204" s="1"/>
  <c r="K52" i="13204"/>
  <c r="X14" i="13206"/>
  <c r="W13" i="13206"/>
  <c r="E66" i="13206"/>
  <c r="K66" i="13206" s="1"/>
  <c r="W52" i="13206"/>
  <c r="H52" i="13206"/>
  <c r="F52" i="13206"/>
  <c r="AD54" i="13206"/>
  <c r="W12" i="13206" l="1"/>
  <c r="X13" i="13206"/>
  <c r="M53" i="13203"/>
  <c r="J67" i="13203" s="1"/>
  <c r="K52" i="13203"/>
  <c r="W51" i="13206"/>
  <c r="F51" i="13206"/>
  <c r="E65" i="13206"/>
  <c r="K65" i="13206" s="1"/>
  <c r="H51" i="13206"/>
  <c r="AD53" i="13206"/>
  <c r="AA14" i="13206"/>
  <c r="Y14" i="13206"/>
  <c r="AB14" i="13206" s="1"/>
  <c r="K51" i="13206"/>
  <c r="M52" i="13206"/>
  <c r="J66" i="13206" s="1"/>
  <c r="AD52" i="13206"/>
  <c r="M52" i="13204"/>
  <c r="J66" i="13204" s="1"/>
  <c r="K51" i="13204"/>
  <c r="AC14" i="13206" l="1"/>
  <c r="E50" i="13206" s="1"/>
  <c r="M52" i="13203"/>
  <c r="J66" i="13203" s="1"/>
  <c r="K51" i="13203"/>
  <c r="M51" i="13204"/>
  <c r="J65" i="13204" s="1"/>
  <c r="K50" i="13204"/>
  <c r="M51" i="13206"/>
  <c r="J65" i="13206" s="1"/>
  <c r="K50" i="13206"/>
  <c r="Y13" i="13206"/>
  <c r="AB13" i="13206" s="1"/>
  <c r="AA13" i="13206"/>
  <c r="AC13" i="13206" s="1"/>
  <c r="E49" i="13206" s="1"/>
  <c r="AD51" i="13206"/>
  <c r="W24" i="13206"/>
  <c r="W25" i="13206" s="1"/>
  <c r="X12" i="13206"/>
  <c r="E63" i="13206" l="1"/>
  <c r="K63" i="13206" s="1"/>
  <c r="F49" i="13206"/>
  <c r="W49" i="13206"/>
  <c r="H49" i="13206"/>
  <c r="X21" i="13206"/>
  <c r="X19" i="13206"/>
  <c r="X23" i="13206" s="1"/>
  <c r="Y23" i="13206" s="1"/>
  <c r="X20" i="13206"/>
  <c r="X22" i="13206"/>
  <c r="M50" i="13206"/>
  <c r="J64" i="13206" s="1"/>
  <c r="K49" i="13206"/>
  <c r="M51" i="13203"/>
  <c r="J65" i="13203" s="1"/>
  <c r="K50" i="13203"/>
  <c r="AA12" i="13206"/>
  <c r="Y12" i="13206"/>
  <c r="AB12" i="13206" s="1"/>
  <c r="M50" i="13204"/>
  <c r="J64" i="13204" s="1"/>
  <c r="K49" i="13204"/>
  <c r="E64" i="13206"/>
  <c r="K64" i="13206" s="1"/>
  <c r="W50" i="13206"/>
  <c r="F50" i="13206"/>
  <c r="H50" i="13206"/>
  <c r="AD50" i="13206" l="1"/>
  <c r="AA20" i="13206"/>
  <c r="Y20" i="13206"/>
  <c r="AB20" i="13206" s="1"/>
  <c r="M49" i="13206"/>
  <c r="J63" i="13206" s="1"/>
  <c r="K48" i="13206"/>
  <c r="M48" i="13206" s="1"/>
  <c r="J62" i="13206" s="1"/>
  <c r="AA19" i="13206"/>
  <c r="AC19" i="13206" s="1"/>
  <c r="E55" i="13206" s="1"/>
  <c r="Y19" i="13206"/>
  <c r="AB19" i="13206" s="1"/>
  <c r="AB23" i="13206" s="1"/>
  <c r="AD49" i="13206"/>
  <c r="M49" i="13204"/>
  <c r="J63" i="13204" s="1"/>
  <c r="K48" i="13204"/>
  <c r="M48" i="13204" s="1"/>
  <c r="J62" i="13204" s="1"/>
  <c r="AC12" i="13206"/>
  <c r="E48" i="13206" s="1"/>
  <c r="AA21" i="13206"/>
  <c r="AC21" i="13206" s="1"/>
  <c r="E57" i="13206" s="1"/>
  <c r="Y21" i="13206"/>
  <c r="AB21" i="13206" s="1"/>
  <c r="M50" i="13203"/>
  <c r="J64" i="13203" s="1"/>
  <c r="K49" i="13203"/>
  <c r="AA22" i="13206"/>
  <c r="AC22" i="13206" s="1"/>
  <c r="E58" i="13206" s="1"/>
  <c r="Y22" i="13206"/>
  <c r="AB22" i="13206" s="1"/>
  <c r="E72" i="13206" l="1"/>
  <c r="K72" i="13206" s="1"/>
  <c r="W58" i="13206"/>
  <c r="F58" i="13206"/>
  <c r="H58" i="13206"/>
  <c r="C58" i="13206"/>
  <c r="E69" i="13206"/>
  <c r="K69" i="13206" s="1"/>
  <c r="F55" i="13206"/>
  <c r="W55" i="13206"/>
  <c r="H55" i="13206"/>
  <c r="C55" i="13206"/>
  <c r="C54" i="13206"/>
  <c r="C51" i="13206"/>
  <c r="C49" i="13206"/>
  <c r="M49" i="13203"/>
  <c r="J63" i="13203" s="1"/>
  <c r="K48" i="13203"/>
  <c r="M48" i="13203" s="1"/>
  <c r="J62" i="13203" s="1"/>
  <c r="AA23" i="13206"/>
  <c r="AC23" i="13206" s="1"/>
  <c r="AC20" i="13206"/>
  <c r="E56" i="13206" s="1"/>
  <c r="E62" i="13206"/>
  <c r="E59" i="13206"/>
  <c r="W59" i="13206" s="1"/>
  <c r="F48" i="13206"/>
  <c r="W48" i="13206"/>
  <c r="H48" i="13206"/>
  <c r="F57" i="13206"/>
  <c r="H57" i="13206"/>
  <c r="E71" i="13206"/>
  <c r="K71" i="13206" s="1"/>
  <c r="W57" i="13206"/>
  <c r="C57" i="13206"/>
  <c r="C68" i="13206" l="1"/>
  <c r="G54" i="13206"/>
  <c r="G57" i="13206"/>
  <c r="C71" i="13206"/>
  <c r="Z48" i="13206"/>
  <c r="AD48" i="13206"/>
  <c r="W56" i="13206"/>
  <c r="F56" i="13206"/>
  <c r="E70" i="13206"/>
  <c r="K70" i="13206" s="1"/>
  <c r="H56" i="13206"/>
  <c r="C56" i="13206"/>
  <c r="C50" i="13206"/>
  <c r="C53" i="13206"/>
  <c r="Z55" i="13206"/>
  <c r="AC55" i="13206" s="1"/>
  <c r="AD55" i="13206"/>
  <c r="C63" i="13206"/>
  <c r="G49" i="13206"/>
  <c r="AD59" i="13206"/>
  <c r="Z54" i="13206"/>
  <c r="AC54" i="13206" s="1"/>
  <c r="Z53" i="13206"/>
  <c r="AC53" i="13206" s="1"/>
  <c r="Z52" i="13206"/>
  <c r="AC52" i="13206" s="1"/>
  <c r="Z51" i="13206"/>
  <c r="AC51" i="13206" s="1"/>
  <c r="Z50" i="13206"/>
  <c r="AC50" i="13206" s="1"/>
  <c r="Z49" i="13206"/>
  <c r="AC49" i="13206" s="1"/>
  <c r="C65" i="13206"/>
  <c r="G51" i="13206"/>
  <c r="C69" i="13206"/>
  <c r="G55" i="13206"/>
  <c r="Z58" i="13206"/>
  <c r="AC58" i="13206" s="1"/>
  <c r="AD58" i="13206"/>
  <c r="Z57" i="13206"/>
  <c r="AC57" i="13206" s="1"/>
  <c r="AD57" i="13206"/>
  <c r="K62" i="13206"/>
  <c r="E73" i="13206"/>
  <c r="C52" i="13206"/>
  <c r="C72" i="13206"/>
  <c r="G58" i="13206"/>
  <c r="G50" i="13206" l="1"/>
  <c r="C64" i="13206"/>
  <c r="G52" i="13206"/>
  <c r="C66" i="13206"/>
  <c r="G56" i="13206"/>
  <c r="C70" i="13206"/>
  <c r="Z56" i="13206"/>
  <c r="AC56" i="13206" s="1"/>
  <c r="AD56" i="13206"/>
  <c r="G53" i="13206"/>
  <c r="C67" i="13206"/>
  <c r="Z59" i="13206"/>
  <c r="AC59" i="13206" s="1"/>
  <c r="AC48" i="13206"/>
</calcChain>
</file>

<file path=xl/sharedStrings.xml><?xml version="1.0" encoding="utf-8"?>
<sst xmlns="http://schemas.openxmlformats.org/spreadsheetml/2006/main" count="1138" uniqueCount="522">
  <si>
    <t>Rendim. Isentos</t>
  </si>
  <si>
    <t>Contrib. Previdenciária</t>
  </si>
  <si>
    <t>Dependentes</t>
  </si>
  <si>
    <t>Instrução</t>
  </si>
  <si>
    <t>Médicas</t>
  </si>
  <si>
    <t>Livro Caixa</t>
  </si>
  <si>
    <t>Desc. Padrão</t>
  </si>
  <si>
    <t>DEDUÇÕES</t>
  </si>
  <si>
    <t>Simplificado</t>
  </si>
  <si>
    <t>Completo</t>
  </si>
  <si>
    <t>Tabela 1 - Resumo das Declarações Por Tipo de Formulário:</t>
  </si>
  <si>
    <t>Tabela 2 - Resumo das Declarações Por Situação Fiscal</t>
  </si>
  <si>
    <t>Faixa Etária</t>
  </si>
  <si>
    <t>Faixa de BC Anual</t>
  </si>
  <si>
    <t>UF Declarante</t>
  </si>
  <si>
    <t>Natureza da Ocupação</t>
  </si>
  <si>
    <t xml:space="preserve">   Deduções Legais</t>
  </si>
  <si>
    <t xml:space="preserve">   Dedução de Incentivo</t>
  </si>
  <si>
    <t xml:space="preserve">   IR Devido I</t>
  </si>
  <si>
    <t xml:space="preserve">   Ded. Empr. Domést.</t>
  </si>
  <si>
    <t xml:space="preserve">   IR Devido II</t>
  </si>
  <si>
    <t xml:space="preserve">   IR Devido RRA</t>
  </si>
  <si>
    <t xml:space="preserve">   Total IR Devido</t>
  </si>
  <si>
    <t>Tabela 4 - Resumo das Declarações Por Faixa Etária do Declarante</t>
  </si>
  <si>
    <t>Continua na página seguinte</t>
  </si>
  <si>
    <t>Total:</t>
  </si>
  <si>
    <t>Masculino</t>
  </si>
  <si>
    <t>Feminino</t>
  </si>
  <si>
    <t>R$ bilhões</t>
  </si>
  <si>
    <t xml:space="preserve">   Rendimentos Tributáveis</t>
  </si>
  <si>
    <t xml:space="preserve">   Base de Cáculo</t>
  </si>
  <si>
    <t xml:space="preserve">   IR Devido</t>
  </si>
  <si>
    <t xml:space="preserve">   IR Pago</t>
  </si>
  <si>
    <t xml:space="preserve">       IR a Pagar</t>
  </si>
  <si>
    <t xml:space="preserve">       IR a Restituir</t>
  </si>
  <si>
    <t xml:space="preserve">   Tributáveis</t>
  </si>
  <si>
    <t xml:space="preserve">   Isentos e não-Tributáveis</t>
  </si>
  <si>
    <t xml:space="preserve">   Sujeitos à Trib. Exclusiva/Definitiva</t>
  </si>
  <si>
    <t xml:space="preserve">   Totais</t>
  </si>
  <si>
    <t>Valores em R$ bilhões</t>
  </si>
  <si>
    <t>Imposto Devido</t>
  </si>
  <si>
    <t>Tipo de Pagamento / Doação</t>
  </si>
  <si>
    <t>Valor</t>
  </si>
  <si>
    <t>% do Total</t>
  </si>
  <si>
    <t>Bens e Direitos</t>
  </si>
  <si>
    <t>Tipo do Bem/Direito</t>
  </si>
  <si>
    <t>Dívidas e Ônus</t>
  </si>
  <si>
    <t>Tipo de Dívida</t>
  </si>
  <si>
    <t>Capital das apólices de seguro ou pecúlio pago por morte...</t>
  </si>
  <si>
    <t>Indenizações por rescisão de contrato de trabalho e FGTS</t>
  </si>
  <si>
    <t>Lucro na alienação de bens e direitos de pequeno valor...</t>
  </si>
  <si>
    <t>Lucros e dividendos recebidos pelo titular e pelos depends.</t>
  </si>
  <si>
    <t>Parc. isenta prov. aposentadoria, declarantes 65 anos/mais</t>
  </si>
  <si>
    <t>Pensão, prov. aposentadoria/reforma por moléstia grave...</t>
  </si>
  <si>
    <t>Rend. caderneta de poupança e letras hipotecárias</t>
  </si>
  <si>
    <t>Rend. sócio/titular microempresa ou empresa peq. porte...</t>
  </si>
  <si>
    <t>Parc. isenta correspondente à atividade rural</t>
  </si>
  <si>
    <t>13º salário</t>
  </si>
  <si>
    <t>Ganho Cap. na alienação de bens ou direitos</t>
  </si>
  <si>
    <t>Ganho Cap. alien. bens/dir. e aplic. adquir. moeda estrang.</t>
  </si>
  <si>
    <t>Ganhos Cap. alienação de moeda estrangeira em espécie</t>
  </si>
  <si>
    <t>Rend. de Aplicações Financeiras</t>
  </si>
  <si>
    <t>Déc. terceiro salário recebido pelos dependentes</t>
  </si>
  <si>
    <t>Ocupação Principal do Declarante</t>
  </si>
  <si>
    <t>Tipo de Formulário</t>
  </si>
  <si>
    <t xml:space="preserve">    Total</t>
  </si>
  <si>
    <t>Situação Fiscal</t>
  </si>
  <si>
    <t>Base de Cálculo (RTL)</t>
  </si>
  <si>
    <t>Pensão Aliment.</t>
  </si>
  <si>
    <t>Qtde Declarantes</t>
  </si>
  <si>
    <t>Transferências patrimoniais - doações e heranças</t>
  </si>
  <si>
    <t>Outros (especifique)</t>
  </si>
  <si>
    <t>Demais Pagamentos e Doações</t>
  </si>
  <si>
    <t>Tabela 5 - Resumo das Declarações Por Faixa Base de Cálculo Anual</t>
  </si>
  <si>
    <t>NI / Inválido</t>
  </si>
  <si>
    <t>Maior que R$ 31.501,44</t>
  </si>
  <si>
    <t>Até R$ 15.764,28</t>
  </si>
  <si>
    <t>Exterior</t>
  </si>
  <si>
    <t>Roraima</t>
  </si>
  <si>
    <t>Acre</t>
  </si>
  <si>
    <t>Amapá</t>
  </si>
  <si>
    <t>Tocantins</t>
  </si>
  <si>
    <t>Rondônia</t>
  </si>
  <si>
    <t>Piauí</t>
  </si>
  <si>
    <t>Alagoas</t>
  </si>
  <si>
    <t>Sergipe</t>
  </si>
  <si>
    <t>Paraíba</t>
  </si>
  <si>
    <t>Rio Grande do Norte</t>
  </si>
  <si>
    <t>Maranhão</t>
  </si>
  <si>
    <t>Amazonas</t>
  </si>
  <si>
    <t>Mato Grosso do Sul</t>
  </si>
  <si>
    <t>Mato Grosso</t>
  </si>
  <si>
    <t>Espírito Santo</t>
  </si>
  <si>
    <t>Pará</t>
  </si>
  <si>
    <t>Ceará</t>
  </si>
  <si>
    <t>Goiás</t>
  </si>
  <si>
    <t>Pernambuco</t>
  </si>
  <si>
    <t>Santa Catarina</t>
  </si>
  <si>
    <t>Bahia</t>
  </si>
  <si>
    <t>Distrito Federal</t>
  </si>
  <si>
    <t>Paraná</t>
  </si>
  <si>
    <t>Rio Grande do Sul</t>
  </si>
  <si>
    <t>Minas Gerais</t>
  </si>
  <si>
    <t>Rio de Janeiro</t>
  </si>
  <si>
    <t>São Paulo</t>
  </si>
  <si>
    <t>Não informado</t>
  </si>
  <si>
    <t>Inválido</t>
  </si>
  <si>
    <t>Microempreendedor Individual - MEI</t>
  </si>
  <si>
    <t>Natureza da ocupação não especificada anteriormente</t>
  </si>
  <si>
    <t>Espólio</t>
  </si>
  <si>
    <t>Adaptação: Bolsista ou beneficiário pensão aliment. judicial</t>
  </si>
  <si>
    <t>Bolsista</t>
  </si>
  <si>
    <t>Beneficiário de pensão alimentícia</t>
  </si>
  <si>
    <t>Adaptação: Apos., mil. refor. ou pens., incl. com mol. grave</t>
  </si>
  <si>
    <t>Aposentado, militar refor. ou pens. prev. com moléstia grave</t>
  </si>
  <si>
    <t>Aposentado, militar res. ou refor., pens. prev., exc. cd. 62</t>
  </si>
  <si>
    <t>Militar</t>
  </si>
  <si>
    <t>Adaptação: Empreg. emp. púb. ou mista qquer esf. inc. finan.</t>
  </si>
  <si>
    <t>Adaptação: Servidor púb. autarquia ou fund. qualquer esfera</t>
  </si>
  <si>
    <t>Adaptação: Membro ou servidor púb. adm. direta qquer esfera</t>
  </si>
  <si>
    <t>Empregado de empr. púb. ou soc. de economia mista municipal</t>
  </si>
  <si>
    <t>Servidor público de autarquia ou fundação municipal</t>
  </si>
  <si>
    <t>Membro ou servidor público da administração direta municipal</t>
  </si>
  <si>
    <t>Empregado empr. púb. ou ec. mista est. e DF, exc. inst. fin.</t>
  </si>
  <si>
    <t>Servidor público de autarquia ou fundação estadual e do DF</t>
  </si>
  <si>
    <t>Membro ou servidor público da admin. direta estadual e do DF</t>
  </si>
  <si>
    <t>Empregado empr. púb. ou econ. mista fed., exc. inst. financ.</t>
  </si>
  <si>
    <t>Servidor público de autarquia ou fundação federal</t>
  </si>
  <si>
    <t>Membro ou servidor público da administração direta federal</t>
  </si>
  <si>
    <t>Capitalista que auferiu rendim. de capital, inclus. aluguéis</t>
  </si>
  <si>
    <t>Proprietário de empr. ou firma indiv. ou empregador-titular</t>
  </si>
  <si>
    <t>Profissional liberal ou autônomo sem vínculo de emprego</t>
  </si>
  <si>
    <t>Empregado ou contratado de organismo internacional ou de ONG</t>
  </si>
  <si>
    <t>Empregado de instituições financeiras públicas e privadas</t>
  </si>
  <si>
    <t>Adaptação: Empregado empresa priv., inclusive inst. financ.</t>
  </si>
  <si>
    <t>Empregado de empresa setor privado, exceto instit. financ.</t>
  </si>
  <si>
    <t>Técnico de conservação, dissecação e empalhamento de corpos</t>
  </si>
  <si>
    <t>Apresentador, artistas de artes populares e modelos</t>
  </si>
  <si>
    <t>Técnico da ciência da saúde animal</t>
  </si>
  <si>
    <t>Montador de aparelhos e instrumentos de precisão e musicais</t>
  </si>
  <si>
    <t>Filósofo</t>
  </si>
  <si>
    <t>Pescador, caçador e extrativista florestal</t>
  </si>
  <si>
    <t>Técnico em biologia</t>
  </si>
  <si>
    <t>Decorador e vitrinista</t>
  </si>
  <si>
    <t>Antropólogo e arqueólogo</t>
  </si>
  <si>
    <t>Técnico de bioquímica e da biotecnologia</t>
  </si>
  <si>
    <t>Cenógrafo, decorador de interiores</t>
  </si>
  <si>
    <t>Cantor e compositor</t>
  </si>
  <si>
    <t>Técnico de serviços culturais</t>
  </si>
  <si>
    <t>Técnico em operação aparelho sonoriz., cenografia e projeção</t>
  </si>
  <si>
    <t>Locutor, comentarista</t>
  </si>
  <si>
    <t>Empresário e produtor de espetáculos</t>
  </si>
  <si>
    <t>Historiador</t>
  </si>
  <si>
    <t>Tradutor, intérprete, filólogo</t>
  </si>
  <si>
    <t>Geógrafo</t>
  </si>
  <si>
    <t>Escritor, crítico, redator</t>
  </si>
  <si>
    <t>Técnico em mineralogia e geologia</t>
  </si>
  <si>
    <t>Dirigente ou adm. part. político, organização patronal etc</t>
  </si>
  <si>
    <t>Cinegrafista, fotógrafos e técnicos em máq. tratam. de dados</t>
  </si>
  <si>
    <t>Diplomata e afins</t>
  </si>
  <si>
    <t>Ator, diretor de espetáculos</t>
  </si>
  <si>
    <t>Técnico em operação de estações de rádio e televisão</t>
  </si>
  <si>
    <t>Trabalhador dos serviços domésticos em geral</t>
  </si>
  <si>
    <t>Operador de máquina agropecuária e florestal</t>
  </si>
  <si>
    <t>Sociólogo e cientista político</t>
  </si>
  <si>
    <t>Agente de Bolsa de Valores, câmbio e outros serviços financ.</t>
  </si>
  <si>
    <t>Músico, arranjador, regente de orquestra ou coral</t>
  </si>
  <si>
    <t>Presidente, diretor, gerente, superv. organ. internac. e ONG</t>
  </si>
  <si>
    <t>Joalheiro, vidreiro, ceramista e afins</t>
  </si>
  <si>
    <t>Presidente e diretor empresa pública e soc. economia mista</t>
  </si>
  <si>
    <t>Membro do Poder Executivo</t>
  </si>
  <si>
    <t>Profissional da educação física (exceto professor)</t>
  </si>
  <si>
    <t>Atleta, desportista e afins</t>
  </si>
  <si>
    <t>Outros profissionais do espetáculo e das artes</t>
  </si>
  <si>
    <t>Técnico da produção agropecuária</t>
  </si>
  <si>
    <t>Trabalhador das indústrias de madeira e do mobiliário</t>
  </si>
  <si>
    <t>Desenhista técnico e modelista</t>
  </si>
  <si>
    <t>Técnico de inspeção, fiscalização e coordenação administrat.</t>
  </si>
  <si>
    <t>Trabalhador de outras instalações agroindustriais</t>
  </si>
  <si>
    <t>Técnico em transportes (logística)</t>
  </si>
  <si>
    <t>Bibliotecário, documentalista, arquivólogo, museólogo</t>
  </si>
  <si>
    <t>Comissário de bordo, guia de turismo, ag. de viagens e afins</t>
  </si>
  <si>
    <t>Desenhista industrial, escultor, pintor artístico e afins</t>
  </si>
  <si>
    <t>Matemático, estatístico, atuário e afins</t>
  </si>
  <si>
    <t>Servidor das carreiras do Banco Central, CVM e Susep</t>
  </si>
  <si>
    <t>Técnico em ciências físicas e químicas</t>
  </si>
  <si>
    <t>Trabalhador de instal. e máq. de fabric. de celulose e papel</t>
  </si>
  <si>
    <t>Trabalhador na exploração agropecuária</t>
  </si>
  <si>
    <t>Trabalhador dos serviços de hotelaria e alimentação</t>
  </si>
  <si>
    <t>Técnico em navegação aérea, marítima, fluvial e metrofer.</t>
  </si>
  <si>
    <t>Servidor das carreiras de ciência e tecnologia</t>
  </si>
  <si>
    <t>Técnico em constr. civil, edificações e obras de infra-est.</t>
  </si>
  <si>
    <t>Trabalhador dos serv. de embelezamento e cuidados pessoais</t>
  </si>
  <si>
    <t>Técnico de labor., Raios-X e outros equipamentos diagnóstico</t>
  </si>
  <si>
    <t>Sacerdote ou membro de ordens ou seitas religiosas</t>
  </si>
  <si>
    <t>Instrutor e professor de escolas livres</t>
  </si>
  <si>
    <t>Trabalhador da fabricação e instalação eletro-eletrônica</t>
  </si>
  <si>
    <t>Trabalhador dos serviços de admin., conserv. e manut. edif.</t>
  </si>
  <si>
    <t>Membro do Poder Legislativo</t>
  </si>
  <si>
    <t>Condutor e operador de robôs, veículos e equip. movim. carga</t>
  </si>
  <si>
    <t>Servidor das carreiras de gestão governamental, analista etc</t>
  </si>
  <si>
    <t>Operador de instalações de prod. e distribuição de energia</t>
  </si>
  <si>
    <t>Piloto de aeronaves, comandante de embarc., oficiais de máq.</t>
  </si>
  <si>
    <t>Professor do ensino profissional</t>
  </si>
  <si>
    <t>Servidor das carreiras do Ministério Público</t>
  </si>
  <si>
    <t>Veterinário, patologista (veterinário) e zootecnista</t>
  </si>
  <si>
    <t>Técnico em metalmecânica</t>
  </si>
  <si>
    <t>Agente e representante comercial, corretor, leiloeiro, afins</t>
  </si>
  <si>
    <t>Biólogo, biomédico e afins</t>
  </si>
  <si>
    <t>Técnico em informática</t>
  </si>
  <si>
    <t>Trabalhador de instal. siderúr. e de materiais de construção</t>
  </si>
  <si>
    <t>Assistente social e economista doméstico</t>
  </si>
  <si>
    <t>Trabalhador das indústrias têxteis, do curtimento, vest. etc</t>
  </si>
  <si>
    <t>Jornalista e repórter</t>
  </si>
  <si>
    <t>Técnico da ciência da saúde humana</t>
  </si>
  <si>
    <t>Militar da Aeronáutica</t>
  </si>
  <si>
    <t>Agrônomo e afins</t>
  </si>
  <si>
    <t>Bombeiro Militar</t>
  </si>
  <si>
    <t>Trabalhador da fabric. de alim., beb., fumo e agroindústrias</t>
  </si>
  <si>
    <t>Militar da Marinha</t>
  </si>
  <si>
    <t>Dirigente superior da adm. pública, inclusive fundações etc</t>
  </si>
  <si>
    <t>Físico, químico, meteorolog., geólogo, oceanógrafo e afins</t>
  </si>
  <si>
    <t>Trabalhador dos serviços de proteção e segur. (exc. militar)</t>
  </si>
  <si>
    <t>Profissional de marketing, publicidade e da comercialização</t>
  </si>
  <si>
    <t>Membro do Ministério Público (Procurador e Promotor)</t>
  </si>
  <si>
    <t>Fonoaudiólogo, fisioterapeuta, terapeuta ocupacional e afins</t>
  </si>
  <si>
    <t>Psicólogo e psicanalista</t>
  </si>
  <si>
    <t>Outros técnicos nível médio ciências fís., quím., engenharia</t>
  </si>
  <si>
    <t>Trabalhador de atendim. ao público, caixa, despachante etc</t>
  </si>
  <si>
    <t>Trabalhador da indústria extrativa e da construção civil</t>
  </si>
  <si>
    <t>Gerente ou superv. empresa pública e soc. de economia mista</t>
  </si>
  <si>
    <t>Advogado do setor público, Proc. Fazenda, Cons. Jurídico etc</t>
  </si>
  <si>
    <t>Servidor das carreiras do Poder Legislativo</t>
  </si>
  <si>
    <t>Técnico em eletro-eletrônica e fotônica</t>
  </si>
  <si>
    <t>Membro do Poder Judiciário e de Tribunal de Contas</t>
  </si>
  <si>
    <t>Pedagogo, orientador educacional</t>
  </si>
  <si>
    <t>Técnico das ciências administrativas e contábeis</t>
  </si>
  <si>
    <t>Trabalhador dos serviços de saúde</t>
  </si>
  <si>
    <t>Professor na educação infantil</t>
  </si>
  <si>
    <t>Militar do Exército</t>
  </si>
  <si>
    <t>Titular de Cartório</t>
  </si>
  <si>
    <t>Motorista e condutor do transporte de passageiros</t>
  </si>
  <si>
    <t>Trabalhador das indústrias química, petroquím., borracha etc</t>
  </si>
  <si>
    <t>Deleg. de Polícia e serv. carreiras de polícia, exc. militar</t>
  </si>
  <si>
    <t>Odontólogo</t>
  </si>
  <si>
    <t>Trabalhador de reparação e manutenção</t>
  </si>
  <si>
    <t>Produtor na exploração agropecuária</t>
  </si>
  <si>
    <t>Trabalhador da transformação de metais e compósitos</t>
  </si>
  <si>
    <t>Servidor das carreiras de auditoria fiscal e de fiscalização</t>
  </si>
  <si>
    <t>Enfermeiro nível sup., nutricionista, farmacêutico e afins</t>
  </si>
  <si>
    <t>Advogado</t>
  </si>
  <si>
    <t>Outros trabalhadores de serviços diversos</t>
  </si>
  <si>
    <t>Analista de sist., desenv.de soft., adm.de redes e banco etc</t>
  </si>
  <si>
    <t>Professor do ensino superior</t>
  </si>
  <si>
    <t>Policial Militar</t>
  </si>
  <si>
    <t>Outros técnicos de nível médio</t>
  </si>
  <si>
    <t>Servidor das carreiras do Poder Judiciário, Of. Justiça etc</t>
  </si>
  <si>
    <t>Professor do ensino médio</t>
  </si>
  <si>
    <t>Vendedor e prestador de serviços do comércio, ambulante etc</t>
  </si>
  <si>
    <t>Servidor das demais carreiras da admin. pública direta etc</t>
  </si>
  <si>
    <t>Economista, administrador, contador, auditor e afins</t>
  </si>
  <si>
    <t>Professor do ensino fundamental</t>
  </si>
  <si>
    <t>Engenheiro, arquiteto e afins</t>
  </si>
  <si>
    <t>Gerente ou superv. empresa indust., comerc. ou prest. serv.</t>
  </si>
  <si>
    <t>Médico</t>
  </si>
  <si>
    <t>Bancário, economiário, escriturário, agente, assistente etc</t>
  </si>
  <si>
    <t>Dirigente, pres., diretor emp. indust., com. ou prest. serv.</t>
  </si>
  <si>
    <t>Outras ocupações não especificadas anteriormente</t>
  </si>
  <si>
    <t>Ganhos líquidos em renda variável</t>
  </si>
  <si>
    <t>Rend. Suj. à Tribut. Excl./Def., exceto 13º dos dependentes</t>
  </si>
  <si>
    <t>Outros Rend. Suj. à Tribut. Exclusiva/Definitiva</t>
  </si>
  <si>
    <t>Bolsa de estudo e pesquisa</t>
  </si>
  <si>
    <t>Demais Rend. isentos e não-tributáveis dos dependentes</t>
  </si>
  <si>
    <t>Outros bens imóveis</t>
  </si>
  <si>
    <t>Outras participações societárias</t>
  </si>
  <si>
    <t>Sala ou conjunto</t>
  </si>
  <si>
    <t>Prédio comercial</t>
  </si>
  <si>
    <t>Outros fundos</t>
  </si>
  <si>
    <t>Depósito bancário em conta corrente no país</t>
  </si>
  <si>
    <t>Construção</t>
  </si>
  <si>
    <t>Prédio residencial</t>
  </si>
  <si>
    <t>Outras aplicações e investimentos</t>
  </si>
  <si>
    <t>Crédito decorrente de empréstimo</t>
  </si>
  <si>
    <t>Dinheiro em espécie - Moeda nacional</t>
  </si>
  <si>
    <t>Terra nua</t>
  </si>
  <si>
    <t>Caderneta de poupança</t>
  </si>
  <si>
    <t>Ações (inclusive as provenientes de linha telefônica)</t>
  </si>
  <si>
    <t>Aplicação de renda fixa (CDB, RDB e outros)</t>
  </si>
  <si>
    <t>Veículo automotor terrestre: caminhão,automóvel, moto, etc.</t>
  </si>
  <si>
    <t>Quotas ou quinhões de capital</t>
  </si>
  <si>
    <t>Casa</t>
  </si>
  <si>
    <t>Apartamento</t>
  </si>
  <si>
    <t>Fundo ações, incl. carteira livre e fundo invest. exterior</t>
  </si>
  <si>
    <t>Outras informações de outros bens e direitos</t>
  </si>
  <si>
    <t>Fundo de investimento financeiro - FIF</t>
  </si>
  <si>
    <t>Fundo de aplicação em quotas de fundos de investimento</t>
  </si>
  <si>
    <t>Terreno / Fração</t>
  </si>
  <si>
    <t>Empréstimos contraídos no exterior</t>
  </si>
  <si>
    <t>Outras dívidas e ônus reais</t>
  </si>
  <si>
    <t>Outras pessoas jurídicas</t>
  </si>
  <si>
    <t>Pessoas físicas</t>
  </si>
  <si>
    <t>Soc. de crédito, financiamento e investimento</t>
  </si>
  <si>
    <t>Estabelecimento bancário comercial</t>
  </si>
  <si>
    <t>Incentivo à atividade audiovisual</t>
  </si>
  <si>
    <t>Incentivo ao desporto</t>
  </si>
  <si>
    <t>Incentivo à cultura</t>
  </si>
  <si>
    <t>Doações - Estatuto da criança e do adolescente</t>
  </si>
  <si>
    <t>Hospitais, clínicas e laboratórios no exterior</t>
  </si>
  <si>
    <t>Arrendamento rural</t>
  </si>
  <si>
    <t>Advogados (demais honorários)</t>
  </si>
  <si>
    <t>C. patronal paga à Prev. Social pelo empregador doméstico</t>
  </si>
  <si>
    <t>FAPI - F. de Aposentadoria Programada Individual</t>
  </si>
  <si>
    <t>Aluguéis de imóveis</t>
  </si>
  <si>
    <t>Hospitais, clínicas e laboratórios no Brasil</t>
  </si>
  <si>
    <t>Doações em espécie</t>
  </si>
  <si>
    <t>Planos de saúde no Brasil</t>
  </si>
  <si>
    <t>Outros</t>
  </si>
  <si>
    <t>Médicos, dentistas e etc no exterior</t>
  </si>
  <si>
    <t>Médicos, dentistas e etc no Brasil</t>
  </si>
  <si>
    <t>Eng., Arquit. e demais profiss. liberais, exceto advogados</t>
  </si>
  <si>
    <t>Pensão alimentícia - separação/divórcio escritura pública</t>
  </si>
  <si>
    <t>Advogados (honor. rel. a ações judic., exceto trabalhistas)</t>
  </si>
  <si>
    <t>Advogados (honor. rel. a ações judiciais trabalhistas)</t>
  </si>
  <si>
    <t>Doações de bens e direitos</t>
  </si>
  <si>
    <t>Contribuições a Entidades de Previdência Privada</t>
  </si>
  <si>
    <t>Pensão alimentícia judicial</t>
  </si>
  <si>
    <t>Desp. instrução de alimentandos no exterior</t>
  </si>
  <si>
    <t>Desp. instrução de dependentes no exterior</t>
  </si>
  <si>
    <t>Desp. instrução própria contrib. no exterior</t>
  </si>
  <si>
    <t>Desp. instrução de alimentandos no Brasil</t>
  </si>
  <si>
    <t>Desp. instrução própria contrib. no Brasil</t>
  </si>
  <si>
    <t>Desp. instrução de dependentes no Brasil</t>
  </si>
  <si>
    <t>Contrib. Prev. Oficial</t>
  </si>
  <si>
    <t>Contrib. Prev. Privada e FAPI</t>
  </si>
  <si>
    <t>Despesas com Instrução</t>
  </si>
  <si>
    <t>Despesas Médicas</t>
  </si>
  <si>
    <t>Pensão Alimentícia Escritura</t>
  </si>
  <si>
    <t>Pensão Alimentícia Judicial</t>
  </si>
  <si>
    <t>Pensão Alimentícia Judicial RRA</t>
  </si>
  <si>
    <t>Tot. Deduções/Desc. Simplif.</t>
  </si>
  <si>
    <t>Contrib. Prev. Oficial RRA</t>
  </si>
  <si>
    <t>Valor Receb. de PF Exterior</t>
  </si>
  <si>
    <t>Valor Resultado Tribut. Ativ. Rural</t>
  </si>
  <si>
    <t>Valor Receb. de PJ Depend.</t>
  </si>
  <si>
    <t>Valor Total de Rend. Tribut.</t>
  </si>
  <si>
    <t>% Acum.</t>
  </si>
  <si>
    <t>Imposto Pago</t>
  </si>
  <si>
    <t>Imposto a Pagar</t>
  </si>
  <si>
    <t>Imposto a Restituir</t>
  </si>
  <si>
    <t>Rendim. Tribut.</t>
  </si>
  <si>
    <t>Depen dentes</t>
  </si>
  <si>
    <t>Instru ção</t>
  </si>
  <si>
    <t>Até 18 anos</t>
  </si>
  <si>
    <t>19 a 30 anos</t>
  </si>
  <si>
    <t>31 a 40 anos</t>
  </si>
  <si>
    <t>41 a 50 anos</t>
  </si>
  <si>
    <t>51 a 60 anos</t>
  </si>
  <si>
    <t>61 a 70 anos</t>
  </si>
  <si>
    <t>71 a 80 anos</t>
  </si>
  <si>
    <t>Acima de 80 anos</t>
  </si>
  <si>
    <t>Rendim. Tribut. Exclus.</t>
  </si>
  <si>
    <t>Valor Receb. de PJ Titular</t>
  </si>
  <si>
    <t>Valor Rend. RRA Depend.</t>
  </si>
  <si>
    <t>Valor Rend. RRA Titular</t>
  </si>
  <si>
    <t>Gênero</t>
  </si>
  <si>
    <t>Tabela 3 - Resumo das Declarações Por Gênero</t>
  </si>
  <si>
    <t>Até 1/2 Salário Mín.</t>
  </si>
  <si>
    <t>1/2 a 1 Salário Mín.</t>
  </si>
  <si>
    <t>1 a 2 Salários Mín.</t>
  </si>
  <si>
    <t>2 a 3 Salários Mín.</t>
  </si>
  <si>
    <t>3 a 5 Salários Mín.</t>
  </si>
  <si>
    <t>5 a 10 Salários Mín.</t>
  </si>
  <si>
    <t>10 a 20 Salários Mín.</t>
  </si>
  <si>
    <t>20 a 40 Salários Mín.</t>
  </si>
  <si>
    <t>40 a 80 Salários Mín.</t>
  </si>
  <si>
    <t>80 a 160 Salários Mín.</t>
  </si>
  <si>
    <t>&gt; 160 Salários Mín.</t>
  </si>
  <si>
    <t>Valores em R$ milhões</t>
  </si>
  <si>
    <t>Faixa de Rend.Trib.Bruto</t>
  </si>
  <si>
    <t>Contrib. Previden.</t>
  </si>
  <si>
    <t>Pensão Alimen.</t>
  </si>
  <si>
    <t>Faixa Rend.Trib.+Trib.Exc.</t>
  </si>
  <si>
    <t>Valores R$ milhões</t>
  </si>
  <si>
    <t>Faixa de Rendimento Total</t>
  </si>
  <si>
    <t>Tabela 6 - Resumo das Declarações Por Faixa de Base de Cálculo</t>
  </si>
  <si>
    <t>Tabela 7 - Resumo das Declarações Por Faixa de Rendimento Tributável Bruto</t>
  </si>
  <si>
    <t>Tabela 8 - Resumo das Declarações Por Faixa de Rendimentos Tributáveis + Tributação Exclusiva</t>
  </si>
  <si>
    <t>Tabela 9 - Resumo das Declarações Por Faixa de Rendimentos Totais</t>
  </si>
  <si>
    <t>Tabela 10 - Declarações de Recebedores de Lucros e Dividendos + Rend.Sócio e Titular Microempresa por Faixa de Rendimento Total</t>
  </si>
  <si>
    <t>Total</t>
  </si>
  <si>
    <t>Tabela 12 - Resumo das Declarações Por UF de Residência do Declarante</t>
  </si>
  <si>
    <t>Tabela 13 - Resumo da Declaração por Natureza de Ocupação</t>
  </si>
  <si>
    <t>Tabela 14 - Resumo da Declaração por Ocupação Principal do Declarante</t>
  </si>
  <si>
    <t>Tabela 14 - Resumo da Declaração por Ocupação Principal do Declarante (Continuação)</t>
  </si>
  <si>
    <t>Tabela 15 - Rendimentos</t>
  </si>
  <si>
    <t>Tabela 16 - Deduções</t>
  </si>
  <si>
    <t>Tabela 17 - Cálculo do Imposto</t>
  </si>
  <si>
    <t>Tabela 18 - Rendimentos Tributáveis</t>
  </si>
  <si>
    <t>Tabela 19 -  Rendim. Sujeitos à Tributação Exclusiva/Definitiva</t>
  </si>
  <si>
    <t>Tabela 20 - Rendimentos Isentos e Não Tributáveis</t>
  </si>
  <si>
    <t>Tabela 21 - Bens e Direitos</t>
  </si>
  <si>
    <t>Tabela 22 - Dívidas e Ônus</t>
  </si>
  <si>
    <t>Tabela 23 - Pagamentos e Doações</t>
  </si>
  <si>
    <t xml:space="preserve">IR Devido &gt; 0 </t>
  </si>
  <si>
    <t>IR Devido &lt;= 0</t>
  </si>
  <si>
    <t>De R$ 15.764,29 a R$ 34.501,44</t>
  </si>
  <si>
    <t>Tabela 11 - Declarações de Recebedores de Lucros e Dividendos + Rend.Sócio e Titular Microempresa por Ocupação Principal</t>
  </si>
  <si>
    <t>Outros (demais 113 ocupações)</t>
  </si>
  <si>
    <t>Valor Total Rend. Tributação Exclusiva</t>
  </si>
  <si>
    <t>Total Rendimentos Isentos e Não Tributáveis:</t>
  </si>
  <si>
    <t>Total Bens e Direitos:</t>
  </si>
  <si>
    <t>Participação nos lucros ou resultados</t>
  </si>
  <si>
    <t>Demais Bens e Direitos</t>
  </si>
  <si>
    <t>Juros sobre capital próprio</t>
  </si>
  <si>
    <t>Pág 52 de 52</t>
  </si>
  <si>
    <t>GRANDES NÚMEROS DIRPF 2008 - ANO-CALENDÁRIO 2007</t>
  </si>
  <si>
    <t>Pág 51 de 52</t>
  </si>
  <si>
    <t>Pág 50 de 52</t>
  </si>
  <si>
    <t>Pág 49 de 52</t>
  </si>
  <si>
    <t>Pág 48 de 52</t>
  </si>
  <si>
    <t>Pág 47 de 52</t>
  </si>
  <si>
    <t>Pág 46 de 52</t>
  </si>
  <si>
    <t>(1) Para os Anos de 2007, 2008 e 2009, o campo Total IR Devido corresponde ao IR Devido II</t>
  </si>
  <si>
    <t>Pág 45 de 52</t>
  </si>
  <si>
    <t xml:space="preserve">                          GRANDES NÚMEROS DIRPF 2008 - ANO-CALENDÁRIO 2007</t>
  </si>
  <si>
    <t>Pág 44 de 52</t>
  </si>
  <si>
    <t xml:space="preserve">                       GRANDES NÚMEROS DIRPF 2008 - ANO-CALENDÁRIO 2007</t>
  </si>
  <si>
    <t>Pág 43 de 52</t>
  </si>
  <si>
    <t>Pág 42 de 52</t>
  </si>
  <si>
    <t>Pág 41 de 52</t>
  </si>
  <si>
    <t>Pág 27 de 52</t>
  </si>
  <si>
    <t>Pág 19 de 52</t>
  </si>
  <si>
    <t>Pág 18 de 52</t>
  </si>
  <si>
    <t>Pág 16 de 52</t>
  </si>
  <si>
    <t>GRANDES NÚMEROS DIRPF 2008 - ANO CALENDÁRIO 2007</t>
  </si>
  <si>
    <t>Pág 14 de 52</t>
  </si>
  <si>
    <t>Pág 12 de 52</t>
  </si>
  <si>
    <t>Pág 10 de 52</t>
  </si>
  <si>
    <t>Pág 8 de 52</t>
  </si>
  <si>
    <t>Pág 6 de 52</t>
  </si>
  <si>
    <t>Pág 4 de 52</t>
  </si>
  <si>
    <t>Pág 3 de 52</t>
  </si>
  <si>
    <t>Pág 2 de 52</t>
  </si>
  <si>
    <t>Pág 1 de 52</t>
  </si>
  <si>
    <t>Brackets of gross total income</t>
  </si>
  <si>
    <t>Gross total income</t>
  </si>
  <si>
    <t>Gross taxable income</t>
  </si>
  <si>
    <t>Gross taxable income brackets</t>
  </si>
  <si>
    <t>Adjusted assessed income ('000)</t>
  </si>
  <si>
    <t xml:space="preserve">Property transfers </t>
  </si>
  <si>
    <t>Capital gains 1</t>
  </si>
  <si>
    <t>Capital gains 2</t>
  </si>
  <si>
    <t>Adjusted assessed income - excl. capital gains ('000)</t>
  </si>
  <si>
    <t>Rendim. Tribut. + Rendim. Tribut. Exclus. (000)</t>
  </si>
  <si>
    <t># assessed</t>
  </si>
  <si>
    <t>Average income</t>
  </si>
  <si>
    <t>P80</t>
  </si>
  <si>
    <t>P85</t>
  </si>
  <si>
    <t>P90</t>
  </si>
  <si>
    <t>P95</t>
  </si>
  <si>
    <t>P99</t>
  </si>
  <si>
    <t>P99.5</t>
  </si>
  <si>
    <t>P99.9</t>
  </si>
  <si>
    <t>P.99.95</t>
  </si>
  <si>
    <t>P99.99</t>
  </si>
  <si>
    <t>Income thresholds</t>
  </si>
  <si>
    <t>Share of withheld income</t>
  </si>
  <si>
    <t>Share of total exempt income</t>
  </si>
  <si>
    <t>Share of exempt income</t>
  </si>
  <si>
    <t xml:space="preserve">Fractiles </t>
  </si>
  <si>
    <t>Taxable income (subject to progressive income tax)</t>
  </si>
  <si>
    <t>Withheld income (taxed excl. 
at source)</t>
  </si>
  <si>
    <t>Tax exempt income</t>
  </si>
  <si>
    <t>P80-85</t>
  </si>
  <si>
    <t>P85-90</t>
  </si>
  <si>
    <t>P90-95</t>
  </si>
  <si>
    <t>P95-99</t>
  </si>
  <si>
    <t>P99-99.5</t>
  </si>
  <si>
    <t>P99.5-99.9</t>
  </si>
  <si>
    <t>P99.9-99.99</t>
  </si>
  <si>
    <t>P99.99-100</t>
  </si>
  <si>
    <t>Emprical inverted pareto coefficients</t>
  </si>
  <si>
    <t>% freq</t>
  </si>
  <si>
    <t>cumul % freq</t>
  </si>
  <si>
    <t>Percentiles</t>
  </si>
  <si>
    <t>Valor limite do abatimento por dependente</t>
  </si>
  <si>
    <t># filers</t>
  </si>
  <si>
    <t># dependents (spouses, children &amp; other family members)</t>
  </si>
  <si>
    <t>Number of spouses in dependents (joint filers)</t>
  </si>
  <si>
    <t>Share of singles</t>
  </si>
  <si>
    <t>Withheld income (post-tax)</t>
  </si>
  <si>
    <t>Pre-tax</t>
  </si>
  <si>
    <t>Labour income</t>
  </si>
  <si>
    <t>Labour income (adj)</t>
  </si>
  <si>
    <t xml:space="preserve">Capital income </t>
  </si>
  <si>
    <t>Total withheld income</t>
  </si>
  <si>
    <t>Per bracket ratio of spouses to dependents (PNAD 2007 table 6.2)</t>
  </si>
  <si>
    <t>p</t>
  </si>
  <si>
    <t>bracketavg</t>
  </si>
  <si>
    <t>Exempt income</t>
  </si>
  <si>
    <t>Capital income</t>
  </si>
  <si>
    <t>Taxable income</t>
  </si>
  <si>
    <t>Capital income (based on 12% share of property rent in fiscal taxable income from SNA)</t>
  </si>
  <si>
    <t>Avg total income</t>
  </si>
  <si>
    <t>Avg exempt income</t>
  </si>
  <si>
    <t>Avg net wealth</t>
  </si>
  <si>
    <t>Ratio bracket avg/total avg</t>
  </si>
  <si>
    <t>total inc</t>
  </si>
  <si>
    <t>exempt inc</t>
  </si>
  <si>
    <t>wealth</t>
  </si>
  <si>
    <t>Total income</t>
  </si>
  <si>
    <t>Number of adults in tax returns</t>
  </si>
  <si>
    <t>Conta própia (pro-labore share in income)</t>
  </si>
  <si>
    <t>Loja</t>
  </si>
  <si>
    <t xml:space="preserve">Direito de autor,de inventor e patente </t>
  </si>
  <si>
    <t xml:space="preserve">Benfeitorias </t>
  </si>
  <si>
    <t>Adult population</t>
  </si>
  <si>
    <t>Control total for income</t>
  </si>
  <si>
    <t>Control total for average income</t>
  </si>
  <si>
    <t>Brackets</t>
  </si>
  <si>
    <t>Declarations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</si>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</sst>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(* #,##0.00_);_(* \(#,##0.00\);_(* &quot;-&quot;??_);_(@_)"/>
    <numFmt numFmtId="164" formatCode="_-* #,##0.00_-;\-* #,##0.00_-;_-* &quot;-&quot;??_-;_-@_-"/>
    <numFmt numFmtId="165" formatCode="&quot;R$&quot;\ #,##0;[Red]\-&quot;R$&quot;\ #,##0"/>
    <numFmt numFmtId="166" formatCode="&quot;R$&quot;\ #,##0.00;[Red]\-&quot;R$&quot;\ #,##0.00"/>
    <numFmt numFmtId="167" formatCode="@*."/>
    <numFmt numFmtId="168" formatCode="#,##0.00_ ;[Red]\-#,##0.00\ "/>
    <numFmt numFmtId="169" formatCode="#,##0;\(#,##0\)"/>
    <numFmt numFmtId="170" formatCode="#,##0_ ;[Red]\-#,##0\ "/>
    <numFmt numFmtId="171" formatCode="0.000"/>
    <numFmt numFmtId="172" formatCode="0.00000"/>
    <numFmt numFmtId="173" formatCode="0.0"/>
    <numFmt numFmtId="174" formatCode="#,##0.0_ ;[Red]\-#,##0.0\ "/>
    <numFmt numFmtId="175" formatCode="#,##0.0"/>
    <numFmt numFmtId="176" formatCode="_-* #,##0_-;\-* #,##0_-;_-* &quot;-&quot;??_-;_-@_-"/>
    <numFmt numFmtId="177" formatCode="_ * #,##0_ ;_ * \-#,##0_ ;_ * &quot;-&quot;??_ ;_ @_ "/>
    <numFmt numFmtId="178" formatCode="#,##0.000;[Red]#,##0.000"/>
    <numFmt numFmtId="179" formatCode="#,##0.0000"/>
  </numFmts>
  <fonts count="49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  <charset val="1"/>
    </font>
    <font>
      <b/>
      <sz val="12"/>
      <name val="Arial"/>
      <family val="2"/>
    </font>
    <font>
      <sz val="10"/>
      <color theme="0"/>
      <name val="Arial"/>
      <family val="2"/>
      <charset val="1"/>
    </font>
    <font>
      <sz val="8"/>
      <color indexed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  <charset val="1"/>
    </font>
    <font>
      <b/>
      <sz val="16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name val="Arial"/>
      <family val="2"/>
      <charset val="1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Arial"/>
      <family val="2"/>
      <charset val="1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1"/>
      <color rgb="FF000000"/>
      <name val="CMU Serif Roman"/>
    </font>
    <font>
      <sz val="10"/>
      <color rgb="FFFF0000"/>
      <name val="Arial"/>
      <family val="2"/>
    </font>
    <font>
      <sz val="10"/>
      <color rgb="FFFF0000"/>
      <name val="Arial"/>
      <family val="2"/>
      <charset val="1"/>
    </font>
    <font>
      <sz val="8"/>
      <name val="Helvetica"/>
      <family val="2"/>
    </font>
  </fonts>
  <fills count="2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rgb="FF000000"/>
      </patternFill>
    </fill>
  </fills>
  <borders count="41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indexed="8"/>
      </top>
      <bottom/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/>
      <top style="hair">
        <color auto="1"/>
      </top>
      <bottom/>
      <diagonal/>
    </border>
    <border>
      <left/>
      <right/>
      <top style="medium">
        <color indexed="8"/>
      </top>
      <bottom style="medium">
        <color auto="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auto="1"/>
      </left>
      <right/>
      <top/>
      <bottom/>
      <diagonal/>
    </border>
    <border>
      <left/>
      <right/>
      <top style="hair">
        <color indexed="8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8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48">
    <xf numFmtId="0" fontId="0" fillId="0" borderId="0"/>
    <xf numFmtId="9" fontId="15" fillId="0" borderId="0" applyFill="0" applyBorder="0" applyProtection="0"/>
    <xf numFmtId="0" fontId="12" fillId="0" borderId="0"/>
    <xf numFmtId="9" fontId="2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17" fillId="0" borderId="0"/>
    <xf numFmtId="164" fontId="17" fillId="0" borderId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5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</cellStyleXfs>
  <cellXfs count="564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9" fontId="0" fillId="0" borderId="0" xfId="1" applyFont="1" applyFill="1" applyBorder="1" applyAlignment="1" applyProtection="1">
      <alignment vertical="center"/>
    </xf>
    <xf numFmtId="0" fontId="0" fillId="0" borderId="3" xfId="0" applyFont="1" applyBorder="1" applyAlignment="1">
      <alignment vertical="center"/>
    </xf>
    <xf numFmtId="9" fontId="0" fillId="0" borderId="0" xfId="1" applyFont="1" applyFill="1" applyBorder="1" applyAlignment="1" applyProtection="1">
      <alignment horizontal="right" vertical="center"/>
    </xf>
    <xf numFmtId="167" fontId="0" fillId="0" borderId="0" xfId="0" applyNumberFormat="1" applyFont="1" applyFill="1" applyBorder="1" applyAlignment="1">
      <alignment horizontal="center" vertical="center"/>
    </xf>
    <xf numFmtId="40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4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6" fillId="2" borderId="6" xfId="0" applyFont="1" applyFill="1" applyBorder="1" applyAlignment="1">
      <alignment horizontal="center" vertical="center"/>
    </xf>
    <xf numFmtId="3" fontId="16" fillId="2" borderId="6" xfId="0" applyNumberFormat="1" applyFont="1" applyFill="1" applyBorder="1" applyAlignment="1">
      <alignment vertical="center"/>
    </xf>
    <xf numFmtId="4" fontId="16" fillId="2" borderId="6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vertical="center"/>
    </xf>
    <xf numFmtId="4" fontId="16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vertical="center"/>
    </xf>
    <xf numFmtId="0" fontId="0" fillId="0" borderId="11" xfId="0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16" fillId="0" borderId="6" xfId="0" applyFont="1" applyFill="1" applyBorder="1" applyAlignment="1">
      <alignment horizontal="center" vertical="center"/>
    </xf>
    <xf numFmtId="3" fontId="16" fillId="0" borderId="6" xfId="0" applyNumberFormat="1" applyFont="1" applyFill="1" applyBorder="1" applyAlignment="1">
      <alignment vertical="center"/>
    </xf>
    <xf numFmtId="4" fontId="16" fillId="0" borderId="6" xfId="0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9" fontId="0" fillId="0" borderId="6" xfId="1" applyFont="1" applyFill="1" applyBorder="1" applyAlignment="1" applyProtection="1">
      <alignment vertical="center"/>
    </xf>
    <xf numFmtId="2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4" fontId="13" fillId="0" borderId="0" xfId="0" applyNumberFormat="1" applyFont="1" applyFill="1" applyBorder="1" applyAlignment="1">
      <alignment vertical="center"/>
    </xf>
    <xf numFmtId="0" fontId="0" fillId="0" borderId="7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" fontId="13" fillId="0" borderId="0" xfId="0" applyNumberFormat="1" applyFont="1" applyFill="1" applyBorder="1" applyAlignment="1">
      <alignment horizontal="center" vertical="center"/>
    </xf>
    <xf numFmtId="4" fontId="0" fillId="0" borderId="0" xfId="0" applyNumberFormat="1" applyFont="1" applyBorder="1" applyAlignment="1">
      <alignment horizontal="center" vertical="center"/>
    </xf>
    <xf numFmtId="169" fontId="0" fillId="0" borderId="0" xfId="0" applyNumberFormat="1" applyFont="1" applyBorder="1" applyAlignment="1">
      <alignment horizontal="center" vertical="center"/>
    </xf>
    <xf numFmtId="169" fontId="0" fillId="0" borderId="6" xfId="0" applyNumberFormat="1" applyFont="1" applyBorder="1" applyAlignment="1">
      <alignment horizontal="center" vertical="center"/>
    </xf>
    <xf numFmtId="4" fontId="0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3" fontId="19" fillId="0" borderId="0" xfId="0" applyNumberFormat="1" applyFont="1" applyFill="1" applyBorder="1" applyAlignment="1">
      <alignment horizontal="centerContinuous" vertical="center"/>
    </xf>
    <xf numFmtId="0" fontId="0" fillId="0" borderId="19" xfId="0" applyFont="1" applyBorder="1" applyAlignment="1">
      <alignment vertical="center"/>
    </xf>
    <xf numFmtId="4" fontId="0" fillId="0" borderId="0" xfId="0" applyNumberFormat="1" applyFont="1" applyBorder="1" applyAlignment="1">
      <alignment horizontal="left" vertical="center"/>
    </xf>
    <xf numFmtId="0" fontId="18" fillId="0" borderId="0" xfId="0" applyFont="1" applyBorder="1" applyAlignment="1">
      <alignment horizontal="centerContinuous" vertical="center" wrapText="1"/>
    </xf>
    <xf numFmtId="0" fontId="0" fillId="0" borderId="0" xfId="0" applyFont="1" applyBorder="1" applyAlignment="1">
      <alignment horizontal="centerContinuous" vertical="center"/>
    </xf>
    <xf numFmtId="0" fontId="0" fillId="0" borderId="0" xfId="0" applyBorder="1" applyAlignment="1">
      <alignment horizontal="centerContinuous" vertical="center"/>
    </xf>
    <xf numFmtId="4" fontId="14" fillId="0" borderId="6" xfId="0" applyNumberFormat="1" applyFont="1" applyBorder="1" applyAlignment="1">
      <alignment vertical="center"/>
    </xf>
    <xf numFmtId="0" fontId="0" fillId="0" borderId="0" xfId="0" applyAlignment="1">
      <alignment horizontal="centerContinuous" vertical="center"/>
    </xf>
    <xf numFmtId="0" fontId="13" fillId="0" borderId="0" xfId="0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4" fontId="13" fillId="3" borderId="21" xfId="0" applyNumberFormat="1" applyFont="1" applyFill="1" applyBorder="1" applyAlignment="1">
      <alignment vertical="center"/>
    </xf>
    <xf numFmtId="0" fontId="0" fillId="3" borderId="21" xfId="0" applyFont="1" applyFill="1" applyBorder="1" applyAlignment="1">
      <alignment vertical="center"/>
    </xf>
    <xf numFmtId="0" fontId="13" fillId="3" borderId="21" xfId="0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vertical="center"/>
    </xf>
    <xf numFmtId="168" fontId="0" fillId="0" borderId="7" xfId="0" applyNumberFormat="1" applyFont="1" applyBorder="1" applyAlignment="1">
      <alignment horizontal="right" vertical="center"/>
    </xf>
    <xf numFmtId="170" fontId="0" fillId="0" borderId="7" xfId="0" applyNumberFormat="1" applyFont="1" applyFill="1" applyBorder="1" applyAlignment="1">
      <alignment horizontal="center" vertical="center"/>
    </xf>
    <xf numFmtId="168" fontId="0" fillId="0" borderId="11" xfId="0" applyNumberFormat="1" applyFont="1" applyBorder="1" applyAlignment="1">
      <alignment vertical="center"/>
    </xf>
    <xf numFmtId="168" fontId="0" fillId="0" borderId="11" xfId="0" applyNumberFormat="1" applyFont="1" applyBorder="1" applyAlignment="1">
      <alignment horizontal="right" vertical="center"/>
    </xf>
    <xf numFmtId="168" fontId="0" fillId="0" borderId="0" xfId="0" applyNumberFormat="1" applyFont="1" applyFill="1" applyBorder="1" applyAlignment="1">
      <alignment horizontal="right" vertical="center"/>
    </xf>
    <xf numFmtId="170" fontId="0" fillId="0" borderId="0" xfId="0" applyNumberFormat="1" applyFont="1" applyFill="1" applyBorder="1" applyAlignment="1">
      <alignment horizontal="right" vertical="center"/>
    </xf>
    <xf numFmtId="3" fontId="13" fillId="3" borderId="20" xfId="0" applyNumberFormat="1" applyFont="1" applyFill="1" applyBorder="1" applyAlignment="1">
      <alignment horizontal="right" vertical="center"/>
    </xf>
    <xf numFmtId="168" fontId="0" fillId="0" borderId="7" xfId="0" applyNumberFormat="1" applyFont="1" applyBorder="1" applyAlignment="1">
      <alignment vertical="center"/>
    </xf>
    <xf numFmtId="9" fontId="15" fillId="0" borderId="10" xfId="1" applyFill="1" applyBorder="1" applyProtection="1"/>
    <xf numFmtId="4" fontId="0" fillId="0" borderId="0" xfId="0" applyNumberFormat="1" applyFont="1" applyBorder="1" applyAlignment="1">
      <alignment vertical="center"/>
    </xf>
    <xf numFmtId="4" fontId="0" fillId="0" borderId="0" xfId="0" applyNumberFormat="1" applyFont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16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13" fillId="5" borderId="0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horizontal="centerContinuous" vertical="center"/>
    </xf>
    <xf numFmtId="0" fontId="0" fillId="5" borderId="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3" fontId="0" fillId="0" borderId="0" xfId="0" applyNumberFormat="1" applyFont="1" applyAlignment="1">
      <alignment vertical="center"/>
    </xf>
    <xf numFmtId="0" fontId="16" fillId="5" borderId="5" xfId="0" applyFont="1" applyFill="1" applyBorder="1" applyAlignment="1">
      <alignment horizontal="center" vertical="center"/>
    </xf>
    <xf numFmtId="3" fontId="16" fillId="5" borderId="5" xfId="0" applyNumberFormat="1" applyFont="1" applyFill="1" applyBorder="1" applyAlignment="1">
      <alignment vertical="center"/>
    </xf>
    <xf numFmtId="4" fontId="16" fillId="5" borderId="5" xfId="0" applyNumberFormat="1" applyFont="1" applyFill="1" applyBorder="1" applyAlignment="1">
      <alignment vertical="center"/>
    </xf>
    <xf numFmtId="0" fontId="0" fillId="5" borderId="17" xfId="0" applyFont="1" applyFill="1" applyBorder="1" applyAlignment="1">
      <alignment vertical="center"/>
    </xf>
    <xf numFmtId="0" fontId="16" fillId="5" borderId="0" xfId="0" applyFont="1" applyFill="1" applyBorder="1" applyAlignment="1">
      <alignment horizontal="center" vertical="center"/>
    </xf>
    <xf numFmtId="4" fontId="16" fillId="5" borderId="0" xfId="0" applyNumberFormat="1" applyFont="1" applyFill="1" applyBorder="1" applyAlignment="1">
      <alignment vertical="center"/>
    </xf>
    <xf numFmtId="3" fontId="16" fillId="5" borderId="0" xfId="0" applyNumberFormat="1" applyFont="1" applyFill="1" applyBorder="1" applyAlignment="1">
      <alignment vertical="center"/>
    </xf>
    <xf numFmtId="3" fontId="19" fillId="5" borderId="0" xfId="0" applyNumberFormat="1" applyFont="1" applyFill="1" applyBorder="1" applyAlignment="1">
      <alignment horizontal="centerContinuous" vertical="center"/>
    </xf>
    <xf numFmtId="4" fontId="16" fillId="5" borderId="0" xfId="0" applyNumberFormat="1" applyFont="1" applyFill="1" applyBorder="1" applyAlignment="1">
      <alignment horizontal="centerContinuous" vertical="center"/>
    </xf>
    <xf numFmtId="0" fontId="20" fillId="0" borderId="8" xfId="0" applyFont="1" applyBorder="1" applyAlignment="1">
      <alignment vertical="center"/>
    </xf>
    <xf numFmtId="3" fontId="16" fillId="2" borderId="13" xfId="0" applyNumberFormat="1" applyFont="1" applyFill="1" applyBorder="1" applyAlignment="1">
      <alignment horizontal="right" vertical="center"/>
    </xf>
    <xf numFmtId="168" fontId="16" fillId="2" borderId="13" xfId="0" applyNumberFormat="1" applyFont="1" applyFill="1" applyBorder="1" applyAlignment="1">
      <alignment horizontal="right" vertical="center"/>
    </xf>
    <xf numFmtId="0" fontId="0" fillId="5" borderId="12" xfId="0" applyFont="1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0" xfId="0" applyFont="1" applyFill="1" applyBorder="1" applyAlignment="1">
      <alignment horizontal="centerContinuous" vertical="center"/>
    </xf>
    <xf numFmtId="0" fontId="0" fillId="5" borderId="0" xfId="0" applyFill="1" applyBorder="1" applyAlignment="1">
      <alignment horizontal="centerContinuous" vertical="center"/>
    </xf>
    <xf numFmtId="0" fontId="0" fillId="5" borderId="5" xfId="0" applyFont="1" applyFill="1" applyBorder="1" applyAlignment="1">
      <alignment horizontal="center" vertical="center"/>
    </xf>
    <xf numFmtId="169" fontId="0" fillId="5" borderId="5" xfId="0" applyNumberFormat="1" applyFont="1" applyFill="1" applyBorder="1" applyAlignment="1">
      <alignment horizontal="center" vertical="center"/>
    </xf>
    <xf numFmtId="4" fontId="0" fillId="5" borderId="5" xfId="0" applyNumberFormat="1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169" fontId="0" fillId="5" borderId="0" xfId="0" applyNumberFormat="1" applyFont="1" applyFill="1" applyBorder="1" applyAlignment="1">
      <alignment horizontal="center" vertical="center"/>
    </xf>
    <xf numFmtId="4" fontId="0" fillId="5" borderId="0" xfId="0" applyNumberFormat="1" applyFont="1" applyFill="1" applyBorder="1" applyAlignment="1">
      <alignment horizontal="center" vertical="center"/>
    </xf>
    <xf numFmtId="169" fontId="0" fillId="5" borderId="0" xfId="0" applyNumberFormat="1" applyFont="1" applyFill="1" applyBorder="1" applyAlignment="1">
      <alignment horizontal="centerContinuous" vertical="center"/>
    </xf>
    <xf numFmtId="4" fontId="0" fillId="5" borderId="0" xfId="0" applyNumberFormat="1" applyFont="1" applyFill="1" applyBorder="1" applyAlignment="1">
      <alignment horizontal="centerContinuous" vertical="center"/>
    </xf>
    <xf numFmtId="0" fontId="0" fillId="5" borderId="0" xfId="0" applyFont="1" applyFill="1" applyAlignment="1">
      <alignment horizontal="centerContinuous" vertical="center"/>
    </xf>
    <xf numFmtId="3" fontId="20" fillId="0" borderId="0" xfId="0" applyNumberFormat="1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right" vertical="center"/>
    </xf>
    <xf numFmtId="0" fontId="18" fillId="5" borderId="0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centerContinuous" vertical="center" wrapText="1"/>
    </xf>
    <xf numFmtId="0" fontId="20" fillId="0" borderId="0" xfId="0" applyFont="1" applyBorder="1" applyAlignment="1">
      <alignment vertical="center"/>
    </xf>
    <xf numFmtId="170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2" fontId="0" fillId="0" borderId="0" xfId="0" applyNumberFormat="1" applyFont="1" applyFill="1" applyBorder="1" applyAlignment="1">
      <alignment horizontal="left" vertical="center"/>
    </xf>
    <xf numFmtId="2" fontId="24" fillId="0" borderId="10" xfId="0" applyNumberFormat="1" applyFont="1" applyFill="1" applyBorder="1" applyAlignment="1">
      <alignment horizontal="left" vertical="center"/>
    </xf>
    <xf numFmtId="171" fontId="0" fillId="0" borderId="0" xfId="0" applyNumberFormat="1" applyFont="1" applyAlignment="1">
      <alignment vertical="center"/>
    </xf>
    <xf numFmtId="172" fontId="0" fillId="0" borderId="0" xfId="0" applyNumberFormat="1" applyFont="1" applyAlignment="1">
      <alignment vertical="center"/>
    </xf>
    <xf numFmtId="2" fontId="0" fillId="0" borderId="10" xfId="0" applyNumberFormat="1" applyFont="1" applyFill="1" applyBorder="1" applyAlignment="1">
      <alignment horizontal="right" vertical="center"/>
    </xf>
    <xf numFmtId="2" fontId="24" fillId="0" borderId="10" xfId="0" applyNumberFormat="1" applyFont="1" applyFill="1" applyBorder="1" applyAlignment="1">
      <alignment horizontal="right" vertical="center"/>
    </xf>
    <xf numFmtId="3" fontId="0" fillId="0" borderId="0" xfId="0" applyNumberFormat="1" applyFont="1" applyBorder="1" applyAlignment="1">
      <alignment vertical="center"/>
    </xf>
    <xf numFmtId="0" fontId="14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vertical="center"/>
    </xf>
    <xf numFmtId="38" fontId="0" fillId="0" borderId="0" xfId="0" applyNumberFormat="1" applyFont="1" applyFill="1" applyBorder="1" applyAlignment="1">
      <alignment vertical="center"/>
    </xf>
    <xf numFmtId="168" fontId="0" fillId="0" borderId="0" xfId="0" applyNumberFormat="1" applyBorder="1" applyAlignment="1">
      <alignment vertical="center"/>
    </xf>
    <xf numFmtId="168" fontId="0" fillId="0" borderId="0" xfId="0" applyNumberFormat="1" applyFont="1" applyFill="1" applyBorder="1" applyAlignment="1">
      <alignment vertical="center"/>
    </xf>
    <xf numFmtId="168" fontId="0" fillId="0" borderId="0" xfId="0" applyNumberFormat="1" applyFill="1" applyBorder="1" applyAlignment="1">
      <alignment vertical="center"/>
    </xf>
    <xf numFmtId="9" fontId="0" fillId="0" borderId="0" xfId="0" applyNumberFormat="1" applyAlignment="1">
      <alignment vertical="center"/>
    </xf>
    <xf numFmtId="9" fontId="0" fillId="0" borderId="0" xfId="0" applyNumberFormat="1" applyFont="1" applyAlignment="1">
      <alignment vertical="center"/>
    </xf>
    <xf numFmtId="166" fontId="0" fillId="0" borderId="0" xfId="0" applyNumberFormat="1" applyFont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8" fontId="0" fillId="0" borderId="0" xfId="0" applyNumberFormat="1" applyFont="1" applyBorder="1" applyAlignment="1">
      <alignment vertic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4" fontId="0" fillId="0" borderId="0" xfId="0" applyNumberFormat="1" applyFont="1" applyFill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170" fontId="17" fillId="0" borderId="0" xfId="0" applyNumberFormat="1" applyFont="1" applyFill="1" applyBorder="1" applyAlignment="1">
      <alignment vertical="center"/>
    </xf>
    <xf numFmtId="168" fontId="17" fillId="0" borderId="0" xfId="0" applyNumberFormat="1" applyFont="1" applyFill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8" xfId="0" applyFill="1" applyBorder="1" applyAlignment="1">
      <alignment vertical="center"/>
    </xf>
    <xf numFmtId="169" fontId="0" fillId="0" borderId="0" xfId="0" applyNumberFormat="1" applyFont="1" applyFill="1" applyBorder="1" applyAlignment="1">
      <alignment horizontal="centerContinuous" vertical="center"/>
    </xf>
    <xf numFmtId="4" fontId="0" fillId="0" borderId="0" xfId="0" applyNumberFormat="1" applyFont="1" applyFill="1" applyBorder="1" applyAlignment="1">
      <alignment horizontal="centerContinuous" vertical="center"/>
    </xf>
    <xf numFmtId="0" fontId="0" fillId="0" borderId="0" xfId="0" applyFont="1" applyFill="1" applyAlignment="1">
      <alignment horizontal="centerContinuous" vertical="center"/>
    </xf>
    <xf numFmtId="40" fontId="0" fillId="0" borderId="0" xfId="0" applyNumberFormat="1" applyFont="1" applyFill="1" applyBorder="1" applyAlignment="1">
      <alignment horizontal="right" vertical="center"/>
    </xf>
    <xf numFmtId="0" fontId="16" fillId="5" borderId="0" xfId="0" applyFont="1" applyFill="1" applyAlignment="1">
      <alignment horizontal="right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6" fillId="0" borderId="9" xfId="0" applyNumberFormat="1" applyFont="1" applyFill="1" applyBorder="1" applyAlignment="1">
      <alignment vertical="center"/>
    </xf>
    <xf numFmtId="0" fontId="26" fillId="0" borderId="10" xfId="0" applyNumberFormat="1" applyFont="1" applyFill="1" applyBorder="1" applyAlignment="1">
      <alignment vertical="center"/>
    </xf>
    <xf numFmtId="0" fontId="26" fillId="0" borderId="26" xfId="0" applyNumberFormat="1" applyFont="1" applyFill="1" applyBorder="1" applyAlignment="1">
      <alignment vertical="center"/>
    </xf>
    <xf numFmtId="0" fontId="25" fillId="6" borderId="6" xfId="0" applyNumberFormat="1" applyFont="1" applyFill="1" applyBorder="1" applyAlignment="1">
      <alignment vertical="center"/>
    </xf>
    <xf numFmtId="4" fontId="25" fillId="6" borderId="6" xfId="0" applyNumberFormat="1" applyFont="1" applyFill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5" borderId="29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right" vertical="center"/>
    </xf>
    <xf numFmtId="0" fontId="0" fillId="0" borderId="29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horizontal="right" vertical="center"/>
    </xf>
    <xf numFmtId="168" fontId="26" fillId="0" borderId="0" xfId="0" applyNumberFormat="1" applyFont="1" applyFill="1" applyBorder="1" applyAlignment="1">
      <alignment horizontal="right" vertical="center"/>
    </xf>
    <xf numFmtId="9" fontId="16" fillId="0" borderId="0" xfId="1" applyFont="1"/>
    <xf numFmtId="0" fontId="18" fillId="0" borderId="0" xfId="0" applyFont="1" applyFill="1" applyBorder="1" applyAlignment="1">
      <alignment horizontal="center" vertical="center" wrapText="1"/>
    </xf>
    <xf numFmtId="168" fontId="16" fillId="0" borderId="0" xfId="0" applyNumberFormat="1" applyFont="1" applyFill="1" applyBorder="1" applyAlignment="1">
      <alignment vertical="center"/>
    </xf>
    <xf numFmtId="0" fontId="2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vertical="center"/>
    </xf>
    <xf numFmtId="168" fontId="26" fillId="0" borderId="7" xfId="0" applyNumberFormat="1" applyFont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6" fillId="0" borderId="0" xfId="0" applyNumberFormat="1" applyFont="1" applyFill="1" applyBorder="1" applyAlignment="1">
      <alignment horizontal="left" vertical="center"/>
    </xf>
    <xf numFmtId="40" fontId="26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Continuous" vertical="center" wrapText="1"/>
    </xf>
    <xf numFmtId="0" fontId="16" fillId="5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Continuous" vertical="center"/>
    </xf>
    <xf numFmtId="9" fontId="15" fillId="0" borderId="0" xfId="1" applyFill="1" applyBorder="1" applyProtection="1"/>
    <xf numFmtId="2" fontId="24" fillId="0" borderId="0" xfId="0" applyNumberFormat="1" applyFont="1" applyFill="1" applyBorder="1" applyAlignment="1">
      <alignment horizontal="left" vertical="center"/>
    </xf>
    <xf numFmtId="2" fontId="0" fillId="7" borderId="0" xfId="0" applyNumberFormat="1" applyFont="1" applyFill="1" applyBorder="1" applyAlignment="1">
      <alignment horizontal="left" vertical="center"/>
    </xf>
    <xf numFmtId="2" fontId="0" fillId="7" borderId="0" xfId="0" applyNumberFormat="1" applyFont="1" applyFill="1" applyBorder="1" applyAlignment="1">
      <alignment horizontal="right" vertical="center"/>
    </xf>
    <xf numFmtId="9" fontId="15" fillId="7" borderId="0" xfId="1" applyFill="1" applyBorder="1" applyProtection="1"/>
    <xf numFmtId="0" fontId="30" fillId="0" borderId="18" xfId="0" applyNumberFormat="1" applyFont="1" applyFill="1" applyBorder="1" applyAlignment="1">
      <alignment horizontal="left" vertical="center"/>
    </xf>
    <xf numFmtId="168" fontId="30" fillId="0" borderId="18" xfId="0" applyNumberFormat="1" applyFont="1" applyFill="1" applyBorder="1" applyAlignment="1">
      <alignment horizontal="right" vertical="center"/>
    </xf>
    <xf numFmtId="9" fontId="30" fillId="0" borderId="18" xfId="1" applyFont="1" applyFill="1" applyBorder="1" applyAlignment="1" applyProtection="1">
      <alignment vertical="center"/>
    </xf>
    <xf numFmtId="0" fontId="30" fillId="0" borderId="10" xfId="0" applyNumberFormat="1" applyFont="1" applyFill="1" applyBorder="1" applyAlignment="1">
      <alignment horizontal="left" vertical="center"/>
    </xf>
    <xf numFmtId="168" fontId="30" fillId="0" borderId="10" xfId="0" applyNumberFormat="1" applyFont="1" applyFill="1" applyBorder="1" applyAlignment="1">
      <alignment horizontal="right" vertical="center"/>
    </xf>
    <xf numFmtId="9" fontId="30" fillId="0" borderId="10" xfId="1" applyFont="1" applyFill="1" applyBorder="1" applyAlignment="1" applyProtection="1">
      <alignment vertical="center"/>
    </xf>
    <xf numFmtId="0" fontId="30" fillId="0" borderId="0" xfId="0" applyFont="1" applyAlignment="1">
      <alignment vertical="center"/>
    </xf>
    <xf numFmtId="168" fontId="30" fillId="0" borderId="0" xfId="0" applyNumberFormat="1" applyFont="1" applyAlignment="1">
      <alignment horizontal="right" vertical="center"/>
    </xf>
    <xf numFmtId="0" fontId="18" fillId="3" borderId="21" xfId="0" applyFont="1" applyFill="1" applyBorder="1" applyAlignment="1">
      <alignment horizontal="center" vertical="center"/>
    </xf>
    <xf numFmtId="4" fontId="18" fillId="3" borderId="21" xfId="0" applyNumberFormat="1" applyFont="1" applyFill="1" applyBorder="1" applyAlignment="1">
      <alignment vertical="center"/>
    </xf>
    <xf numFmtId="0" fontId="30" fillId="3" borderId="21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horizontal="center" vertical="center"/>
    </xf>
    <xf numFmtId="9" fontId="15" fillId="0" borderId="0" xfId="1"/>
    <xf numFmtId="0" fontId="16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Alignment="1">
      <alignment vertical="center"/>
    </xf>
    <xf numFmtId="0" fontId="0" fillId="0" borderId="30" xfId="0" applyFont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4" fontId="18" fillId="0" borderId="0" xfId="0" applyNumberFormat="1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 wrapText="1"/>
    </xf>
    <xf numFmtId="168" fontId="0" fillId="0" borderId="0" xfId="0" applyNumberFormat="1" applyFont="1" applyAlignment="1">
      <alignment vertical="center"/>
    </xf>
    <xf numFmtId="4" fontId="16" fillId="0" borderId="32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3" fontId="33" fillId="0" borderId="0" xfId="0" applyNumberFormat="1" applyFont="1" applyAlignment="1">
      <alignment vertical="center"/>
    </xf>
    <xf numFmtId="173" fontId="33" fillId="0" borderId="0" xfId="0" applyNumberFormat="1" applyFont="1" applyBorder="1" applyAlignment="1">
      <alignment vertical="center"/>
    </xf>
    <xf numFmtId="173" fontId="33" fillId="0" borderId="0" xfId="0" applyNumberFormat="1" applyFont="1" applyAlignment="1">
      <alignment horizontal="center" vertical="center"/>
    </xf>
    <xf numFmtId="173" fontId="3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2" xfId="0" applyBorder="1" applyAlignment="1">
      <alignment vertical="center"/>
    </xf>
    <xf numFmtId="40" fontId="13" fillId="3" borderId="20" xfId="0" applyNumberFormat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9" fontId="30" fillId="0" borderId="18" xfId="1" applyNumberFormat="1" applyFont="1" applyFill="1" applyBorder="1" applyAlignment="1" applyProtection="1">
      <alignment vertical="center"/>
    </xf>
    <xf numFmtId="9" fontId="30" fillId="0" borderId="10" xfId="1" applyNumberFormat="1" applyFont="1" applyFill="1" applyBorder="1" applyAlignment="1" applyProtection="1">
      <alignment vertical="center"/>
    </xf>
    <xf numFmtId="9" fontId="30" fillId="0" borderId="24" xfId="1" applyFont="1" applyFill="1" applyBorder="1" applyAlignment="1" applyProtection="1">
      <alignment vertical="center"/>
    </xf>
    <xf numFmtId="9" fontId="30" fillId="0" borderId="24" xfId="1" applyNumberFormat="1" applyFont="1" applyFill="1" applyBorder="1" applyAlignment="1" applyProtection="1">
      <alignment vertical="center"/>
    </xf>
    <xf numFmtId="0" fontId="30" fillId="0" borderId="10" xfId="0" applyFont="1" applyBorder="1" applyAlignment="1">
      <alignment vertical="center"/>
    </xf>
    <xf numFmtId="168" fontId="30" fillId="0" borderId="10" xfId="0" applyNumberFormat="1" applyFont="1" applyBorder="1" applyAlignment="1">
      <alignment horizontal="right" vertical="center"/>
    </xf>
    <xf numFmtId="168" fontId="25" fillId="4" borderId="13" xfId="0" applyNumberFormat="1" applyFont="1" applyFill="1" applyBorder="1" applyAlignment="1">
      <alignment vertical="center"/>
    </xf>
    <xf numFmtId="0" fontId="16" fillId="2" borderId="12" xfId="0" applyFont="1" applyFill="1" applyBorder="1" applyAlignment="1">
      <alignment horizontal="center" vertical="center" wrapText="1"/>
    </xf>
    <xf numFmtId="0" fontId="0" fillId="0" borderId="22" xfId="0" applyNumberFormat="1" applyFill="1" applyBorder="1" applyAlignment="1">
      <alignment vertical="center"/>
    </xf>
    <xf numFmtId="170" fontId="0" fillId="0" borderId="22" xfId="0" applyNumberFormat="1" applyFont="1" applyFill="1" applyBorder="1" applyAlignment="1">
      <alignment horizontal="center" vertical="center"/>
    </xf>
    <xf numFmtId="168" fontId="0" fillId="0" borderId="22" xfId="0" applyNumberFormat="1" applyFont="1" applyBorder="1" applyAlignment="1">
      <alignment horizontal="right" vertical="center"/>
    </xf>
    <xf numFmtId="1" fontId="0" fillId="0" borderId="9" xfId="0" applyNumberFormat="1" applyFont="1" applyFill="1" applyBorder="1" applyAlignment="1">
      <alignment horizontal="left" vertical="center"/>
    </xf>
    <xf numFmtId="1" fontId="0" fillId="0" borderId="10" xfId="0" applyNumberFormat="1" applyFont="1" applyFill="1" applyBorder="1" applyAlignment="1">
      <alignment horizontal="left" vertical="center"/>
    </xf>
    <xf numFmtId="168" fontId="0" fillId="0" borderId="10" xfId="0" applyNumberFormat="1" applyFont="1" applyBorder="1" applyAlignment="1">
      <alignment horizontal="right" vertical="center"/>
    </xf>
    <xf numFmtId="1" fontId="0" fillId="0" borderId="33" xfId="0" applyNumberFormat="1" applyFont="1" applyFill="1" applyBorder="1" applyAlignment="1">
      <alignment horizontal="left" vertical="center"/>
    </xf>
    <xf numFmtId="168" fontId="0" fillId="0" borderId="33" xfId="0" applyNumberFormat="1" applyFont="1" applyBorder="1" applyAlignment="1">
      <alignment horizontal="right" vertical="center"/>
    </xf>
    <xf numFmtId="0" fontId="0" fillId="0" borderId="9" xfId="0" applyFont="1" applyBorder="1" applyAlignment="1">
      <alignment vertical="center"/>
    </xf>
    <xf numFmtId="168" fontId="0" fillId="0" borderId="9" xfId="0" applyNumberFormat="1" applyFont="1" applyBorder="1" applyAlignment="1">
      <alignment horizontal="right" vertical="center"/>
    </xf>
    <xf numFmtId="2" fontId="0" fillId="0" borderId="9" xfId="0" applyNumberFormat="1" applyFont="1" applyFill="1" applyBorder="1" applyAlignment="1">
      <alignment horizontal="left" vertical="center"/>
    </xf>
    <xf numFmtId="2" fontId="0" fillId="0" borderId="9" xfId="0" applyNumberFormat="1" applyFont="1" applyFill="1" applyBorder="1" applyAlignment="1">
      <alignment horizontal="right" vertical="center"/>
    </xf>
    <xf numFmtId="9" fontId="15" fillId="0" borderId="9" xfId="1" applyFill="1" applyBorder="1"/>
    <xf numFmtId="0" fontId="0" fillId="0" borderId="33" xfId="0" applyFont="1" applyFill="1" applyBorder="1" applyAlignment="1">
      <alignment vertical="center"/>
    </xf>
    <xf numFmtId="2" fontId="0" fillId="0" borderId="33" xfId="0" applyNumberFormat="1" applyFont="1" applyFill="1" applyBorder="1" applyAlignment="1">
      <alignment horizontal="right" vertical="center"/>
    </xf>
    <xf numFmtId="9" fontId="15" fillId="0" borderId="33" xfId="1" applyFill="1" applyBorder="1" applyProtection="1"/>
    <xf numFmtId="0" fontId="16" fillId="0" borderId="0" xfId="0" applyFont="1" applyFill="1" applyBorder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5" fillId="0" borderId="0" xfId="0" applyFont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3" fontId="23" fillId="0" borderId="0" xfId="0" applyNumberFormat="1" applyFont="1" applyFill="1" applyBorder="1" applyAlignment="1">
      <alignment vertical="center"/>
    </xf>
    <xf numFmtId="4" fontId="23" fillId="0" borderId="0" xfId="0" applyNumberFormat="1" applyFont="1" applyFill="1" applyBorder="1" applyAlignment="1">
      <alignment vertical="center"/>
    </xf>
    <xf numFmtId="4" fontId="22" fillId="0" borderId="0" xfId="0" applyNumberFormat="1" applyFont="1" applyFill="1" applyBorder="1" applyAlignment="1">
      <alignment horizontal="right" vertical="center"/>
    </xf>
    <xf numFmtId="0" fontId="23" fillId="2" borderId="13" xfId="0" applyFont="1" applyFill="1" applyBorder="1" applyAlignment="1">
      <alignment horizontal="center" vertical="center" wrapText="1"/>
    </xf>
    <xf numFmtId="0" fontId="36" fillId="0" borderId="7" xfId="0" applyFont="1" applyFill="1" applyBorder="1" applyAlignment="1">
      <alignment horizontal="left" vertical="center"/>
    </xf>
    <xf numFmtId="170" fontId="36" fillId="0" borderId="7" xfId="0" applyNumberFormat="1" applyFont="1" applyFill="1" applyBorder="1" applyAlignment="1">
      <alignment horizontal="center" vertical="center"/>
    </xf>
    <xf numFmtId="174" fontId="36" fillId="0" borderId="7" xfId="0" applyNumberFormat="1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left" vertical="center"/>
    </xf>
    <xf numFmtId="170" fontId="36" fillId="0" borderId="11" xfId="0" applyNumberFormat="1" applyFont="1" applyFill="1" applyBorder="1" applyAlignment="1">
      <alignment horizontal="center" vertical="center"/>
    </xf>
    <xf numFmtId="174" fontId="36" fillId="0" borderId="11" xfId="0" applyNumberFormat="1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left" vertical="center"/>
    </xf>
    <xf numFmtId="170" fontId="36" fillId="0" borderId="22" xfId="0" applyNumberFormat="1" applyFont="1" applyFill="1" applyBorder="1" applyAlignment="1">
      <alignment horizontal="center" vertical="center"/>
    </xf>
    <xf numFmtId="174" fontId="36" fillId="0" borderId="22" xfId="0" applyNumberFormat="1" applyFont="1" applyFill="1" applyBorder="1" applyAlignment="1">
      <alignment horizontal="center" vertical="center"/>
    </xf>
    <xf numFmtId="0" fontId="23" fillId="2" borderId="32" xfId="0" applyFont="1" applyFill="1" applyBorder="1" applyAlignment="1">
      <alignment horizontal="center" vertical="center"/>
    </xf>
    <xf numFmtId="3" fontId="23" fillId="2" borderId="32" xfId="0" applyNumberFormat="1" applyFont="1" applyFill="1" applyBorder="1" applyAlignment="1">
      <alignment horizontal="center" vertical="center"/>
    </xf>
    <xf numFmtId="0" fontId="0" fillId="0" borderId="34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3" fontId="19" fillId="5" borderId="0" xfId="0" applyNumberFormat="1" applyFont="1" applyFill="1" applyBorder="1" applyAlignment="1">
      <alignment horizontal="left" vertical="center"/>
    </xf>
    <xf numFmtId="0" fontId="37" fillId="5" borderId="4" xfId="0" applyFont="1" applyFill="1" applyBorder="1" applyAlignment="1">
      <alignment vertical="center"/>
    </xf>
    <xf numFmtId="0" fontId="23" fillId="5" borderId="5" xfId="0" applyFont="1" applyFill="1" applyBorder="1" applyAlignment="1">
      <alignment horizontal="center" vertical="center"/>
    </xf>
    <xf numFmtId="3" fontId="23" fillId="5" borderId="5" xfId="0" applyNumberFormat="1" applyFont="1" applyFill="1" applyBorder="1" applyAlignment="1">
      <alignment vertical="center"/>
    </xf>
    <xf numFmtId="4" fontId="23" fillId="5" borderId="5" xfId="0" applyNumberFormat="1" applyFont="1" applyFill="1" applyBorder="1" applyAlignment="1">
      <alignment vertical="center"/>
    </xf>
    <xf numFmtId="0" fontId="37" fillId="5" borderId="35" xfId="0" applyFont="1" applyFill="1" applyBorder="1" applyAlignment="1">
      <alignment vertical="center"/>
    </xf>
    <xf numFmtId="0" fontId="37" fillId="5" borderId="1" xfId="0" applyFont="1" applyFill="1" applyBorder="1" applyAlignment="1">
      <alignment vertical="center"/>
    </xf>
    <xf numFmtId="0" fontId="23" fillId="5" borderId="0" xfId="0" applyFont="1" applyFill="1" applyBorder="1" applyAlignment="1">
      <alignment horizontal="center" vertical="center"/>
    </xf>
    <xf numFmtId="4" fontId="23" fillId="5" borderId="0" xfId="0" applyNumberFormat="1" applyFont="1" applyFill="1" applyBorder="1" applyAlignment="1">
      <alignment vertical="center"/>
    </xf>
    <xf numFmtId="0" fontId="37" fillId="5" borderId="36" xfId="0" applyFont="1" applyFill="1" applyBorder="1" applyAlignment="1">
      <alignment vertical="center"/>
    </xf>
    <xf numFmtId="3" fontId="23" fillId="5" borderId="0" xfId="0" applyNumberFormat="1" applyFont="1" applyFill="1" applyBorder="1" applyAlignment="1">
      <alignment vertical="center"/>
    </xf>
    <xf numFmtId="3" fontId="23" fillId="5" borderId="0" xfId="0" applyNumberFormat="1" applyFont="1" applyFill="1" applyBorder="1" applyAlignment="1">
      <alignment horizontal="centerContinuous" vertical="center"/>
    </xf>
    <xf numFmtId="4" fontId="23" fillId="5" borderId="0" xfId="0" applyNumberFormat="1" applyFont="1" applyFill="1" applyBorder="1" applyAlignment="1">
      <alignment horizontal="centerContinuous" vertical="center"/>
    </xf>
    <xf numFmtId="0" fontId="37" fillId="0" borderId="1" xfId="0" applyFont="1" applyBorder="1" applyAlignment="1">
      <alignment vertical="center"/>
    </xf>
    <xf numFmtId="0" fontId="37" fillId="0" borderId="36" xfId="0" applyFont="1" applyBorder="1" applyAlignment="1">
      <alignment vertical="center"/>
    </xf>
    <xf numFmtId="0" fontId="38" fillId="0" borderId="36" xfId="0" applyFont="1" applyBorder="1" applyAlignment="1">
      <alignment vertical="center"/>
    </xf>
    <xf numFmtId="0" fontId="23" fillId="2" borderId="13" xfId="0" applyFont="1" applyFill="1" applyBorder="1" applyAlignment="1">
      <alignment horizontal="center" vertical="center"/>
    </xf>
    <xf numFmtId="3" fontId="23" fillId="2" borderId="13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34" xfId="0" applyFont="1" applyBorder="1" applyAlignment="1">
      <alignment vertical="center"/>
    </xf>
    <xf numFmtId="3" fontId="37" fillId="0" borderId="0" xfId="0" applyNumberFormat="1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7" fillId="0" borderId="27" xfId="0" applyFont="1" applyBorder="1" applyAlignment="1">
      <alignment vertical="center"/>
    </xf>
    <xf numFmtId="0" fontId="37" fillId="0" borderId="32" xfId="0" applyFont="1" applyBorder="1" applyAlignment="1">
      <alignment vertical="center"/>
    </xf>
    <xf numFmtId="0" fontId="37" fillId="0" borderId="37" xfId="0" applyFont="1" applyBorder="1" applyAlignment="1">
      <alignment vertical="center"/>
    </xf>
    <xf numFmtId="0" fontId="13" fillId="5" borderId="0" xfId="0" applyFont="1" applyFill="1" applyBorder="1" applyAlignment="1">
      <alignment horizontal="right"/>
    </xf>
    <xf numFmtId="0" fontId="39" fillId="5" borderId="4" xfId="0" applyFont="1" applyFill="1" applyBorder="1" applyAlignment="1">
      <alignment vertical="center"/>
    </xf>
    <xf numFmtId="0" fontId="39" fillId="5" borderId="17" xfId="0" applyFont="1" applyFill="1" applyBorder="1" applyAlignment="1">
      <alignment vertical="center"/>
    </xf>
    <xf numFmtId="0" fontId="39" fillId="5" borderId="1" xfId="0" applyFont="1" applyFill="1" applyBorder="1" applyAlignment="1">
      <alignment vertical="center"/>
    </xf>
    <xf numFmtId="0" fontId="39" fillId="5" borderId="8" xfId="0" applyFont="1" applyFill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39" fillId="0" borderId="8" xfId="0" applyFont="1" applyBorder="1" applyAlignment="1">
      <alignment vertical="center"/>
    </xf>
    <xf numFmtId="0" fontId="40" fillId="0" borderId="8" xfId="0" applyFont="1" applyBorder="1" applyAlignment="1">
      <alignment vertical="center"/>
    </xf>
    <xf numFmtId="174" fontId="36" fillId="0" borderId="7" xfId="0" applyNumberFormat="1" applyFont="1" applyFill="1" applyBorder="1" applyAlignment="1">
      <alignment horizontal="left" vertical="center"/>
    </xf>
    <xf numFmtId="0" fontId="23" fillId="2" borderId="12" xfId="0" applyFont="1" applyFill="1" applyBorder="1" applyAlignment="1">
      <alignment horizontal="center" vertical="center" wrapText="1"/>
    </xf>
    <xf numFmtId="170" fontId="37" fillId="0" borderId="7" xfId="0" applyNumberFormat="1" applyFont="1" applyBorder="1" applyAlignment="1">
      <alignment horizontal="left" vertical="center"/>
    </xf>
    <xf numFmtId="0" fontId="38" fillId="0" borderId="8" xfId="0" applyFont="1" applyBorder="1" applyAlignment="1">
      <alignment horizontal="center" vertical="center"/>
    </xf>
    <xf numFmtId="170" fontId="37" fillId="0" borderId="11" xfId="0" applyNumberFormat="1" applyFont="1" applyBorder="1" applyAlignment="1">
      <alignment horizontal="left" vertical="center"/>
    </xf>
    <xf numFmtId="170" fontId="37" fillId="0" borderId="0" xfId="0" applyNumberFormat="1" applyFont="1" applyBorder="1" applyAlignment="1">
      <alignment horizontal="left" vertical="center"/>
    </xf>
    <xf numFmtId="170" fontId="37" fillId="0" borderId="0" xfId="0" applyNumberFormat="1" applyFont="1" applyBorder="1" applyAlignment="1">
      <alignment horizontal="center" vertical="center"/>
    </xf>
    <xf numFmtId="174" fontId="37" fillId="0" borderId="0" xfId="0" applyNumberFormat="1" applyFont="1" applyBorder="1" applyAlignment="1">
      <alignment horizontal="center" vertical="center"/>
    </xf>
    <xf numFmtId="170" fontId="37" fillId="0" borderId="32" xfId="0" applyNumberFormat="1" applyFont="1" applyBorder="1" applyAlignment="1">
      <alignment horizontal="left" vertical="center"/>
    </xf>
    <xf numFmtId="170" fontId="37" fillId="0" borderId="32" xfId="0" applyNumberFormat="1" applyFont="1" applyBorder="1" applyAlignment="1">
      <alignment horizontal="center" vertical="center"/>
    </xf>
    <xf numFmtId="174" fontId="37" fillId="0" borderId="32" xfId="0" applyNumberFormat="1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170" fontId="37" fillId="0" borderId="22" xfId="0" applyNumberFormat="1" applyFont="1" applyBorder="1" applyAlignment="1">
      <alignment horizontal="left" vertical="center"/>
    </xf>
    <xf numFmtId="170" fontId="0" fillId="0" borderId="7" xfId="0" applyNumberFormat="1" applyFill="1" applyBorder="1" applyAlignment="1">
      <alignment horizontal="center" vertical="center"/>
    </xf>
    <xf numFmtId="168" fontId="0" fillId="0" borderId="7" xfId="0" applyNumberFormat="1" applyFill="1" applyBorder="1" applyAlignment="1">
      <alignment horizontal="center" vertical="center"/>
    </xf>
    <xf numFmtId="168" fontId="0" fillId="0" borderId="7" xfId="0" applyNumberFormat="1" applyFont="1" applyFill="1" applyBorder="1" applyAlignment="1">
      <alignment horizontal="center" vertical="center"/>
    </xf>
    <xf numFmtId="168" fontId="0" fillId="0" borderId="7" xfId="0" applyNumberFormat="1" applyFont="1" applyBorder="1" applyAlignment="1">
      <alignment horizontal="center" vertical="center"/>
    </xf>
    <xf numFmtId="168" fontId="0" fillId="0" borderId="11" xfId="0" applyNumberFormat="1" applyFont="1" applyBorder="1" applyAlignment="1">
      <alignment horizontal="center" vertical="center"/>
    </xf>
    <xf numFmtId="168" fontId="0" fillId="0" borderId="22" xfId="0" applyNumberFormat="1" applyFont="1" applyBorder="1" applyAlignment="1">
      <alignment horizontal="center" vertical="center"/>
    </xf>
    <xf numFmtId="4" fontId="36" fillId="0" borderId="0" xfId="0" applyNumberFormat="1" applyFont="1" applyFill="1" applyBorder="1" applyAlignment="1">
      <alignment horizontal="right" vertical="center"/>
    </xf>
    <xf numFmtId="0" fontId="16" fillId="2" borderId="12" xfId="0" applyFont="1" applyFill="1" applyBorder="1" applyAlignment="1">
      <alignment horizontal="center" vertical="center" wrapText="1"/>
    </xf>
    <xf numFmtId="175" fontId="23" fillId="2" borderId="32" xfId="0" applyNumberFormat="1" applyFont="1" applyFill="1" applyBorder="1" applyAlignment="1">
      <alignment horizontal="center" vertical="center"/>
    </xf>
    <xf numFmtId="3" fontId="0" fillId="0" borderId="9" xfId="0" applyNumberFormat="1" applyFont="1" applyFill="1" applyBorder="1" applyAlignment="1">
      <alignment horizontal="center" vertical="center"/>
    </xf>
    <xf numFmtId="3" fontId="0" fillId="0" borderId="10" xfId="0" applyNumberFormat="1" applyFont="1" applyFill="1" applyBorder="1" applyAlignment="1">
      <alignment horizontal="center" vertical="center"/>
    </xf>
    <xf numFmtId="3" fontId="0" fillId="0" borderId="33" xfId="0" applyNumberFormat="1" applyFont="1" applyFill="1" applyBorder="1" applyAlignment="1">
      <alignment horizontal="center" vertical="center"/>
    </xf>
    <xf numFmtId="4" fontId="0" fillId="0" borderId="9" xfId="0" applyNumberFormat="1" applyFont="1" applyFill="1" applyBorder="1" applyAlignment="1">
      <alignment horizontal="center" vertical="center"/>
    </xf>
    <xf numFmtId="4" fontId="0" fillId="0" borderId="10" xfId="0" applyNumberFormat="1" applyFont="1" applyFill="1" applyBorder="1" applyAlignment="1">
      <alignment horizontal="center" vertical="center"/>
    </xf>
    <xf numFmtId="4" fontId="0" fillId="0" borderId="33" xfId="0" applyNumberFormat="1" applyFont="1" applyFill="1" applyBorder="1" applyAlignment="1">
      <alignment horizontal="center" vertical="center"/>
    </xf>
    <xf numFmtId="4" fontId="0" fillId="0" borderId="7" xfId="0" applyNumberFormat="1" applyFill="1" applyBorder="1" applyAlignment="1">
      <alignment vertical="center"/>
    </xf>
    <xf numFmtId="3" fontId="0" fillId="0" borderId="7" xfId="0" applyNumberFormat="1" applyFill="1" applyBorder="1" applyAlignment="1">
      <alignment vertical="center"/>
    </xf>
    <xf numFmtId="3" fontId="0" fillId="0" borderId="22" xfId="0" applyNumberFormat="1" applyFill="1" applyBorder="1" applyAlignment="1">
      <alignment vertical="center"/>
    </xf>
    <xf numFmtId="4" fontId="0" fillId="0" borderId="22" xfId="0" applyNumberFormat="1" applyFill="1" applyBorder="1" applyAlignment="1">
      <alignment vertical="center"/>
    </xf>
    <xf numFmtId="170" fontId="0" fillId="0" borderId="11" xfId="0" applyNumberFormat="1" applyFont="1" applyFill="1" applyBorder="1" applyAlignment="1">
      <alignment horizontal="center" vertical="center"/>
    </xf>
    <xf numFmtId="0" fontId="0" fillId="0" borderId="22" xfId="0" applyNumberFormat="1" applyFont="1" applyFill="1" applyBorder="1" applyAlignment="1">
      <alignment vertical="center"/>
    </xf>
    <xf numFmtId="3" fontId="0" fillId="0" borderId="7" xfId="0" applyNumberFormat="1" applyFont="1" applyFill="1" applyBorder="1" applyAlignment="1">
      <alignment horizontal="center" vertical="center"/>
    </xf>
    <xf numFmtId="4" fontId="0" fillId="0" borderId="7" xfId="0" applyNumberFormat="1" applyFont="1" applyFill="1" applyBorder="1" applyAlignment="1">
      <alignment horizontal="center" vertical="center"/>
    </xf>
    <xf numFmtId="168" fontId="0" fillId="0" borderId="11" xfId="0" applyNumberFormat="1" applyFont="1" applyFill="1" applyBorder="1" applyAlignment="1">
      <alignment horizontal="center" vertical="center"/>
    </xf>
    <xf numFmtId="168" fontId="0" fillId="0" borderId="22" xfId="0" applyNumberFormat="1" applyFont="1" applyFill="1" applyBorder="1" applyAlignment="1">
      <alignment horizontal="center" vertical="center"/>
    </xf>
    <xf numFmtId="3" fontId="16" fillId="2" borderId="6" xfId="0" applyNumberFormat="1" applyFont="1" applyFill="1" applyBorder="1" applyAlignment="1">
      <alignment horizontal="center" vertical="center"/>
    </xf>
    <xf numFmtId="4" fontId="16" fillId="2" borderId="6" xfId="0" applyNumberFormat="1" applyFont="1" applyFill="1" applyBorder="1" applyAlignment="1">
      <alignment horizontal="center" vertical="center"/>
    </xf>
    <xf numFmtId="168" fontId="0" fillId="0" borderId="22" xfId="0" applyNumberFormat="1" applyFont="1" applyBorder="1" applyAlignment="1">
      <alignment vertical="center"/>
    </xf>
    <xf numFmtId="0" fontId="16" fillId="2" borderId="38" xfId="0" applyFont="1" applyFill="1" applyBorder="1" applyAlignment="1">
      <alignment horizontal="center" vertical="center" wrapText="1"/>
    </xf>
    <xf numFmtId="4" fontId="17" fillId="0" borderId="7" xfId="0" applyNumberFormat="1" applyFont="1" applyFill="1" applyBorder="1" applyAlignment="1">
      <alignment horizontal="center" vertical="center"/>
    </xf>
    <xf numFmtId="4" fontId="17" fillId="0" borderId="11" xfId="0" applyNumberFormat="1" applyFont="1" applyFill="1" applyBorder="1" applyAlignment="1">
      <alignment horizontal="center" vertical="center"/>
    </xf>
    <xf numFmtId="4" fontId="17" fillId="0" borderId="22" xfId="0" applyNumberFormat="1" applyFont="1" applyFill="1" applyBorder="1" applyAlignment="1">
      <alignment horizontal="center" vertical="center"/>
    </xf>
    <xf numFmtId="170" fontId="36" fillId="0" borderId="7" xfId="0" applyNumberFormat="1" applyFont="1" applyFill="1" applyBorder="1" applyAlignment="1">
      <alignment horizontal="left" vertical="center"/>
    </xf>
    <xf numFmtId="170" fontId="36" fillId="0" borderId="11" xfId="0" applyNumberFormat="1" applyFont="1" applyFill="1" applyBorder="1" applyAlignment="1">
      <alignment horizontal="left" vertical="center"/>
    </xf>
    <xf numFmtId="170" fontId="36" fillId="0" borderId="22" xfId="0" applyNumberFormat="1" applyFont="1" applyFill="1" applyBorder="1" applyAlignment="1">
      <alignment horizontal="left" vertical="center"/>
    </xf>
    <xf numFmtId="174" fontId="36" fillId="0" borderId="11" xfId="0" applyNumberFormat="1" applyFont="1" applyFill="1" applyBorder="1" applyAlignment="1">
      <alignment horizontal="left" vertical="center"/>
    </xf>
    <xf numFmtId="174" fontId="36" fillId="0" borderId="22" xfId="0" applyNumberFormat="1" applyFont="1" applyFill="1" applyBorder="1" applyAlignment="1">
      <alignment horizontal="left" vertical="center"/>
    </xf>
    <xf numFmtId="3" fontId="36" fillId="0" borderId="7" xfId="0" applyNumberFormat="1" applyFont="1" applyFill="1" applyBorder="1" applyAlignment="1">
      <alignment horizontal="center" vertical="center"/>
    </xf>
    <xf numFmtId="175" fontId="36" fillId="0" borderId="7" xfId="0" applyNumberFormat="1" applyFont="1" applyFill="1" applyBorder="1" applyAlignment="1">
      <alignment horizontal="center" vertical="center"/>
    </xf>
    <xf numFmtId="3" fontId="36" fillId="0" borderId="11" xfId="0" applyNumberFormat="1" applyFont="1" applyFill="1" applyBorder="1" applyAlignment="1">
      <alignment horizontal="center" vertical="center"/>
    </xf>
    <xf numFmtId="175" fontId="36" fillId="0" borderId="11" xfId="0" applyNumberFormat="1" applyFont="1" applyFill="1" applyBorder="1" applyAlignment="1">
      <alignment horizontal="center" vertical="center"/>
    </xf>
    <xf numFmtId="3" fontId="36" fillId="0" borderId="22" xfId="0" applyNumberFormat="1" applyFont="1" applyFill="1" applyBorder="1" applyAlignment="1">
      <alignment horizontal="center" vertical="center"/>
    </xf>
    <xf numFmtId="175" fontId="36" fillId="0" borderId="22" xfId="0" applyNumberFormat="1" applyFont="1" applyFill="1" applyBorder="1" applyAlignment="1">
      <alignment horizontal="center" vertical="center"/>
    </xf>
    <xf numFmtId="170" fontId="37" fillId="0" borderId="7" xfId="0" applyNumberFormat="1" applyFont="1" applyBorder="1" applyAlignment="1">
      <alignment horizontal="center" vertical="center"/>
    </xf>
    <xf numFmtId="170" fontId="37" fillId="0" borderId="11" xfId="0" applyNumberFormat="1" applyFont="1" applyBorder="1" applyAlignment="1">
      <alignment horizontal="center" vertical="center"/>
    </xf>
    <xf numFmtId="170" fontId="37" fillId="0" borderId="22" xfId="0" applyNumberFormat="1" applyFont="1" applyBorder="1" applyAlignment="1">
      <alignment horizontal="center" vertical="center"/>
    </xf>
    <xf numFmtId="3" fontId="17" fillId="0" borderId="7" xfId="0" applyNumberFormat="1" applyFont="1" applyFill="1" applyBorder="1" applyAlignment="1">
      <alignment horizontal="center" vertical="center"/>
    </xf>
    <xf numFmtId="3" fontId="17" fillId="0" borderId="11" xfId="0" applyNumberFormat="1" applyFont="1" applyFill="1" applyBorder="1" applyAlignment="1">
      <alignment horizontal="center" vertical="center"/>
    </xf>
    <xf numFmtId="3" fontId="17" fillId="0" borderId="22" xfId="0" applyNumberFormat="1" applyFont="1" applyFill="1" applyBorder="1" applyAlignment="1">
      <alignment horizontal="center" vertical="center"/>
    </xf>
    <xf numFmtId="175" fontId="17" fillId="0" borderId="7" xfId="0" applyNumberFormat="1" applyFont="1" applyFill="1" applyBorder="1" applyAlignment="1">
      <alignment horizontal="center" vertical="center"/>
    </xf>
    <xf numFmtId="175" fontId="17" fillId="0" borderId="11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left" vertical="center"/>
    </xf>
    <xf numFmtId="175" fontId="17" fillId="0" borderId="22" xfId="0" applyNumberFormat="1" applyFont="1" applyFill="1" applyBorder="1" applyAlignment="1">
      <alignment horizontal="center" vertical="center"/>
    </xf>
    <xf numFmtId="4" fontId="0" fillId="0" borderId="7" xfId="0" applyNumberFormat="1" applyFont="1" applyBorder="1" applyAlignment="1">
      <alignment horizontal="center" vertical="center"/>
    </xf>
    <xf numFmtId="3" fontId="0" fillId="0" borderId="7" xfId="0" applyNumberFormat="1" applyFont="1" applyBorder="1" applyAlignment="1">
      <alignment horizontal="center" vertical="center"/>
    </xf>
    <xf numFmtId="170" fontId="0" fillId="0" borderId="7" xfId="0" applyNumberFormat="1" applyFont="1" applyBorder="1" applyAlignment="1">
      <alignment horizontal="center" vertical="center"/>
    </xf>
    <xf numFmtId="170" fontId="0" fillId="0" borderId="9" xfId="0" applyNumberFormat="1" applyFont="1" applyBorder="1" applyAlignment="1">
      <alignment horizontal="center" vertical="center"/>
    </xf>
    <xf numFmtId="168" fontId="0" fillId="0" borderId="9" xfId="0" applyNumberFormat="1" applyFont="1" applyBorder="1" applyAlignment="1">
      <alignment horizontal="center" vertical="center"/>
    </xf>
    <xf numFmtId="3" fontId="13" fillId="3" borderId="20" xfId="0" applyNumberFormat="1" applyFont="1" applyFill="1" applyBorder="1" applyAlignment="1">
      <alignment horizontal="center" vertical="center"/>
    </xf>
    <xf numFmtId="4" fontId="13" fillId="3" borderId="20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3" fontId="0" fillId="0" borderId="11" xfId="0" applyNumberFormat="1" applyFont="1" applyBorder="1" applyAlignment="1">
      <alignment horizontal="center" vertical="center"/>
    </xf>
    <xf numFmtId="4" fontId="0" fillId="0" borderId="11" xfId="0" applyNumberFormat="1" applyFont="1" applyBorder="1" applyAlignment="1">
      <alignment horizontal="center" vertical="center"/>
    </xf>
    <xf numFmtId="170" fontId="0" fillId="0" borderId="11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170" fontId="0" fillId="0" borderId="10" xfId="0" applyNumberFormat="1" applyFont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0" fontId="0" fillId="0" borderId="33" xfId="0" applyFont="1" applyBorder="1" applyAlignment="1">
      <alignment vertical="center"/>
    </xf>
    <xf numFmtId="170" fontId="0" fillId="0" borderId="33" xfId="0" applyNumberFormat="1" applyFont="1" applyBorder="1" applyAlignment="1">
      <alignment horizontal="center" vertical="center"/>
    </xf>
    <xf numFmtId="168" fontId="0" fillId="0" borderId="33" xfId="0" applyNumberFormat="1" applyFont="1" applyBorder="1" applyAlignment="1">
      <alignment horizontal="center" vertical="center"/>
    </xf>
    <xf numFmtId="0" fontId="26" fillId="0" borderId="33" xfId="0" applyNumberFormat="1" applyFont="1" applyFill="1" applyBorder="1" applyAlignment="1">
      <alignment vertical="center"/>
    </xf>
    <xf numFmtId="2" fontId="26" fillId="0" borderId="9" xfId="0" applyNumberFormat="1" applyFont="1" applyFill="1" applyBorder="1" applyAlignment="1">
      <alignment vertical="center"/>
    </xf>
    <xf numFmtId="2" fontId="26" fillId="0" borderId="10" xfId="0" applyNumberFormat="1" applyFont="1" applyFill="1" applyBorder="1" applyAlignment="1">
      <alignment vertical="center"/>
    </xf>
    <xf numFmtId="2" fontId="26" fillId="0" borderId="33" xfId="0" applyNumberFormat="1" applyFont="1" applyFill="1" applyBorder="1" applyAlignment="1">
      <alignment vertical="center"/>
    </xf>
    <xf numFmtId="2" fontId="28" fillId="0" borderId="9" xfId="0" applyNumberFormat="1" applyFont="1" applyFill="1" applyBorder="1" applyAlignment="1">
      <alignment horizontal="left" vertical="center"/>
    </xf>
    <xf numFmtId="2" fontId="28" fillId="0" borderId="10" xfId="0" applyNumberFormat="1" applyFont="1" applyFill="1" applyBorder="1" applyAlignment="1">
      <alignment horizontal="left" vertical="center"/>
    </xf>
    <xf numFmtId="2" fontId="28" fillId="0" borderId="33" xfId="0" applyNumberFormat="1" applyFont="1" applyFill="1" applyBorder="1" applyAlignment="1">
      <alignment horizontal="left" vertical="center"/>
    </xf>
    <xf numFmtId="2" fontId="28" fillId="0" borderId="9" xfId="0" applyNumberFormat="1" applyFont="1" applyFill="1" applyBorder="1" applyAlignment="1">
      <alignment horizontal="center" vertical="center"/>
    </xf>
    <xf numFmtId="2" fontId="28" fillId="0" borderId="10" xfId="0" applyNumberFormat="1" applyFont="1" applyFill="1" applyBorder="1" applyAlignment="1">
      <alignment horizontal="center" vertical="center"/>
    </xf>
    <xf numFmtId="2" fontId="28" fillId="0" borderId="33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2" fontId="0" fillId="0" borderId="9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3" xfId="0" applyNumberFormat="1" applyFont="1" applyFill="1" applyBorder="1" applyAlignment="1">
      <alignment horizontal="center" vertical="center"/>
    </xf>
    <xf numFmtId="4" fontId="16" fillId="8" borderId="6" xfId="0" applyNumberFormat="1" applyFont="1" applyFill="1" applyBorder="1" applyAlignment="1">
      <alignment horizontal="center" vertical="center"/>
    </xf>
    <xf numFmtId="168" fontId="0" fillId="0" borderId="9" xfId="0" applyNumberFormat="1" applyFont="1" applyFill="1" applyBorder="1" applyAlignment="1">
      <alignment horizontal="center" vertical="center"/>
    </xf>
    <xf numFmtId="168" fontId="0" fillId="0" borderId="10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center" vertical="center"/>
    </xf>
    <xf numFmtId="0" fontId="17" fillId="0" borderId="11" xfId="0" applyNumberFormat="1" applyFont="1" applyFill="1" applyBorder="1" applyAlignment="1">
      <alignment horizontal="left" vertical="center"/>
    </xf>
    <xf numFmtId="0" fontId="17" fillId="0" borderId="22" xfId="0" applyNumberFormat="1" applyFont="1" applyFill="1" applyBorder="1" applyAlignment="1">
      <alignment horizontal="left" vertical="center"/>
    </xf>
    <xf numFmtId="0" fontId="0" fillId="0" borderId="39" xfId="0" applyFont="1" applyBorder="1" applyAlignment="1">
      <alignment vertical="center"/>
    </xf>
    <xf numFmtId="2" fontId="0" fillId="0" borderId="7" xfId="0" applyNumberFormat="1" applyFont="1" applyFill="1" applyBorder="1" applyAlignment="1">
      <alignment horizontal="center" vertical="center"/>
    </xf>
    <xf numFmtId="2" fontId="0" fillId="0" borderId="1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vertical="center"/>
    </xf>
    <xf numFmtId="2" fontId="16" fillId="4" borderId="6" xfId="0" applyNumberFormat="1" applyFont="1" applyFill="1" applyBorder="1" applyAlignment="1">
      <alignment horizontal="center" vertical="center"/>
    </xf>
    <xf numFmtId="168" fontId="26" fillId="0" borderId="7" xfId="0" applyNumberFormat="1" applyFont="1" applyFill="1" applyBorder="1" applyAlignment="1">
      <alignment vertical="center"/>
    </xf>
    <xf numFmtId="170" fontId="0" fillId="0" borderId="22" xfId="0" applyNumberFormat="1" applyFill="1" applyBorder="1" applyAlignment="1">
      <alignment horizontal="center" vertical="center"/>
    </xf>
    <xf numFmtId="168" fontId="0" fillId="0" borderId="22" xfId="0" applyNumberFormat="1" applyFill="1" applyBorder="1" applyAlignment="1">
      <alignment horizontal="center" vertical="center"/>
    </xf>
    <xf numFmtId="3" fontId="0" fillId="0" borderId="11" xfId="0" applyNumberFormat="1" applyFont="1" applyFill="1" applyBorder="1" applyAlignment="1">
      <alignment horizontal="center" vertical="center"/>
    </xf>
    <xf numFmtId="4" fontId="0" fillId="0" borderId="11" xfId="0" applyNumberFormat="1" applyFont="1" applyFill="1" applyBorder="1" applyAlignment="1">
      <alignment horizontal="center" vertical="center"/>
    </xf>
    <xf numFmtId="3" fontId="0" fillId="0" borderId="22" xfId="0" applyNumberFormat="1" applyFont="1" applyFill="1" applyBorder="1" applyAlignment="1">
      <alignment horizontal="center" vertical="center"/>
    </xf>
    <xf numFmtId="4" fontId="0" fillId="0" borderId="22" xfId="0" applyNumberFormat="1" applyFont="1" applyFill="1" applyBorder="1" applyAlignment="1">
      <alignment horizontal="center" vertical="center"/>
    </xf>
    <xf numFmtId="168" fontId="26" fillId="0" borderId="22" xfId="0" applyNumberFormat="1" applyFont="1" applyBorder="1" applyAlignment="1">
      <alignment vertical="center"/>
    </xf>
    <xf numFmtId="168" fontId="26" fillId="0" borderId="31" xfId="0" applyNumberFormat="1" applyFont="1" applyBorder="1" applyAlignment="1">
      <alignment vertical="center"/>
    </xf>
    <xf numFmtId="168" fontId="26" fillId="0" borderId="11" xfId="0" applyNumberFormat="1" applyFont="1" applyBorder="1" applyAlignment="1">
      <alignment vertical="center"/>
    </xf>
    <xf numFmtId="168" fontId="25" fillId="8" borderId="13" xfId="0" applyNumberFormat="1" applyFont="1" applyFill="1" applyBorder="1" applyAlignment="1">
      <alignment vertical="center"/>
    </xf>
    <xf numFmtId="0" fontId="0" fillId="0" borderId="26" xfId="0" applyNumberFormat="1" applyFont="1" applyFill="1" applyBorder="1" applyAlignment="1">
      <alignment horizontal="left" vertical="center"/>
    </xf>
    <xf numFmtId="9" fontId="0" fillId="0" borderId="9" xfId="1" applyFont="1" applyFill="1" applyBorder="1" applyAlignment="1" applyProtection="1">
      <alignment horizontal="center" vertical="center"/>
    </xf>
    <xf numFmtId="9" fontId="0" fillId="0" borderId="10" xfId="1" applyFont="1" applyFill="1" applyBorder="1" applyAlignment="1" applyProtection="1">
      <alignment horizontal="center" vertical="center"/>
    </xf>
    <xf numFmtId="9" fontId="0" fillId="0" borderId="33" xfId="1" applyFont="1" applyFill="1" applyBorder="1" applyAlignment="1" applyProtection="1">
      <alignment horizontal="center" vertical="center"/>
    </xf>
    <xf numFmtId="2" fontId="0" fillId="0" borderId="6" xfId="0" applyNumberFormat="1" applyFont="1" applyFill="1" applyBorder="1" applyAlignment="1">
      <alignment horizontal="center" vertical="center"/>
    </xf>
    <xf numFmtId="10" fontId="15" fillId="0" borderId="9" xfId="1" applyNumberFormat="1" applyFill="1" applyBorder="1"/>
    <xf numFmtId="10" fontId="15" fillId="0" borderId="10" xfId="1" applyNumberFormat="1" applyFill="1" applyBorder="1" applyProtection="1"/>
    <xf numFmtId="10" fontId="0" fillId="0" borderId="10" xfId="1" applyNumberFormat="1" applyFont="1" applyFill="1" applyBorder="1" applyProtection="1"/>
    <xf numFmtId="10" fontId="24" fillId="0" borderId="10" xfId="1" applyNumberFormat="1" applyFont="1" applyFill="1" applyBorder="1" applyProtection="1"/>
    <xf numFmtId="10" fontId="15" fillId="0" borderId="33" xfId="1" applyNumberFormat="1" applyFill="1" applyBorder="1"/>
    <xf numFmtId="4" fontId="16" fillId="8" borderId="6" xfId="0" applyNumberFormat="1" applyFont="1" applyFill="1" applyBorder="1" applyAlignment="1">
      <alignment vertical="center"/>
    </xf>
    <xf numFmtId="2" fontId="27" fillId="8" borderId="33" xfId="0" applyNumberFormat="1" applyFont="1" applyFill="1" applyBorder="1" applyAlignment="1">
      <alignment horizontal="left" vertical="center"/>
    </xf>
    <xf numFmtId="2" fontId="27" fillId="8" borderId="33" xfId="0" applyNumberFormat="1" applyFont="1" applyFill="1" applyBorder="1" applyAlignment="1">
      <alignment horizontal="center" vertical="center"/>
    </xf>
    <xf numFmtId="173" fontId="36" fillId="0" borderId="7" xfId="0" applyNumberFormat="1" applyFont="1" applyFill="1" applyBorder="1" applyAlignment="1">
      <alignment horizontal="center" vertical="center"/>
    </xf>
    <xf numFmtId="173" fontId="36" fillId="0" borderId="11" xfId="0" applyNumberFormat="1" applyFont="1" applyFill="1" applyBorder="1" applyAlignment="1">
      <alignment horizontal="center" vertical="center"/>
    </xf>
    <xf numFmtId="173" fontId="36" fillId="0" borderId="22" xfId="0" applyNumberFormat="1" applyFont="1" applyFill="1" applyBorder="1" applyAlignment="1">
      <alignment horizontal="center" vertical="center"/>
    </xf>
    <xf numFmtId="168" fontId="36" fillId="0" borderId="7" xfId="0" applyNumberFormat="1" applyFont="1" applyFill="1" applyBorder="1" applyAlignment="1">
      <alignment horizontal="center" vertical="center"/>
    </xf>
    <xf numFmtId="168" fontId="36" fillId="0" borderId="11" xfId="0" applyNumberFormat="1" applyFont="1" applyFill="1" applyBorder="1" applyAlignment="1">
      <alignment horizontal="center" vertical="center"/>
    </xf>
    <xf numFmtId="168" fontId="36" fillId="0" borderId="22" xfId="0" applyNumberFormat="1" applyFont="1" applyFill="1" applyBorder="1" applyAlignment="1">
      <alignment horizontal="center" vertical="center"/>
    </xf>
    <xf numFmtId="170" fontId="41" fillId="4" borderId="6" xfId="0" applyNumberFormat="1" applyFont="1" applyFill="1" applyBorder="1" applyAlignment="1">
      <alignment horizontal="center" vertical="center"/>
    </xf>
    <xf numFmtId="175" fontId="37" fillId="0" borderId="7" xfId="0" applyNumberFormat="1" applyFont="1" applyBorder="1" applyAlignment="1">
      <alignment horizontal="center" vertical="center"/>
    </xf>
    <xf numFmtId="175" fontId="37" fillId="0" borderId="11" xfId="0" applyNumberFormat="1" applyFont="1" applyBorder="1" applyAlignment="1">
      <alignment horizontal="center" vertical="center"/>
    </xf>
    <xf numFmtId="175" fontId="37" fillId="0" borderId="22" xfId="0" applyNumberFormat="1" applyFont="1" applyBorder="1" applyAlignment="1">
      <alignment horizontal="center" vertical="center"/>
    </xf>
    <xf numFmtId="175" fontId="41" fillId="4" borderId="6" xfId="0" applyNumberFormat="1" applyFont="1" applyFill="1" applyBorder="1" applyAlignment="1">
      <alignment horizontal="center" vertical="center"/>
    </xf>
    <xf numFmtId="9" fontId="15" fillId="0" borderId="0" xfId="1" applyFill="1" applyBorder="1"/>
    <xf numFmtId="4" fontId="42" fillId="0" borderId="0" xfId="0" applyNumberFormat="1" applyFont="1" applyFill="1" applyBorder="1" applyAlignment="1" applyProtection="1"/>
    <xf numFmtId="0" fontId="0" fillId="9" borderId="0" xfId="27" applyNumberFormat="1" applyFont="1" applyFill="1" applyAlignment="1">
      <alignment vertical="center"/>
    </xf>
    <xf numFmtId="176" fontId="0" fillId="9" borderId="0" xfId="27" applyNumberFormat="1" applyFont="1" applyFill="1" applyBorder="1" applyAlignment="1">
      <alignment horizontal="right" vertical="center"/>
    </xf>
    <xf numFmtId="176" fontId="0" fillId="9" borderId="0" xfId="27" applyNumberFormat="1" applyFont="1" applyFill="1" applyAlignment="1">
      <alignment vertical="center"/>
    </xf>
    <xf numFmtId="176" fontId="0" fillId="0" borderId="0" xfId="27" applyNumberFormat="1" applyFont="1" applyAlignment="1">
      <alignment vertical="center"/>
    </xf>
    <xf numFmtId="177" fontId="0" fillId="0" borderId="0" xfId="27" applyNumberFormat="1" applyFont="1"/>
    <xf numFmtId="176" fontId="0" fillId="0" borderId="0" xfId="0" applyNumberFormat="1" applyFont="1" applyAlignment="1">
      <alignment vertical="center"/>
    </xf>
    <xf numFmtId="170" fontId="0" fillId="0" borderId="0" xfId="0" applyNumberFormat="1" applyFont="1" applyAlignment="1">
      <alignment vertical="center"/>
    </xf>
    <xf numFmtId="174" fontId="0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43" fontId="0" fillId="0" borderId="0" xfId="0" applyNumberFormat="1" applyFont="1" applyAlignment="1">
      <alignment vertical="center"/>
    </xf>
    <xf numFmtId="9" fontId="15" fillId="0" borderId="0" xfId="1" applyNumberFormat="1"/>
    <xf numFmtId="0" fontId="13" fillId="0" borderId="0" xfId="0" applyFont="1" applyAlignment="1">
      <alignment vertical="center"/>
    </xf>
    <xf numFmtId="175" fontId="13" fillId="0" borderId="0" xfId="0" applyNumberFormat="1" applyFont="1" applyAlignment="1">
      <alignment vertical="center"/>
    </xf>
    <xf numFmtId="176" fontId="23" fillId="0" borderId="0" xfId="0" applyNumberFormat="1" applyFont="1" applyFill="1" applyBorder="1" applyAlignment="1">
      <alignment horizontal="center" vertical="center"/>
    </xf>
    <xf numFmtId="176" fontId="37" fillId="0" borderId="0" xfId="0" applyNumberFormat="1" applyFont="1" applyAlignment="1">
      <alignment vertical="center"/>
    </xf>
    <xf numFmtId="170" fontId="37" fillId="0" borderId="0" xfId="0" applyNumberFormat="1" applyFont="1" applyAlignment="1">
      <alignment vertical="center"/>
    </xf>
    <xf numFmtId="178" fontId="37" fillId="0" borderId="0" xfId="0" applyNumberFormat="1" applyFont="1" applyAlignment="1">
      <alignment vertical="center"/>
    </xf>
    <xf numFmtId="0" fontId="45" fillId="0" borderId="40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center" vertical="center"/>
    </xf>
    <xf numFmtId="4" fontId="0" fillId="10" borderId="0" xfId="0" applyNumberFormat="1" applyFont="1" applyFill="1" applyBorder="1" applyAlignment="1">
      <alignment horizontal="center" vertical="center"/>
    </xf>
    <xf numFmtId="4" fontId="0" fillId="9" borderId="0" xfId="0" applyNumberFormat="1" applyFont="1" applyFill="1" applyBorder="1" applyAlignment="1">
      <alignment horizontal="center" vertical="center"/>
    </xf>
    <xf numFmtId="3" fontId="0" fillId="11" borderId="0" xfId="0" applyNumberFormat="1" applyFont="1" applyFill="1" applyAlignment="1">
      <alignment vertical="center"/>
    </xf>
    <xf numFmtId="3" fontId="0" fillId="9" borderId="0" xfId="0" applyNumberFormat="1" applyFont="1" applyFill="1" applyAlignment="1">
      <alignment vertical="center"/>
    </xf>
    <xf numFmtId="3" fontId="0" fillId="10" borderId="0" xfId="0" applyNumberFormat="1" applyFont="1" applyFill="1" applyAlignment="1">
      <alignment vertical="center"/>
    </xf>
    <xf numFmtId="9" fontId="46" fillId="0" borderId="0" xfId="1" applyFont="1"/>
    <xf numFmtId="9" fontId="24" fillId="0" borderId="0" xfId="1" applyFont="1"/>
    <xf numFmtId="4" fontId="0" fillId="12" borderId="0" xfId="0" applyNumberFormat="1" applyFont="1" applyFill="1" applyBorder="1" applyAlignment="1">
      <alignment horizontal="center" vertical="center"/>
    </xf>
    <xf numFmtId="4" fontId="0" fillId="13" borderId="0" xfId="0" applyNumberFormat="1" applyFont="1" applyFill="1" applyBorder="1" applyAlignment="1">
      <alignment horizontal="center" vertical="center"/>
    </xf>
    <xf numFmtId="4" fontId="0" fillId="14" borderId="0" xfId="0" applyNumberFormat="1" applyFont="1" applyFill="1" applyBorder="1" applyAlignment="1">
      <alignment horizontal="center" vertical="center"/>
    </xf>
    <xf numFmtId="4" fontId="0" fillId="15" borderId="0" xfId="0" applyNumberFormat="1" applyFont="1" applyFill="1" applyBorder="1" applyAlignment="1">
      <alignment horizontal="center" vertical="center"/>
    </xf>
    <xf numFmtId="4" fontId="0" fillId="16" borderId="0" xfId="0" applyNumberFormat="1" applyFont="1" applyFill="1" applyBorder="1" applyAlignment="1">
      <alignment horizontal="center" vertical="center"/>
    </xf>
    <xf numFmtId="4" fontId="20" fillId="17" borderId="0" xfId="0" applyNumberFormat="1" applyFont="1" applyFill="1" applyBorder="1" applyAlignment="1">
      <alignment horizontal="center" vertical="center"/>
    </xf>
    <xf numFmtId="4" fontId="24" fillId="18" borderId="0" xfId="0" applyNumberFormat="1" applyFont="1" applyFill="1" applyBorder="1" applyAlignment="1">
      <alignment horizontal="center" vertical="center"/>
    </xf>
    <xf numFmtId="3" fontId="0" fillId="12" borderId="0" xfId="0" applyNumberFormat="1" applyFont="1" applyFill="1" applyAlignment="1">
      <alignment vertical="center"/>
    </xf>
    <xf numFmtId="3" fontId="0" fillId="13" borderId="0" xfId="0" applyNumberFormat="1" applyFont="1" applyFill="1" applyAlignment="1">
      <alignment vertical="center"/>
    </xf>
    <xf numFmtId="3" fontId="0" fillId="14" borderId="0" xfId="0" applyNumberFormat="1" applyFont="1" applyFill="1" applyAlignment="1">
      <alignment vertical="center"/>
    </xf>
    <xf numFmtId="3" fontId="0" fillId="15" borderId="0" xfId="0" applyNumberFormat="1" applyFont="1" applyFill="1" applyAlignment="1">
      <alignment vertical="center"/>
    </xf>
    <xf numFmtId="3" fontId="0" fillId="16" borderId="0" xfId="0" applyNumberFormat="1" applyFont="1" applyFill="1" applyAlignment="1">
      <alignment vertical="center"/>
    </xf>
    <xf numFmtId="3" fontId="20" fillId="17" borderId="0" xfId="0" applyNumberFormat="1" applyFont="1" applyFill="1" applyAlignment="1">
      <alignment vertical="center"/>
    </xf>
    <xf numFmtId="3" fontId="24" fillId="18" borderId="0" xfId="0" applyNumberFormat="1" applyFont="1" applyFill="1" applyAlignment="1">
      <alignment vertical="center"/>
    </xf>
    <xf numFmtId="3" fontId="0" fillId="0" borderId="0" xfId="0" applyNumberFormat="1" applyFont="1" applyFill="1" applyAlignment="1">
      <alignment vertical="center"/>
    </xf>
    <xf numFmtId="9" fontId="24" fillId="16" borderId="0" xfId="1" applyFont="1" applyFill="1"/>
    <xf numFmtId="9" fontId="24" fillId="15" borderId="0" xfId="1" applyFont="1" applyFill="1"/>
    <xf numFmtId="0" fontId="24" fillId="0" borderId="0" xfId="0" applyFont="1" applyAlignment="1">
      <alignment vertical="center"/>
    </xf>
    <xf numFmtId="9" fontId="47" fillId="0" borderId="0" xfId="1" applyFont="1"/>
    <xf numFmtId="0" fontId="24" fillId="0" borderId="0" xfId="0" applyFont="1" applyFill="1" applyAlignment="1">
      <alignment vertical="center"/>
    </xf>
    <xf numFmtId="3" fontId="24" fillId="0" borderId="0" xfId="0" applyNumberFormat="1" applyFont="1" applyFill="1" applyAlignment="1">
      <alignment vertical="center"/>
    </xf>
    <xf numFmtId="9" fontId="35" fillId="16" borderId="0" xfId="1" applyFont="1" applyFill="1"/>
    <xf numFmtId="9" fontId="24" fillId="14" borderId="0" xfId="1" applyFont="1" applyFill="1"/>
    <xf numFmtId="9" fontId="24" fillId="19" borderId="0" xfId="1" applyFont="1" applyFill="1"/>
    <xf numFmtId="3" fontId="15" fillId="9" borderId="0" xfId="27" applyNumberForma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Font="1" applyAlignment="1">
      <alignment horizontal="right" vertical="center"/>
    </xf>
    <xf numFmtId="0" fontId="24" fillId="0" borderId="8" xfId="0" applyFont="1" applyBorder="1" applyAlignment="1">
      <alignment vertical="center"/>
    </xf>
    <xf numFmtId="3" fontId="0" fillId="0" borderId="0" xfId="0" applyNumberFormat="1"/>
    <xf numFmtId="179" fontId="0" fillId="0" borderId="0" xfId="0" applyNumberFormat="1" applyFont="1" applyAlignment="1">
      <alignment vertical="center"/>
    </xf>
    <xf numFmtId="2" fontId="0" fillId="0" borderId="0" xfId="0" applyNumberFormat="1" applyAlignment="1">
      <alignment vertical="center"/>
    </xf>
    <xf numFmtId="1" fontId="0" fillId="9" borderId="10" xfId="0" applyNumberFormat="1" applyFont="1" applyFill="1" applyBorder="1" applyAlignment="1">
      <alignment horizontal="left" vertical="center"/>
    </xf>
    <xf numFmtId="9" fontId="0" fillId="20" borderId="0" xfId="0" applyNumberFormat="1" applyFill="1" applyAlignment="1">
      <alignment vertical="center"/>
    </xf>
    <xf numFmtId="0" fontId="15" fillId="7" borderId="0" xfId="1" applyNumberFormat="1" applyFill="1" applyBorder="1"/>
    <xf numFmtId="0" fontId="48" fillId="0" borderId="0" xfId="0" applyFont="1"/>
    <xf numFmtId="0" fontId="0" fillId="9" borderId="9" xfId="0" applyNumberFormat="1" applyFont="1" applyFill="1" applyBorder="1" applyAlignment="1">
      <alignment horizontal="left" vertical="center"/>
    </xf>
    <xf numFmtId="0" fontId="0" fillId="9" borderId="10" xfId="0" applyNumberFormat="1" applyFont="1" applyFill="1" applyBorder="1" applyAlignment="1">
      <alignment horizontal="left" vertical="center"/>
    </xf>
    <xf numFmtId="0" fontId="0" fillId="12" borderId="10" xfId="0" applyNumberFormat="1" applyFont="1" applyFill="1" applyBorder="1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15" fillId="0" borderId="0" xfId="1" applyNumberFormat="1"/>
    <xf numFmtId="3" fontId="13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 wrapText="1"/>
    </xf>
    <xf numFmtId="0" fontId="23" fillId="2" borderId="32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8" fillId="3" borderId="2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 wrapText="1"/>
    </xf>
  </cellXfs>
  <cellStyles count="248">
    <cellStyle name="Comma" xfId="27" builtinId="3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Normal" xfId="0" builtinId="0"/>
    <cellStyle name="Normal 10" xfId="18" xr:uid="{00000000-0005-0000-0000-0000DE000000}"/>
    <cellStyle name="Normal 11" xfId="20" xr:uid="{00000000-0005-0000-0000-0000DF000000}"/>
    <cellStyle name="Normal 12" xfId="22" xr:uid="{00000000-0005-0000-0000-0000E0000000}"/>
    <cellStyle name="Normal 13" xfId="24" xr:uid="{00000000-0005-0000-0000-0000E1000000}"/>
    <cellStyle name="Normal 14" xfId="26" xr:uid="{00000000-0005-0000-0000-0000E2000000}"/>
    <cellStyle name="Normal 2" xfId="2" xr:uid="{00000000-0005-0000-0000-0000E3000000}"/>
    <cellStyle name="Normal 3" xfId="4" xr:uid="{00000000-0005-0000-0000-0000E4000000}"/>
    <cellStyle name="Normal 4" xfId="6" xr:uid="{00000000-0005-0000-0000-0000E5000000}"/>
    <cellStyle name="Normal 5" xfId="8" xr:uid="{00000000-0005-0000-0000-0000E6000000}"/>
    <cellStyle name="Normal 6" xfId="10" xr:uid="{00000000-0005-0000-0000-0000E7000000}"/>
    <cellStyle name="Normal 7" xfId="12" xr:uid="{00000000-0005-0000-0000-0000E8000000}"/>
    <cellStyle name="Normal 8" xfId="14" xr:uid="{00000000-0005-0000-0000-0000E9000000}"/>
    <cellStyle name="Normal 9" xfId="16" xr:uid="{00000000-0005-0000-0000-0000EA000000}"/>
    <cellStyle name="Percent" xfId="1" builtinId="5"/>
    <cellStyle name="Porcentagem 2" xfId="3" xr:uid="{00000000-0005-0000-0000-0000EC000000}"/>
    <cellStyle name="Vírgula 10" xfId="21" xr:uid="{00000000-0005-0000-0000-0000ED000000}"/>
    <cellStyle name="Vírgula 11" xfId="23" xr:uid="{00000000-0005-0000-0000-0000EE000000}"/>
    <cellStyle name="Vírgula 12" xfId="25" xr:uid="{00000000-0005-0000-0000-0000EF000000}"/>
    <cellStyle name="Vírgula 2" xfId="5" xr:uid="{00000000-0005-0000-0000-0000F0000000}"/>
    <cellStyle name="Vírgula 3" xfId="7" xr:uid="{00000000-0005-0000-0000-0000F1000000}"/>
    <cellStyle name="Vírgula 4" xfId="9" xr:uid="{00000000-0005-0000-0000-0000F2000000}"/>
    <cellStyle name="Vírgula 5" xfId="11" xr:uid="{00000000-0005-0000-0000-0000F3000000}"/>
    <cellStyle name="Vírgula 6" xfId="13" xr:uid="{00000000-0005-0000-0000-0000F4000000}"/>
    <cellStyle name="Vírgula 7" xfId="15" xr:uid="{00000000-0005-0000-0000-0000F5000000}"/>
    <cellStyle name="Vírgula 8" xfId="17" xr:uid="{00000000-0005-0000-0000-0000F6000000}"/>
    <cellStyle name="Vírgula 9" xfId="19" xr:uid="{00000000-0005-0000-0000-0000F7000000}"/>
  </cellStyles>
  <dxfs count="2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F1B1B"/>
      <color rgb="FFEE0C0C"/>
      <color rgb="FFF17D7D"/>
      <color rgb="FFCC3300"/>
      <color rgb="FFF75757"/>
      <color rgb="FF3276C8"/>
      <color rgb="FF9E3A38"/>
      <color rgb="FF522C2C"/>
      <color rgb="FF2A62A6"/>
      <color rgb="FF1422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125940</xdr:colOff>
      <xdr:row>3</xdr:row>
      <xdr:rowOff>113242</xdr:rowOff>
    </xdr:from>
    <xdr:to>
      <xdr:col>3</xdr:col>
      <xdr:colOff>359440</xdr:colOff>
      <xdr:row>7</xdr:row>
      <xdr:rowOff>48065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190" y="600075"/>
          <a:ext cx="1440000" cy="569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3</xdr:row>
      <xdr:rowOff>38100</xdr:rowOff>
    </xdr:from>
    <xdr:to>
      <xdr:col>3</xdr:col>
      <xdr:colOff>333375</xdr:colOff>
      <xdr:row>7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619125"/>
          <a:ext cx="1438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114300</xdr:rowOff>
    </xdr:from>
    <xdr:to>
      <xdr:col>3</xdr:col>
      <xdr:colOff>385233</xdr:colOff>
      <xdr:row>7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95325"/>
          <a:ext cx="14287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133349</xdr:colOff>
      <xdr:row>3</xdr:row>
      <xdr:rowOff>114298</xdr:rowOff>
    </xdr:from>
    <xdr:to>
      <xdr:col>3</xdr:col>
      <xdr:colOff>38306</xdr:colOff>
      <xdr:row>7</xdr:row>
      <xdr:rowOff>5764</xdr:rowOff>
    </xdr:to>
    <xdr:pic>
      <xdr:nvPicPr>
        <xdr:cNvPr id="3214" name="Imagem 1">
          <a:extLst>
            <a:ext uri="{FF2B5EF4-FFF2-40B4-BE49-F238E27FC236}">
              <a16:creationId xmlns:a16="http://schemas.microsoft.com/office/drawing/2014/main" id="{00000000-0008-0000-0B00-00008E0C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599" y="601131"/>
          <a:ext cx="143954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131233</xdr:colOff>
      <xdr:row>3</xdr:row>
      <xdr:rowOff>120649</xdr:rowOff>
    </xdr:from>
    <xdr:to>
      <xdr:col>2</xdr:col>
      <xdr:colOff>1348983</xdr:colOff>
      <xdr:row>6</xdr:row>
      <xdr:rowOff>54449</xdr:rowOff>
    </xdr:to>
    <xdr:pic>
      <xdr:nvPicPr>
        <xdr:cNvPr id="11364" name="Imagem 1">
          <a:extLst>
            <a:ext uri="{FF2B5EF4-FFF2-40B4-BE49-F238E27FC236}">
              <a16:creationId xmlns:a16="http://schemas.microsoft.com/office/drawing/2014/main" id="{00000000-0008-0000-0C00-0000642C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483" y="607482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135466</xdr:colOff>
      <xdr:row>3</xdr:row>
      <xdr:rowOff>115358</xdr:rowOff>
    </xdr:from>
    <xdr:to>
      <xdr:col>2</xdr:col>
      <xdr:colOff>1343808</xdr:colOff>
      <xdr:row>7</xdr:row>
      <xdr:rowOff>49158</xdr:rowOff>
    </xdr:to>
    <xdr:pic>
      <xdr:nvPicPr>
        <xdr:cNvPr id="4248" name="Imagem 1">
          <a:extLst>
            <a:ext uri="{FF2B5EF4-FFF2-40B4-BE49-F238E27FC236}">
              <a16:creationId xmlns:a16="http://schemas.microsoft.com/office/drawing/2014/main" id="{00000000-0008-0000-0D00-0000981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6" y="602191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167054</xdr:colOff>
      <xdr:row>3</xdr:row>
      <xdr:rowOff>117475</xdr:rowOff>
    </xdr:from>
    <xdr:to>
      <xdr:col>2</xdr:col>
      <xdr:colOff>1386589</xdr:colOff>
      <xdr:row>7</xdr:row>
      <xdr:rowOff>51275</xdr:rowOff>
    </xdr:to>
    <xdr:pic>
      <xdr:nvPicPr>
        <xdr:cNvPr id="12390" name="Imagem 1">
          <a:extLst>
            <a:ext uri="{FF2B5EF4-FFF2-40B4-BE49-F238E27FC236}">
              <a16:creationId xmlns:a16="http://schemas.microsoft.com/office/drawing/2014/main" id="{00000000-0008-0000-0E00-0000663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304" y="604308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143932</xdr:colOff>
      <xdr:row>3</xdr:row>
      <xdr:rowOff>122767</xdr:rowOff>
    </xdr:from>
    <xdr:to>
      <xdr:col>2</xdr:col>
      <xdr:colOff>1352274</xdr:colOff>
      <xdr:row>7</xdr:row>
      <xdr:rowOff>56567</xdr:rowOff>
    </xdr:to>
    <xdr:pic>
      <xdr:nvPicPr>
        <xdr:cNvPr id="13415" name="Imagem 1">
          <a:extLst>
            <a:ext uri="{FF2B5EF4-FFF2-40B4-BE49-F238E27FC236}">
              <a16:creationId xmlns:a16="http://schemas.microsoft.com/office/drawing/2014/main" id="{00000000-0008-0000-0F00-0000673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182" y="60960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123824</xdr:colOff>
      <xdr:row>3</xdr:row>
      <xdr:rowOff>114300</xdr:rowOff>
    </xdr:from>
    <xdr:to>
      <xdr:col>2</xdr:col>
      <xdr:colOff>849449</xdr:colOff>
      <xdr:row>7</xdr:row>
      <xdr:rowOff>35400</xdr:rowOff>
    </xdr:to>
    <xdr:pic>
      <xdr:nvPicPr>
        <xdr:cNvPr id="2178" name="Imagem 1">
          <a:extLst>
            <a:ext uri="{FF2B5EF4-FFF2-40B4-BE49-F238E27FC236}">
              <a16:creationId xmlns:a16="http://schemas.microsoft.com/office/drawing/2014/main" id="{00000000-0008-0000-1000-0000820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" y="60960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3857625</xdr:colOff>
      <xdr:row>11</xdr:row>
      <xdr:rowOff>57150</xdr:rowOff>
    </xdr:from>
    <xdr:to>
      <xdr:col>3</xdr:col>
      <xdr:colOff>4276725</xdr:colOff>
      <xdr:row>11</xdr:row>
      <xdr:rowOff>209550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/>
      </xdr:nvSpPr>
      <xdr:spPr bwMode="auto">
        <a:xfrm>
          <a:off x="4791075" y="1933575"/>
          <a:ext cx="419100" cy="1524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w="63500"/>
        </a:sp3d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3</xdr:row>
      <xdr:rowOff>104775</xdr:rowOff>
    </xdr:from>
    <xdr:to>
      <xdr:col>2</xdr:col>
      <xdr:colOff>1278075</xdr:colOff>
      <xdr:row>7</xdr:row>
      <xdr:rowOff>25875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600075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133738</xdr:colOff>
      <xdr:row>3</xdr:row>
      <xdr:rowOff>143652</xdr:rowOff>
    </xdr:from>
    <xdr:to>
      <xdr:col>2</xdr:col>
      <xdr:colOff>1340473</xdr:colOff>
      <xdr:row>7</xdr:row>
      <xdr:rowOff>51533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284" y="64906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136524</xdr:colOff>
      <xdr:row>3</xdr:row>
      <xdr:rowOff>123824</xdr:rowOff>
    </xdr:from>
    <xdr:to>
      <xdr:col>3</xdr:col>
      <xdr:colOff>168941</xdr:colOff>
      <xdr:row>7</xdr:row>
      <xdr:rowOff>58647</xdr:rowOff>
    </xdr:to>
    <xdr:pic>
      <xdr:nvPicPr>
        <xdr:cNvPr id="1179" name="Imagem 1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774" y="631824"/>
          <a:ext cx="1440000" cy="569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161924</xdr:colOff>
      <xdr:row>3</xdr:row>
      <xdr:rowOff>133350</xdr:rowOff>
    </xdr:from>
    <xdr:to>
      <xdr:col>2</xdr:col>
      <xdr:colOff>1220924</xdr:colOff>
      <xdr:row>7</xdr:row>
      <xdr:rowOff>54450</xdr:rowOff>
    </xdr:to>
    <xdr:pic>
      <xdr:nvPicPr>
        <xdr:cNvPr id="5249" name="Imagem 1">
          <a:extLst>
            <a:ext uri="{FF2B5EF4-FFF2-40B4-BE49-F238E27FC236}">
              <a16:creationId xmlns:a16="http://schemas.microsoft.com/office/drawing/2014/main" id="{00000000-0008-0000-1300-0000811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9" y="62865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3</xdr:row>
      <xdr:rowOff>133350</xdr:rowOff>
    </xdr:from>
    <xdr:to>
      <xdr:col>2</xdr:col>
      <xdr:colOff>1201875</xdr:colOff>
      <xdr:row>7</xdr:row>
      <xdr:rowOff>54450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2865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3</xdr:row>
      <xdr:rowOff>133350</xdr:rowOff>
    </xdr:from>
    <xdr:to>
      <xdr:col>2</xdr:col>
      <xdr:colOff>1220925</xdr:colOff>
      <xdr:row>7</xdr:row>
      <xdr:rowOff>54450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62865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3</xdr:row>
      <xdr:rowOff>142875</xdr:rowOff>
    </xdr:from>
    <xdr:to>
      <xdr:col>2</xdr:col>
      <xdr:colOff>1201875</xdr:colOff>
      <xdr:row>7</xdr:row>
      <xdr:rowOff>63975</xdr:rowOff>
    </xdr:to>
    <xdr:pic>
      <xdr:nvPicPr>
        <xdr:cNvPr id="8298" name="Imagem 1">
          <a:extLst>
            <a:ext uri="{FF2B5EF4-FFF2-40B4-BE49-F238E27FC236}">
              <a16:creationId xmlns:a16="http://schemas.microsoft.com/office/drawing/2014/main" id="{00000000-0008-0000-1600-00006A2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38175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133350</xdr:rowOff>
    </xdr:from>
    <xdr:to>
      <xdr:col>2</xdr:col>
      <xdr:colOff>1192350</xdr:colOff>
      <xdr:row>7</xdr:row>
      <xdr:rowOff>54450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2865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3</xdr:row>
      <xdr:rowOff>114300</xdr:rowOff>
    </xdr:from>
    <xdr:to>
      <xdr:col>2</xdr:col>
      <xdr:colOff>1182825</xdr:colOff>
      <xdr:row>7</xdr:row>
      <xdr:rowOff>35400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60960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136524</xdr:colOff>
      <xdr:row>3</xdr:row>
      <xdr:rowOff>102658</xdr:rowOff>
    </xdr:from>
    <xdr:to>
      <xdr:col>3</xdr:col>
      <xdr:colOff>370024</xdr:colOff>
      <xdr:row>7</xdr:row>
      <xdr:rowOff>37481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774" y="589491"/>
          <a:ext cx="1440000" cy="569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3</xdr:row>
      <xdr:rowOff>121707</xdr:rowOff>
    </xdr:from>
    <xdr:to>
      <xdr:col>3</xdr:col>
      <xdr:colOff>434583</xdr:colOff>
      <xdr:row>7</xdr:row>
      <xdr:rowOff>55507</xdr:rowOff>
    </xdr:to>
    <xdr:pic>
      <xdr:nvPicPr>
        <xdr:cNvPr id="10341" name="Imagem 1">
          <a:extLst>
            <a:ext uri="{FF2B5EF4-FFF2-40B4-BE49-F238E27FC236}">
              <a16:creationId xmlns:a16="http://schemas.microsoft.com/office/drawing/2014/main" id="{00000000-0008-0000-0300-0000652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" y="60854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137932</xdr:colOff>
      <xdr:row>3</xdr:row>
      <xdr:rowOff>111589</xdr:rowOff>
    </xdr:from>
    <xdr:to>
      <xdr:col>2</xdr:col>
      <xdr:colOff>1358125</xdr:colOff>
      <xdr:row>6</xdr:row>
      <xdr:rowOff>115868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40" y="593073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114300</xdr:rowOff>
    </xdr:from>
    <xdr:to>
      <xdr:col>3</xdr:col>
      <xdr:colOff>342900</xdr:colOff>
      <xdr:row>7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95325"/>
          <a:ext cx="14287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114300</xdr:rowOff>
    </xdr:from>
    <xdr:to>
      <xdr:col>2</xdr:col>
      <xdr:colOff>1095375</xdr:colOff>
      <xdr:row>7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95325"/>
          <a:ext cx="1447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3</xdr:row>
      <xdr:rowOff>47625</xdr:rowOff>
    </xdr:from>
    <xdr:to>
      <xdr:col>4</xdr:col>
      <xdr:colOff>247650</xdr:colOff>
      <xdr:row>7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628650"/>
          <a:ext cx="1447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57150</xdr:rowOff>
    </xdr:from>
    <xdr:to>
      <xdr:col>2</xdr:col>
      <xdr:colOff>1047751</xdr:colOff>
      <xdr:row>7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38175"/>
          <a:ext cx="14478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morgan/Google%20Drive/PhD/Brazil/Income%20distribution/WID/Data/Tabulations_surveys/PNAD2007_Tabela%206.2%20-%201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morgan/Dropbox/Brazil_MMorgan/Data/DIRPF_2007-2014/gn-irpf-ac-20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morgan/Google%20Drive/PhD/Brazil/Income%20distribution/WID/Tables&amp;Fig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 6.2"/>
    </sheetNames>
    <sheetDataSet>
      <sheetData sheetId="0">
        <row r="39">
          <cell r="J39">
            <v>0.25324481408069427</v>
          </cell>
        </row>
        <row r="40">
          <cell r="J40">
            <v>0.26426087939156961</v>
          </cell>
        </row>
        <row r="41">
          <cell r="J41">
            <v>0.29769910301139624</v>
          </cell>
        </row>
        <row r="42">
          <cell r="J42">
            <v>0.33847795057437574</v>
          </cell>
        </row>
        <row r="43">
          <cell r="J43">
            <v>0.34774323209720681</v>
          </cell>
        </row>
        <row r="44">
          <cell r="J44">
            <v>0.35969132750017363</v>
          </cell>
        </row>
        <row r="45">
          <cell r="J45">
            <v>0.36871630657201265</v>
          </cell>
        </row>
        <row r="46">
          <cell r="J46">
            <v>0.38347399169050034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_T1"/>
      <sheetName val="P2_T2"/>
      <sheetName val="P3_T3"/>
      <sheetName val="P4_P5_T4"/>
      <sheetName val="P6_P7_T5"/>
      <sheetName val="P8_P9_T6"/>
      <sheetName val="P10_P11_T7"/>
      <sheetName val="P12_P13_T8"/>
      <sheetName val="P14_P15_T9"/>
      <sheetName val="P16_P17_T10"/>
      <sheetName val="P18_T11"/>
      <sheetName val="P19-26_T12"/>
      <sheetName val="P27_40_T13"/>
      <sheetName val="P41_T14"/>
      <sheetName val="P42_T14"/>
      <sheetName val="P43_T14"/>
      <sheetName val="P44_T15"/>
      <sheetName val="P45_T16"/>
      <sheetName val="P46_T17"/>
      <sheetName val="P47_T18"/>
      <sheetName val="P48_T19"/>
      <sheetName val="P49_T20"/>
      <sheetName val="P50_T21"/>
      <sheetName val="P51_T22"/>
      <sheetName val="P52_T23"/>
    </sheetNames>
    <sheetDataSet>
      <sheetData sheetId="0"/>
      <sheetData sheetId="1"/>
      <sheetData sheetId="2">
        <row r="15">
          <cell r="D15">
            <v>10133874</v>
          </cell>
        </row>
      </sheetData>
      <sheetData sheetId="3"/>
      <sheetData sheetId="4"/>
      <sheetData sheetId="5">
        <row r="12">
          <cell r="D12">
            <v>3737628</v>
          </cell>
        </row>
      </sheetData>
      <sheetData sheetId="6">
        <row r="12">
          <cell r="D12">
            <v>3540822</v>
          </cell>
        </row>
      </sheetData>
      <sheetData sheetId="7">
        <row r="12">
          <cell r="D12">
            <v>3389060</v>
          </cell>
        </row>
      </sheetData>
      <sheetData sheetId="8">
        <row r="12">
          <cell r="E12">
            <v>202.64534560999999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>
        <row r="13">
          <cell r="D13">
            <v>210.98958752976</v>
          </cell>
        </row>
      </sheetData>
      <sheetData sheetId="17"/>
      <sheetData sheetId="18"/>
      <sheetData sheetId="19"/>
      <sheetData sheetId="20">
        <row r="14">
          <cell r="D14">
            <v>23.20985643465</v>
          </cell>
        </row>
        <row r="15">
          <cell r="D15">
            <v>21.58022367197</v>
          </cell>
        </row>
        <row r="21">
          <cell r="D21">
            <v>7.7278446129999998E-2</v>
          </cell>
        </row>
        <row r="23">
          <cell r="D23">
            <v>3.3783822477022913</v>
          </cell>
        </row>
      </sheetData>
      <sheetData sheetId="21">
        <row r="13">
          <cell r="D13">
            <v>0.98343310083000002</v>
          </cell>
        </row>
      </sheetData>
      <sheetData sheetId="22">
        <row r="15">
          <cell r="D15">
            <v>275.58976132415995</v>
          </cell>
        </row>
      </sheetData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.1"/>
      <sheetName val="Table A.2"/>
      <sheetName val="Table A.3"/>
      <sheetName val="Table A.4"/>
      <sheetName val="Table A.5"/>
      <sheetName val="Table A.6"/>
      <sheetName val="Table A.7"/>
      <sheetName val="Table A.7.1"/>
      <sheetName val="Table A.7.2"/>
      <sheetName val="Table A.8"/>
      <sheetName val="Table A.9"/>
      <sheetName val="Table A.10"/>
      <sheetName val="Table B.1"/>
      <sheetName val="Table B.2"/>
      <sheetName val="Table B.3"/>
      <sheetName val="Table B.4"/>
      <sheetName val="Table B.5"/>
      <sheetName val="Table B.6"/>
      <sheetName val="Private wealth"/>
      <sheetName val="Figure A"/>
      <sheetName val="Figure A.0"/>
      <sheetName val="Figure A.1"/>
      <sheetName val="Figure A.1.1"/>
      <sheetName val="Figure A.2"/>
      <sheetName val="Figure A.2.1"/>
      <sheetName val="Figure A.3"/>
      <sheetName val="Figure A.4"/>
      <sheetName val="Figure A.5"/>
      <sheetName val="Chart3"/>
      <sheetName val="Figure B.1"/>
      <sheetName val="Chart2 (2)"/>
      <sheetName val="Chart2"/>
      <sheetName val="Figure B.2"/>
      <sheetName val="Figure B.3"/>
      <sheetName val="Chart6"/>
      <sheetName val="Figure B.4"/>
      <sheetName val="Chart4 (3)"/>
      <sheetName val="Chart4 (2)"/>
      <sheetName val="Chart4"/>
      <sheetName val="Chart5"/>
      <sheetName val="Chart7"/>
      <sheetName val="Figure B.5"/>
    </sheetNames>
    <sheetDataSet>
      <sheetData sheetId="0"/>
      <sheetData sheetId="1"/>
      <sheetData sheetId="2"/>
      <sheetData sheetId="3">
        <row r="5">
          <cell r="O5">
            <v>127.03426</v>
          </cell>
          <cell r="P5">
            <v>14489.977000000001</v>
          </cell>
          <cell r="Q5">
            <v>22275.344000000001</v>
          </cell>
          <cell r="R5">
            <v>40897.839999999997</v>
          </cell>
          <cell r="S5">
            <v>133811.43</v>
          </cell>
          <cell r="T5">
            <v>205350.01</v>
          </cell>
          <cell r="U5">
            <v>513788.44</v>
          </cell>
          <cell r="V5">
            <v>793362.86</v>
          </cell>
          <cell r="W5">
            <v>2337517.7999999998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D6">
            <v>0.96650000000000003</v>
          </cell>
          <cell r="E6">
            <v>8.1000000000000013E-3</v>
          </cell>
          <cell r="F6">
            <v>2.5399999999999999E-2</v>
          </cell>
        </row>
        <row r="7">
          <cell r="D7">
            <v>0.96760000000000002</v>
          </cell>
          <cell r="E7">
            <v>1.2500000000000001E-2</v>
          </cell>
          <cell r="F7">
            <v>1.9900000000000001E-2</v>
          </cell>
        </row>
        <row r="8">
          <cell r="D8">
            <v>0.91299999999999992</v>
          </cell>
          <cell r="E8">
            <v>3.6499999999999998E-2</v>
          </cell>
          <cell r="F8">
            <v>5.0499999999999996E-2</v>
          </cell>
        </row>
        <row r="9">
          <cell r="D9">
            <v>0.84030000000000005</v>
          </cell>
          <cell r="E9">
            <v>4.8099999999999997E-2</v>
          </cell>
          <cell r="F9">
            <v>0.11169999999999999</v>
          </cell>
        </row>
        <row r="10">
          <cell r="D10">
            <v>0.76200000000000001</v>
          </cell>
          <cell r="E10">
            <v>6.5500000000000003E-2</v>
          </cell>
          <cell r="F10">
            <v>0.17190000000000003</v>
          </cell>
        </row>
        <row r="11">
          <cell r="D11">
            <v>0.62580000000000002</v>
          </cell>
          <cell r="E11">
            <v>9.69E-2</v>
          </cell>
          <cell r="F11">
            <v>0.27729999999999999</v>
          </cell>
        </row>
        <row r="12">
          <cell r="D12">
            <v>0.25019999999999998</v>
          </cell>
          <cell r="E12">
            <v>0.2661</v>
          </cell>
          <cell r="F12">
            <v>0.48369999999999996</v>
          </cell>
        </row>
        <row r="13">
          <cell r="D13">
            <v>0.14400000000000002</v>
          </cell>
          <cell r="E13">
            <v>0.33279999999999998</v>
          </cell>
          <cell r="F13">
            <v>0.5232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 refreshError="1"/>
      <sheetData sheetId="31" refreshError="1"/>
      <sheetData sheetId="32"/>
      <sheetData sheetId="33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A2:AG44"/>
  <sheetViews>
    <sheetView showGridLines="0" zoomScale="90" zoomScaleNormal="90" zoomScalePageLayoutView="90" workbookViewId="0">
      <selection activeCell="F5" sqref="F5"/>
    </sheetView>
  </sheetViews>
  <sheetFormatPr baseColWidth="10" defaultColWidth="8.83203125" defaultRowHeight="13"/>
  <cols>
    <col min="1" max="2" width="3.33203125" style="3" customWidth="1"/>
    <col min="3" max="3" width="14.6640625" style="3" customWidth="1"/>
    <col min="4" max="4" width="11.6640625" style="3" customWidth="1"/>
    <col min="5" max="19" width="8.6640625" style="3" customWidth="1"/>
    <col min="20" max="21" width="9.6640625" style="3" customWidth="1"/>
    <col min="22" max="22" width="3.33203125" style="3" customWidth="1"/>
    <col min="23" max="23" width="8.83203125" style="3"/>
    <col min="24" max="24" width="9.1640625" style="3" customWidth="1"/>
    <col min="25" max="25" width="12.83203125" style="3" bestFit="1" customWidth="1"/>
    <col min="26" max="30" width="8.83203125" style="3"/>
    <col min="31" max="32" width="14.33203125" style="3" customWidth="1"/>
    <col min="33" max="16384" width="8.83203125" style="3"/>
  </cols>
  <sheetData>
    <row r="2" spans="1:33">
      <c r="B2" s="16"/>
    </row>
    <row r="3" spans="1:33" ht="14" thickBot="1">
      <c r="A3" s="15"/>
      <c r="B3" s="243">
        <v>2.5</v>
      </c>
      <c r="C3" s="15">
        <v>14</v>
      </c>
      <c r="D3" s="15">
        <v>11</v>
      </c>
      <c r="E3" s="15">
        <v>8</v>
      </c>
      <c r="F3" s="15">
        <v>8</v>
      </c>
      <c r="G3" s="15">
        <v>8</v>
      </c>
      <c r="H3" s="15">
        <v>8</v>
      </c>
      <c r="I3" s="15">
        <v>8</v>
      </c>
      <c r="J3" s="15">
        <v>8</v>
      </c>
      <c r="K3" s="15">
        <v>8</v>
      </c>
      <c r="L3" s="15">
        <v>8</v>
      </c>
      <c r="M3" s="15">
        <v>8</v>
      </c>
      <c r="N3" s="15">
        <v>8</v>
      </c>
      <c r="O3" s="15">
        <v>8</v>
      </c>
      <c r="P3" s="15">
        <v>8</v>
      </c>
      <c r="Q3" s="15">
        <v>8</v>
      </c>
      <c r="R3" s="15">
        <v>8</v>
      </c>
      <c r="S3" s="15">
        <v>8</v>
      </c>
      <c r="T3" s="1">
        <v>9</v>
      </c>
      <c r="U3" s="1">
        <v>9</v>
      </c>
      <c r="V3" s="244">
        <v>2.5</v>
      </c>
      <c r="W3" s="17"/>
      <c r="X3" s="15"/>
      <c r="Y3" s="15"/>
      <c r="Z3" s="15"/>
      <c r="AA3" s="15"/>
      <c r="AB3" s="15"/>
      <c r="AC3" s="15"/>
    </row>
    <row r="4" spans="1:33" ht="13" customHeight="1">
      <c r="A4" s="15"/>
      <c r="B4" s="91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3"/>
      <c r="W4" s="17"/>
      <c r="X4" s="15"/>
      <c r="Y4" s="15"/>
      <c r="Z4" s="15"/>
      <c r="AA4" s="15"/>
      <c r="AB4" s="15"/>
      <c r="AC4" s="15"/>
    </row>
    <row r="5" spans="1:33" ht="13" customHeight="1">
      <c r="A5" s="15"/>
      <c r="B5" s="94"/>
      <c r="C5" s="95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 t="s">
        <v>443</v>
      </c>
      <c r="V5" s="97"/>
      <c r="W5" s="17"/>
      <c r="X5" s="15"/>
      <c r="Y5" s="15"/>
      <c r="Z5" s="15"/>
      <c r="AA5" s="15"/>
      <c r="AB5" s="15"/>
      <c r="AC5" s="15"/>
    </row>
    <row r="6" spans="1:33" ht="13" customHeight="1">
      <c r="A6" s="15"/>
      <c r="B6" s="94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7"/>
      <c r="W6" s="17"/>
      <c r="X6" s="15"/>
      <c r="Y6" s="15"/>
      <c r="Z6" s="15"/>
      <c r="AA6" s="15"/>
      <c r="AB6" s="15"/>
      <c r="AC6" s="15"/>
    </row>
    <row r="7" spans="1:33" ht="13" customHeight="1">
      <c r="A7" s="15"/>
      <c r="B7" s="94"/>
      <c r="C7" s="98"/>
      <c r="D7" s="99" t="s">
        <v>415</v>
      </c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7"/>
      <c r="W7" s="17"/>
      <c r="X7" s="15"/>
      <c r="Y7" s="15"/>
      <c r="Z7" s="15"/>
      <c r="AA7" s="15"/>
      <c r="AB7" s="15"/>
      <c r="AC7" s="15"/>
    </row>
    <row r="8" spans="1:33" ht="13" customHeight="1">
      <c r="A8" s="15"/>
      <c r="B8" s="94"/>
      <c r="C8" s="100"/>
      <c r="D8" s="100"/>
      <c r="E8" s="100"/>
      <c r="F8" s="100"/>
      <c r="G8" s="95"/>
      <c r="H8" s="100"/>
      <c r="I8" s="100"/>
      <c r="J8" s="100"/>
      <c r="K8" s="100"/>
      <c r="L8" s="100"/>
      <c r="M8" s="100"/>
      <c r="N8" s="100"/>
      <c r="O8" s="101"/>
      <c r="P8" s="100"/>
      <c r="Q8" s="100"/>
      <c r="R8" s="100"/>
      <c r="S8" s="100"/>
      <c r="T8" s="100"/>
      <c r="U8" s="100"/>
      <c r="V8" s="97"/>
      <c r="W8" s="17"/>
      <c r="X8" s="15"/>
      <c r="Y8" s="15"/>
      <c r="Z8" s="15"/>
      <c r="AA8" s="15"/>
      <c r="AB8" s="15"/>
      <c r="AC8" s="15"/>
    </row>
    <row r="9" spans="1:33" ht="15" customHeight="1">
      <c r="A9" s="15"/>
      <c r="B9" s="2"/>
      <c r="C9" s="30"/>
      <c r="D9" s="1"/>
      <c r="E9" s="17"/>
      <c r="F9" s="17"/>
      <c r="G9" s="17"/>
      <c r="H9" s="1"/>
      <c r="I9" s="1"/>
      <c r="J9" s="1"/>
      <c r="K9" s="1"/>
      <c r="L9" s="1"/>
      <c r="M9" s="1"/>
      <c r="N9" s="1"/>
      <c r="O9" s="17"/>
      <c r="P9" s="1"/>
      <c r="Q9" s="160"/>
      <c r="R9" s="1"/>
      <c r="S9" s="160"/>
      <c r="T9" s="1"/>
      <c r="U9" s="1"/>
      <c r="V9" s="31"/>
      <c r="W9" s="17"/>
      <c r="X9" s="15"/>
      <c r="Y9" s="15"/>
      <c r="Z9" s="15"/>
      <c r="AA9" s="15"/>
      <c r="AB9" s="15"/>
      <c r="AC9" s="15"/>
    </row>
    <row r="10" spans="1:33" ht="15" customHeight="1">
      <c r="A10" s="15"/>
      <c r="B10" s="2"/>
      <c r="C10" s="30" t="s">
        <v>10</v>
      </c>
      <c r="D10" s="1"/>
      <c r="E10" s="17"/>
      <c r="F10" s="17"/>
      <c r="G10" s="17"/>
      <c r="H10" s="1"/>
      <c r="I10" s="160"/>
      <c r="J10" s="1"/>
      <c r="K10" s="1"/>
      <c r="L10" s="1"/>
      <c r="M10" s="1"/>
      <c r="N10" s="1"/>
      <c r="O10" s="152"/>
      <c r="P10" s="1"/>
      <c r="Q10" s="1"/>
      <c r="R10" s="1"/>
      <c r="S10" s="1"/>
      <c r="T10" s="1"/>
      <c r="U10" s="1"/>
      <c r="V10" s="31"/>
      <c r="W10" s="17"/>
      <c r="X10" s="15"/>
      <c r="Y10" s="15"/>
      <c r="Z10" s="15"/>
      <c r="AA10" s="15"/>
      <c r="AB10" s="15"/>
      <c r="AC10" s="15"/>
    </row>
    <row r="11" spans="1:33" ht="15" customHeight="1" thickBot="1">
      <c r="A11" s="15"/>
      <c r="B11" s="2"/>
      <c r="C11" s="30"/>
      <c r="D11" s="1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4"/>
      <c r="Q11" s="14"/>
      <c r="R11" s="14"/>
      <c r="S11" s="14"/>
      <c r="T11" s="14"/>
      <c r="U11" s="14" t="s">
        <v>39</v>
      </c>
      <c r="V11" s="31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33" ht="15" customHeight="1" thickBot="1">
      <c r="A12" s="15"/>
      <c r="B12" s="2"/>
      <c r="C12" s="548" t="s">
        <v>64</v>
      </c>
      <c r="D12" s="548" t="s">
        <v>69</v>
      </c>
      <c r="E12" s="548" t="s">
        <v>349</v>
      </c>
      <c r="F12" s="548" t="s">
        <v>360</v>
      </c>
      <c r="G12" s="548" t="s">
        <v>0</v>
      </c>
      <c r="H12" s="552" t="s">
        <v>7</v>
      </c>
      <c r="I12" s="552"/>
      <c r="J12" s="552"/>
      <c r="K12" s="552"/>
      <c r="L12" s="552"/>
      <c r="M12" s="552"/>
      <c r="N12" s="552"/>
      <c r="O12" s="548" t="s">
        <v>67</v>
      </c>
      <c r="P12" s="548" t="s">
        <v>40</v>
      </c>
      <c r="Q12" s="548" t="s">
        <v>346</v>
      </c>
      <c r="R12" s="548" t="s">
        <v>347</v>
      </c>
      <c r="S12" s="548" t="s">
        <v>348</v>
      </c>
      <c r="T12" s="548" t="s">
        <v>44</v>
      </c>
      <c r="U12" s="548" t="s">
        <v>46</v>
      </c>
      <c r="V12" s="31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ht="37.5" customHeight="1" thickBot="1">
      <c r="A13" s="15"/>
      <c r="B13" s="2"/>
      <c r="C13" s="549"/>
      <c r="D13" s="549"/>
      <c r="E13" s="549"/>
      <c r="F13" s="549"/>
      <c r="G13" s="549"/>
      <c r="H13" s="36" t="s">
        <v>1</v>
      </c>
      <c r="I13" s="36" t="s">
        <v>350</v>
      </c>
      <c r="J13" s="36" t="s">
        <v>351</v>
      </c>
      <c r="K13" s="36" t="s">
        <v>4</v>
      </c>
      <c r="L13" s="36" t="s">
        <v>5</v>
      </c>
      <c r="M13" s="36" t="s">
        <v>68</v>
      </c>
      <c r="N13" s="36" t="s">
        <v>6</v>
      </c>
      <c r="O13" s="549"/>
      <c r="P13" s="549"/>
      <c r="Q13" s="549"/>
      <c r="R13" s="549"/>
      <c r="S13" s="549"/>
      <c r="T13" s="549"/>
      <c r="U13" s="549"/>
      <c r="V13" s="31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ht="18" customHeight="1">
      <c r="A14" s="15"/>
      <c r="B14" s="2"/>
      <c r="C14" s="56" t="s">
        <v>9</v>
      </c>
      <c r="D14" s="346">
        <v>9535449</v>
      </c>
      <c r="E14" s="347">
        <v>406.17355741170002</v>
      </c>
      <c r="F14" s="347">
        <v>77.446726328100013</v>
      </c>
      <c r="G14" s="347">
        <v>169.92562362273</v>
      </c>
      <c r="H14" s="348">
        <v>33.692487775899998</v>
      </c>
      <c r="I14" s="348">
        <v>23.335691875950001</v>
      </c>
      <c r="J14" s="348">
        <v>13.518917293129999</v>
      </c>
      <c r="K14" s="348">
        <v>33.547923875279999</v>
      </c>
      <c r="L14" s="348">
        <v>8.7490386640499995</v>
      </c>
      <c r="M14" s="348">
        <v>7.3228876722000003</v>
      </c>
      <c r="N14" s="348">
        <v>2.4053659599999833E-2</v>
      </c>
      <c r="O14" s="348">
        <v>288.13144242246995</v>
      </c>
      <c r="P14" s="348">
        <v>39.683988461480006</v>
      </c>
      <c r="Q14" s="348">
        <v>43.947866834780001</v>
      </c>
      <c r="R14" s="348">
        <v>3.4745836848800002</v>
      </c>
      <c r="S14" s="348">
        <v>7.7062017495099999</v>
      </c>
      <c r="T14" s="348">
        <v>1516.4208987902</v>
      </c>
      <c r="U14" s="348">
        <v>106.08869070610001</v>
      </c>
      <c r="V14" s="112">
        <v>0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18" customHeight="1" thickBot="1">
      <c r="A15" s="15"/>
      <c r="B15" s="2"/>
      <c r="C15" s="262" t="s">
        <v>8</v>
      </c>
      <c r="D15" s="444">
        <v>15689319</v>
      </c>
      <c r="E15" s="445">
        <v>290.67840002798999</v>
      </c>
      <c r="F15" s="445">
        <v>0</v>
      </c>
      <c r="G15" s="445">
        <v>41.063962748999998</v>
      </c>
      <c r="H15" s="370">
        <v>0</v>
      </c>
      <c r="I15" s="370">
        <v>0</v>
      </c>
      <c r="J15" s="370">
        <v>0</v>
      </c>
      <c r="K15" s="370">
        <v>0</v>
      </c>
      <c r="L15" s="370">
        <v>0</v>
      </c>
      <c r="M15" s="370">
        <v>0</v>
      </c>
      <c r="N15" s="370">
        <v>53.142969622709998</v>
      </c>
      <c r="O15" s="370">
        <v>237.44329169320002</v>
      </c>
      <c r="P15" s="370">
        <v>16.62761898942</v>
      </c>
      <c r="Q15" s="370">
        <v>16.042668461590001</v>
      </c>
      <c r="R15" s="370">
        <v>3.1038415983699998</v>
      </c>
      <c r="S15" s="370">
        <v>2.9509300769800002</v>
      </c>
      <c r="T15" s="370">
        <v>1145.07801018741</v>
      </c>
      <c r="U15" s="370">
        <v>82.337878703759998</v>
      </c>
      <c r="V15" s="112">
        <v>1</v>
      </c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16.5" customHeight="1" thickBot="1">
      <c r="A16" s="15"/>
      <c r="B16" s="2"/>
      <c r="C16" s="22" t="s">
        <v>65</v>
      </c>
      <c r="D16" s="371">
        <v>25224768</v>
      </c>
      <c r="E16" s="372">
        <v>696.85195743969007</v>
      </c>
      <c r="F16" s="372">
        <v>77.446726328100013</v>
      </c>
      <c r="G16" s="372">
        <v>210.98958637173001</v>
      </c>
      <c r="H16" s="372">
        <v>33.692487775899998</v>
      </c>
      <c r="I16" s="372">
        <v>23.335691875950001</v>
      </c>
      <c r="J16" s="372">
        <v>13.518917293129999</v>
      </c>
      <c r="K16" s="372">
        <v>33.547923875279999</v>
      </c>
      <c r="L16" s="372">
        <v>8.7490386640499995</v>
      </c>
      <c r="M16" s="372">
        <v>7.3228876722000003</v>
      </c>
      <c r="N16" s="372">
        <v>53.167023282309998</v>
      </c>
      <c r="O16" s="372">
        <v>525.57473411567003</v>
      </c>
      <c r="P16" s="372">
        <v>56.311607450900006</v>
      </c>
      <c r="Q16" s="372">
        <v>59.990535296369998</v>
      </c>
      <c r="R16" s="372">
        <v>6.5784252832500005</v>
      </c>
      <c r="S16" s="372">
        <v>10.65713182649</v>
      </c>
      <c r="T16" s="372">
        <v>2661.49890897761</v>
      </c>
      <c r="U16" s="372">
        <v>188.42656940986001</v>
      </c>
      <c r="V16" s="31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>
      <c r="A17" s="15"/>
      <c r="B17" s="2"/>
      <c r="C17" s="25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1"/>
      <c r="Q17" s="1"/>
      <c r="R17" s="1"/>
      <c r="S17" s="1"/>
      <c r="T17" s="1"/>
      <c r="U17" s="1"/>
      <c r="V17" s="31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>
      <c r="A18" s="15"/>
      <c r="B18" s="2"/>
      <c r="C18" s="25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1"/>
      <c r="Q18" s="1"/>
      <c r="R18" s="1"/>
      <c r="S18" s="1"/>
      <c r="T18" s="1"/>
      <c r="U18" s="1"/>
      <c r="V18" s="31"/>
      <c r="W18" s="17"/>
      <c r="X18" s="15"/>
      <c r="Y18" s="15"/>
      <c r="Z18" s="15"/>
      <c r="AA18" s="15"/>
      <c r="AB18" s="15"/>
      <c r="AC18" s="15"/>
    </row>
    <row r="19" spans="1:33">
      <c r="A19" s="15"/>
      <c r="B19" s="2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31"/>
      <c r="W19" s="17"/>
      <c r="X19" s="15"/>
      <c r="Y19" s="15"/>
      <c r="Z19" s="15"/>
      <c r="AA19" s="15"/>
      <c r="AB19" s="15"/>
      <c r="AC19" s="15"/>
    </row>
    <row r="20" spans="1:33">
      <c r="A20" s="15"/>
      <c r="B20" s="2"/>
      <c r="C20" s="25"/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9"/>
      <c r="Q20" s="9"/>
      <c r="R20" s="9"/>
      <c r="S20" s="9"/>
      <c r="T20" s="9"/>
      <c r="U20" s="9"/>
      <c r="V20" s="31"/>
      <c r="W20" s="17"/>
      <c r="X20" s="15"/>
      <c r="Y20" s="15"/>
      <c r="Z20" s="15"/>
      <c r="AA20" s="15"/>
      <c r="AB20" s="15"/>
      <c r="AC20" s="15"/>
    </row>
    <row r="21" spans="1:33">
      <c r="A21" s="15"/>
      <c r="B21" s="2"/>
      <c r="C21" s="18"/>
      <c r="D21" s="9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9"/>
      <c r="Q21" s="9"/>
      <c r="R21" s="9"/>
      <c r="S21" s="9"/>
      <c r="T21" s="9"/>
      <c r="U21" s="9"/>
      <c r="V21" s="31"/>
      <c r="W21" s="17"/>
      <c r="X21" s="15"/>
      <c r="Y21" s="15"/>
      <c r="Z21" s="15"/>
      <c r="AA21" s="15"/>
      <c r="AB21" s="15"/>
      <c r="AC21" s="15"/>
    </row>
    <row r="22" spans="1:33">
      <c r="A22" s="15"/>
      <c r="B22" s="2"/>
      <c r="C22" s="18"/>
      <c r="D22" s="9"/>
      <c r="E22" s="57"/>
      <c r="F22" s="57"/>
      <c r="G22" s="57"/>
      <c r="H22" s="9"/>
      <c r="I22" s="9"/>
      <c r="J22" s="9"/>
      <c r="K22" s="9"/>
      <c r="L22" s="9"/>
      <c r="M22" s="9"/>
      <c r="N22" s="9"/>
      <c r="O22" s="9"/>
      <c r="P22" s="148"/>
      <c r="Q22" s="148"/>
      <c r="R22" s="148"/>
      <c r="S22" s="148"/>
      <c r="T22" s="148"/>
      <c r="U22" s="148"/>
      <c r="V22" s="31"/>
      <c r="W22" s="17"/>
      <c r="X22" s="15"/>
      <c r="Y22" s="15"/>
      <c r="Z22" s="15"/>
      <c r="AA22" s="15"/>
      <c r="AB22" s="15"/>
      <c r="AC22" s="15"/>
    </row>
    <row r="23" spans="1:33" ht="18" customHeight="1">
      <c r="A23" s="15"/>
      <c r="B23" s="2"/>
      <c r="C23" s="550"/>
      <c r="D23" s="550"/>
      <c r="E23" s="550"/>
      <c r="F23" s="550"/>
      <c r="G23" s="550"/>
      <c r="H23" s="551"/>
      <c r="I23" s="551"/>
      <c r="J23" s="551"/>
      <c r="K23" s="551"/>
      <c r="L23" s="551"/>
      <c r="M23" s="551"/>
      <c r="N23" s="551"/>
      <c r="O23" s="550"/>
      <c r="P23" s="550"/>
      <c r="Q23" s="238"/>
      <c r="R23" s="238"/>
      <c r="S23" s="238"/>
      <c r="T23" s="550"/>
      <c r="U23" s="550"/>
      <c r="V23" s="31"/>
      <c r="W23" s="17"/>
      <c r="X23" s="15"/>
      <c r="Y23" s="15"/>
      <c r="Z23" s="15"/>
      <c r="AA23" s="15"/>
      <c r="AB23" s="15"/>
      <c r="AC23" s="15"/>
    </row>
    <row r="24" spans="1:33" ht="37.5" customHeight="1">
      <c r="A24" s="15"/>
      <c r="B24" s="2"/>
      <c r="C24" s="550"/>
      <c r="D24" s="550"/>
      <c r="E24" s="550"/>
      <c r="F24" s="550"/>
      <c r="G24" s="550"/>
      <c r="H24" s="149"/>
      <c r="I24" s="149"/>
      <c r="J24" s="149"/>
      <c r="K24" s="149"/>
      <c r="L24" s="149"/>
      <c r="M24" s="149"/>
      <c r="N24" s="149"/>
      <c r="O24" s="550"/>
      <c r="P24" s="550"/>
      <c r="Q24" s="238"/>
      <c r="R24" s="238"/>
      <c r="S24" s="238"/>
      <c r="T24" s="550"/>
      <c r="U24" s="550"/>
      <c r="V24" s="31"/>
      <c r="W24" s="17"/>
      <c r="X24" s="15"/>
      <c r="Y24" s="15"/>
      <c r="Z24" s="15"/>
      <c r="AA24" s="15"/>
      <c r="AB24" s="15"/>
      <c r="AC24" s="15"/>
    </row>
    <row r="25" spans="1:33" ht="37.5" customHeight="1">
      <c r="A25" s="15"/>
      <c r="B25" s="193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8"/>
      <c r="R25" s="238"/>
      <c r="S25" s="238"/>
      <c r="T25" s="232"/>
      <c r="U25" s="232"/>
      <c r="V25" s="31"/>
      <c r="W25" s="17"/>
      <c r="X25" s="15"/>
      <c r="Y25" s="15"/>
      <c r="Z25" s="15"/>
      <c r="AA25" s="15"/>
      <c r="AB25" s="15"/>
      <c r="AC25" s="15"/>
    </row>
    <row r="26" spans="1:33" ht="22.5" customHeight="1">
      <c r="A26" s="15"/>
      <c r="B26" s="193"/>
      <c r="C26" s="232"/>
      <c r="D26" s="232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8"/>
      <c r="R26" s="238"/>
      <c r="S26" s="238"/>
      <c r="T26" s="232"/>
      <c r="U26" s="232"/>
      <c r="V26" s="31"/>
      <c r="W26" s="17"/>
      <c r="X26" s="15"/>
      <c r="Y26" s="15"/>
      <c r="Z26" s="15"/>
      <c r="AA26" s="15"/>
      <c r="AB26" s="15"/>
      <c r="AC26" s="15"/>
    </row>
    <row r="27" spans="1:33" ht="18" customHeight="1">
      <c r="A27" s="15"/>
      <c r="B27" s="2"/>
      <c r="C27" s="25"/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31"/>
      <c r="W27" s="17"/>
      <c r="X27" s="15"/>
      <c r="Y27" s="15"/>
      <c r="Z27" s="15"/>
      <c r="AA27" s="15"/>
      <c r="AB27" s="15"/>
      <c r="AC27" s="15"/>
    </row>
    <row r="28" spans="1:33">
      <c r="A28" s="15"/>
      <c r="B28" s="2"/>
      <c r="C28" s="18"/>
      <c r="D28" s="9"/>
      <c r="E28" s="57"/>
      <c r="F28" s="57"/>
      <c r="G28" s="57"/>
      <c r="H28" s="9"/>
      <c r="I28" s="9"/>
      <c r="J28" s="9"/>
      <c r="K28" s="9"/>
      <c r="L28" s="9"/>
      <c r="M28" s="9"/>
      <c r="N28" s="9"/>
      <c r="O28" s="57"/>
      <c r="P28" s="9"/>
      <c r="Q28" s="9"/>
      <c r="R28" s="9"/>
      <c r="S28" s="9"/>
      <c r="T28" s="9"/>
      <c r="U28" s="9"/>
      <c r="V28" s="31"/>
      <c r="W28" s="17"/>
      <c r="X28" s="15"/>
      <c r="Y28" s="15"/>
      <c r="Z28" s="15"/>
      <c r="AA28" s="15"/>
      <c r="AB28" s="15"/>
      <c r="AC28" s="15"/>
    </row>
    <row r="29" spans="1:33">
      <c r="A29" s="15"/>
      <c r="B29" s="2"/>
      <c r="C29" s="18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31"/>
      <c r="W29" s="17"/>
      <c r="X29" s="15"/>
      <c r="Y29" s="15"/>
      <c r="Z29" s="15"/>
      <c r="AA29" s="15"/>
      <c r="AB29" s="15"/>
      <c r="AC29" s="15"/>
    </row>
    <row r="30" spans="1:33">
      <c r="A30" s="15"/>
      <c r="B30" s="2"/>
      <c r="C30" s="30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31"/>
      <c r="W30" s="17"/>
      <c r="X30" s="15"/>
      <c r="Y30" s="15"/>
      <c r="Z30" s="15"/>
      <c r="AA30" s="15"/>
      <c r="AB30" s="15"/>
      <c r="AC30" s="15"/>
    </row>
    <row r="31" spans="1:33" ht="56.25" customHeight="1">
      <c r="A31" s="15"/>
      <c r="B31" s="2"/>
      <c r="C31" s="1"/>
      <c r="D31" s="1"/>
      <c r="E31" s="17"/>
      <c r="F31" s="17"/>
      <c r="G31" s="17"/>
      <c r="H31" s="1"/>
      <c r="I31" s="1"/>
      <c r="J31" s="1"/>
      <c r="K31" s="1"/>
      <c r="L31" s="1"/>
      <c r="M31" s="1"/>
      <c r="N31" s="1"/>
      <c r="O31" s="17"/>
      <c r="P31" s="1"/>
      <c r="Q31" s="1"/>
      <c r="R31" s="1"/>
      <c r="S31" s="1"/>
      <c r="T31" s="1"/>
      <c r="U31" s="1"/>
      <c r="V31" s="31"/>
      <c r="W31" s="17"/>
      <c r="X31" s="15"/>
      <c r="Y31" s="15"/>
      <c r="Z31" s="15"/>
      <c r="AA31" s="15"/>
      <c r="AB31" s="15"/>
      <c r="AC31" s="15"/>
    </row>
    <row r="32" spans="1:33">
      <c r="A32" s="15"/>
      <c r="B32" s="2"/>
      <c r="C32" s="18"/>
      <c r="D32" s="9"/>
      <c r="E32" s="57"/>
      <c r="F32" s="57"/>
      <c r="G32" s="57"/>
      <c r="H32" s="9"/>
      <c r="I32" s="9"/>
      <c r="J32" s="9"/>
      <c r="K32" s="9"/>
      <c r="L32" s="9"/>
      <c r="M32" s="9"/>
      <c r="N32" s="9"/>
      <c r="O32" s="57"/>
      <c r="P32" s="9"/>
      <c r="Q32" s="9"/>
      <c r="R32" s="9"/>
      <c r="S32" s="9"/>
      <c r="T32" s="9"/>
      <c r="U32" s="9"/>
      <c r="V32" s="31"/>
      <c r="W32" s="17"/>
      <c r="X32" s="15"/>
      <c r="Y32" s="15"/>
      <c r="Z32" s="15"/>
      <c r="AA32" s="15"/>
      <c r="AB32" s="15"/>
      <c r="AC32" s="15"/>
    </row>
    <row r="33" spans="1:29">
      <c r="A33" s="15"/>
      <c r="B33" s="2"/>
      <c r="C33" s="18"/>
      <c r="D33" s="9"/>
      <c r="E33" s="57"/>
      <c r="F33" s="57"/>
      <c r="G33" s="57"/>
      <c r="H33" s="9"/>
      <c r="I33" s="9"/>
      <c r="J33" s="9"/>
      <c r="K33" s="9"/>
      <c r="L33" s="9"/>
      <c r="M33" s="9"/>
      <c r="N33" s="9"/>
      <c r="O33" s="9"/>
      <c r="P33" s="148"/>
      <c r="Q33" s="148"/>
      <c r="R33" s="148"/>
      <c r="S33" s="148"/>
      <c r="T33" s="148"/>
      <c r="U33" s="148"/>
      <c r="V33" s="31"/>
      <c r="W33" s="17"/>
      <c r="X33" s="15"/>
      <c r="Y33" s="15"/>
      <c r="Z33" s="15"/>
      <c r="AA33" s="15"/>
      <c r="AB33" s="15"/>
      <c r="AC33" s="15"/>
    </row>
    <row r="34" spans="1:29" ht="18" customHeight="1">
      <c r="A34" s="15"/>
      <c r="B34" s="2"/>
      <c r="C34" s="550"/>
      <c r="D34" s="550"/>
      <c r="E34" s="550"/>
      <c r="F34" s="550"/>
      <c r="G34" s="550"/>
      <c r="H34" s="551"/>
      <c r="I34" s="551"/>
      <c r="J34" s="551"/>
      <c r="K34" s="551"/>
      <c r="L34" s="551"/>
      <c r="M34" s="551"/>
      <c r="N34" s="551"/>
      <c r="O34" s="550"/>
      <c r="P34" s="550"/>
      <c r="Q34" s="238"/>
      <c r="R34" s="238"/>
      <c r="S34" s="238"/>
      <c r="T34" s="550"/>
      <c r="U34" s="550"/>
      <c r="V34" s="31"/>
      <c r="W34" s="17"/>
      <c r="X34" s="15"/>
      <c r="Y34" s="15"/>
      <c r="Z34" s="15"/>
      <c r="AA34" s="15"/>
      <c r="AB34" s="15"/>
      <c r="AC34" s="15"/>
    </row>
    <row r="35" spans="1:29" ht="39" customHeight="1">
      <c r="A35" s="15"/>
      <c r="B35" s="2"/>
      <c r="C35" s="550"/>
      <c r="D35" s="550"/>
      <c r="E35" s="550"/>
      <c r="F35" s="550"/>
      <c r="G35" s="550"/>
      <c r="H35" s="149"/>
      <c r="I35" s="149"/>
      <c r="J35" s="149"/>
      <c r="K35" s="149"/>
      <c r="L35" s="149"/>
      <c r="M35" s="149"/>
      <c r="N35" s="149"/>
      <c r="O35" s="550"/>
      <c r="P35" s="550"/>
      <c r="Q35" s="238"/>
      <c r="R35" s="238"/>
      <c r="S35" s="238"/>
      <c r="T35" s="550"/>
      <c r="U35" s="550"/>
      <c r="V35" s="31"/>
      <c r="W35" s="17"/>
      <c r="X35" s="15"/>
      <c r="Y35" s="15"/>
      <c r="Z35" s="15"/>
      <c r="AA35" s="15"/>
      <c r="AB35" s="15"/>
      <c r="AC35" s="15"/>
    </row>
    <row r="36" spans="1:29" ht="18" customHeight="1">
      <c r="A36" s="15"/>
      <c r="B36" s="2"/>
      <c r="C36" s="28"/>
      <c r="D36" s="85"/>
      <c r="E36" s="84"/>
      <c r="F36" s="84"/>
      <c r="G36" s="84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12">
        <v>0</v>
      </c>
      <c r="W36" s="17"/>
      <c r="X36" s="15"/>
      <c r="Y36" s="15"/>
      <c r="Z36" s="15"/>
      <c r="AA36" s="15"/>
      <c r="AB36" s="15"/>
      <c r="AC36" s="15"/>
    </row>
    <row r="37" spans="1:29" ht="18" customHeight="1">
      <c r="A37" s="15"/>
      <c r="B37" s="2"/>
      <c r="C37" s="253"/>
      <c r="D37" s="151"/>
      <c r="E37" s="154"/>
      <c r="F37" s="154"/>
      <c r="G37" s="154"/>
      <c r="H37" s="153"/>
      <c r="I37" s="153"/>
      <c r="J37" s="153"/>
      <c r="K37" s="153"/>
      <c r="L37" s="153"/>
      <c r="M37" s="153"/>
      <c r="N37" s="153"/>
      <c r="O37" s="153"/>
      <c r="P37" s="154"/>
      <c r="Q37" s="154"/>
      <c r="R37" s="154"/>
      <c r="S37" s="154"/>
      <c r="T37" s="154"/>
      <c r="U37" s="154"/>
      <c r="V37" s="112">
        <v>1</v>
      </c>
      <c r="W37" s="17"/>
      <c r="X37" s="15"/>
      <c r="Y37" s="15"/>
      <c r="Z37" s="15"/>
      <c r="AA37" s="15"/>
      <c r="AB37" s="15"/>
      <c r="AC37" s="15"/>
    </row>
    <row r="38" spans="1:29" ht="18" customHeight="1">
      <c r="A38" s="15"/>
      <c r="B38" s="2"/>
      <c r="C38" s="79"/>
      <c r="D38" s="151"/>
      <c r="E38" s="154"/>
      <c r="F38" s="154"/>
      <c r="G38" s="154"/>
      <c r="H38" s="153"/>
      <c r="I38" s="153"/>
      <c r="J38" s="153"/>
      <c r="K38" s="153"/>
      <c r="L38" s="153"/>
      <c r="M38" s="153"/>
      <c r="N38" s="153"/>
      <c r="O38" s="153"/>
      <c r="P38" s="154"/>
      <c r="Q38" s="154"/>
      <c r="R38" s="154"/>
      <c r="S38" s="154"/>
      <c r="T38" s="154"/>
      <c r="U38" s="154"/>
      <c r="V38" s="112">
        <v>2</v>
      </c>
      <c r="W38" s="17"/>
      <c r="X38" s="15"/>
      <c r="Y38" s="15"/>
      <c r="Z38" s="15"/>
      <c r="AA38" s="15"/>
      <c r="AB38" s="15"/>
      <c r="AC38" s="15"/>
    </row>
    <row r="39" spans="1:29" ht="17.25" customHeight="1">
      <c r="A39" s="15"/>
      <c r="B39" s="2"/>
      <c r="C39" s="25"/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1"/>
      <c r="W39" s="17"/>
      <c r="X39" s="15"/>
      <c r="Y39" s="15"/>
      <c r="Z39" s="15"/>
      <c r="AA39" s="15"/>
      <c r="AB39" s="15"/>
      <c r="AC39" s="15"/>
    </row>
    <row r="40" spans="1:29" ht="14" thickBot="1">
      <c r="A40" s="15"/>
      <c r="B40" s="41"/>
      <c r="C40" s="42"/>
      <c r="D40" s="43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0"/>
      <c r="W40" s="17"/>
      <c r="X40" s="15"/>
      <c r="Y40" s="15"/>
      <c r="Z40" s="15"/>
      <c r="AA40" s="15"/>
      <c r="AB40" s="15"/>
      <c r="AC40" s="15"/>
    </row>
    <row r="41" spans="1:29">
      <c r="A41" s="15"/>
      <c r="B41" s="33"/>
      <c r="C41" s="25"/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3"/>
      <c r="W41" s="17"/>
      <c r="X41" s="15"/>
      <c r="Y41" s="15"/>
      <c r="Z41" s="15"/>
      <c r="AA41" s="15"/>
      <c r="AB41" s="15"/>
      <c r="AC41" s="15"/>
    </row>
    <row r="43" spans="1:29"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9"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</row>
  </sheetData>
  <sheetProtection selectLockedCells="1" selectUnlockedCells="1"/>
  <mergeCells count="33">
    <mergeCell ref="C34:C35"/>
    <mergeCell ref="D34:D35"/>
    <mergeCell ref="E34:E35"/>
    <mergeCell ref="F34:F35"/>
    <mergeCell ref="G34:G35"/>
    <mergeCell ref="T12:T13"/>
    <mergeCell ref="U12:U13"/>
    <mergeCell ref="H23:N23"/>
    <mergeCell ref="H12:N12"/>
    <mergeCell ref="O34:O35"/>
    <mergeCell ref="P34:P35"/>
    <mergeCell ref="T34:T35"/>
    <mergeCell ref="U34:U35"/>
    <mergeCell ref="O23:O24"/>
    <mergeCell ref="P23:P24"/>
    <mergeCell ref="T23:T24"/>
    <mergeCell ref="U23:U24"/>
    <mergeCell ref="Q12:Q13"/>
    <mergeCell ref="R12:R13"/>
    <mergeCell ref="S12:S13"/>
    <mergeCell ref="H34:N34"/>
    <mergeCell ref="O12:O13"/>
    <mergeCell ref="P12:P13"/>
    <mergeCell ref="C23:C24"/>
    <mergeCell ref="D23:D24"/>
    <mergeCell ref="E23:E24"/>
    <mergeCell ref="F23:F24"/>
    <mergeCell ref="G23:G24"/>
    <mergeCell ref="C12:C13"/>
    <mergeCell ref="D12:D13"/>
    <mergeCell ref="E12:E13"/>
    <mergeCell ref="F12:F13"/>
    <mergeCell ref="G12:G13"/>
  </mergeCells>
  <printOptions horizontalCentered="1"/>
  <pageMargins left="0.39370078740157483" right="0.39370078740157483" top="0.59055118110236227" bottom="0.59055118110236227" header="0.51181102362204722" footer="0.31496062992125984"/>
  <pageSetup paperSize="9" scale="75" firstPageNumber="0" orientation="landscape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G45"/>
  <sheetViews>
    <sheetView showGridLines="0" topLeftCell="A10" workbookViewId="0">
      <selection activeCell="C25" sqref="C25:F38"/>
    </sheetView>
  </sheetViews>
  <sheetFormatPr baseColWidth="10" defaultColWidth="8.83203125" defaultRowHeight="13"/>
  <cols>
    <col min="1" max="1" width="6" style="3" customWidth="1"/>
    <col min="2" max="2" width="2.33203125" style="3" customWidth="1"/>
    <col min="3" max="3" width="17.83203125" style="3" customWidth="1"/>
    <col min="4" max="4" width="10.33203125" style="3" customWidth="1"/>
    <col min="5" max="5" width="8.33203125" style="3" customWidth="1"/>
    <col min="6" max="6" width="8" style="3" customWidth="1"/>
    <col min="7" max="7" width="9" style="3" customWidth="1"/>
    <col min="8" max="8" width="8.83203125" style="3" customWidth="1"/>
    <col min="9" max="9" width="9" style="3" customWidth="1"/>
    <col min="10" max="10" width="8.33203125" style="3" customWidth="1"/>
    <col min="11" max="11" width="7.33203125" style="3" customWidth="1"/>
    <col min="12" max="12" width="7" style="3" customWidth="1"/>
    <col min="13" max="13" width="7.6640625" style="3" customWidth="1"/>
    <col min="14" max="14" width="7.83203125" style="3" bestFit="1" customWidth="1"/>
    <col min="15" max="15" width="9" style="3" customWidth="1"/>
    <col min="16" max="16" width="7.83203125" style="3" customWidth="1"/>
    <col min="17" max="17" width="7.33203125" style="3" customWidth="1"/>
    <col min="18" max="18" width="6.83203125" style="3" customWidth="1"/>
    <col min="19" max="19" width="7.33203125" style="3" customWidth="1"/>
    <col min="20" max="20" width="10.6640625" style="3" customWidth="1"/>
    <col min="21" max="21" width="8.33203125" style="3" customWidth="1"/>
    <col min="22" max="22" width="2.33203125" style="3" customWidth="1"/>
    <col min="23" max="23" width="9.1640625" style="3" customWidth="1"/>
    <col min="24" max="24" width="4.33203125" style="3" customWidth="1"/>
    <col min="25" max="25" width="5.83203125" style="3" customWidth="1"/>
    <col min="26" max="30" width="8.83203125" style="3"/>
    <col min="31" max="31" width="17.1640625" style="3" customWidth="1"/>
    <col min="32" max="32" width="16" style="3" customWidth="1"/>
    <col min="33" max="33" width="9.6640625" style="3" customWidth="1"/>
    <col min="34" max="256" width="8.83203125" style="3"/>
    <col min="257" max="258" width="2.33203125" style="3" customWidth="1"/>
    <col min="259" max="259" width="17.83203125" style="3" customWidth="1"/>
    <col min="260" max="260" width="10.33203125" style="3" customWidth="1"/>
    <col min="261" max="262" width="8" style="3" customWidth="1"/>
    <col min="263" max="263" width="9" style="3" customWidth="1"/>
    <col min="264" max="264" width="8.33203125" style="3" customWidth="1"/>
    <col min="265" max="265" width="11.33203125" style="3" customWidth="1"/>
    <col min="266" max="266" width="8.33203125" style="3" customWidth="1"/>
    <col min="267" max="267" width="7.33203125" style="3" customWidth="1"/>
    <col min="268" max="268" width="7" style="3" customWidth="1"/>
    <col min="269" max="269" width="7.6640625" style="3" customWidth="1"/>
    <col min="270" max="270" width="7.33203125" style="3" customWidth="1"/>
    <col min="271" max="271" width="8.1640625" style="3" customWidth="1"/>
    <col min="272" max="275" width="7.33203125" style="3" customWidth="1"/>
    <col min="276" max="276" width="10.33203125" style="3" customWidth="1"/>
    <col min="277" max="277" width="8.1640625" style="3" customWidth="1"/>
    <col min="278" max="278" width="2.33203125" style="3" customWidth="1"/>
    <col min="279" max="279" width="15.33203125" style="3" customWidth="1"/>
    <col min="280" max="280" width="8.33203125" style="3" customWidth="1"/>
    <col min="281" max="281" width="15" style="3" customWidth="1"/>
    <col min="282" max="286" width="8.83203125" style="3"/>
    <col min="287" max="287" width="17.1640625" style="3" customWidth="1"/>
    <col min="288" max="288" width="16" style="3" customWidth="1"/>
    <col min="289" max="289" width="9.6640625" style="3" customWidth="1"/>
    <col min="290" max="512" width="8.83203125" style="3"/>
    <col min="513" max="514" width="2.33203125" style="3" customWidth="1"/>
    <col min="515" max="515" width="17.83203125" style="3" customWidth="1"/>
    <col min="516" max="516" width="10.33203125" style="3" customWidth="1"/>
    <col min="517" max="518" width="8" style="3" customWidth="1"/>
    <col min="519" max="519" width="9" style="3" customWidth="1"/>
    <col min="520" max="520" width="8.33203125" style="3" customWidth="1"/>
    <col min="521" max="521" width="11.33203125" style="3" customWidth="1"/>
    <col min="522" max="522" width="8.33203125" style="3" customWidth="1"/>
    <col min="523" max="523" width="7.33203125" style="3" customWidth="1"/>
    <col min="524" max="524" width="7" style="3" customWidth="1"/>
    <col min="525" max="525" width="7.6640625" style="3" customWidth="1"/>
    <col min="526" max="526" width="7.33203125" style="3" customWidth="1"/>
    <col min="527" max="527" width="8.1640625" style="3" customWidth="1"/>
    <col min="528" max="531" width="7.33203125" style="3" customWidth="1"/>
    <col min="532" max="532" width="10.33203125" style="3" customWidth="1"/>
    <col min="533" max="533" width="8.1640625" style="3" customWidth="1"/>
    <col min="534" max="534" width="2.33203125" style="3" customWidth="1"/>
    <col min="535" max="535" width="15.33203125" style="3" customWidth="1"/>
    <col min="536" max="536" width="8.33203125" style="3" customWidth="1"/>
    <col min="537" max="537" width="15" style="3" customWidth="1"/>
    <col min="538" max="542" width="8.83203125" style="3"/>
    <col min="543" max="543" width="17.1640625" style="3" customWidth="1"/>
    <col min="544" max="544" width="16" style="3" customWidth="1"/>
    <col min="545" max="545" width="9.6640625" style="3" customWidth="1"/>
    <col min="546" max="768" width="8.83203125" style="3"/>
    <col min="769" max="770" width="2.33203125" style="3" customWidth="1"/>
    <col min="771" max="771" width="17.83203125" style="3" customWidth="1"/>
    <col min="772" max="772" width="10.33203125" style="3" customWidth="1"/>
    <col min="773" max="774" width="8" style="3" customWidth="1"/>
    <col min="775" max="775" width="9" style="3" customWidth="1"/>
    <col min="776" max="776" width="8.33203125" style="3" customWidth="1"/>
    <col min="777" max="777" width="11.33203125" style="3" customWidth="1"/>
    <col min="778" max="778" width="8.33203125" style="3" customWidth="1"/>
    <col min="779" max="779" width="7.33203125" style="3" customWidth="1"/>
    <col min="780" max="780" width="7" style="3" customWidth="1"/>
    <col min="781" max="781" width="7.6640625" style="3" customWidth="1"/>
    <col min="782" max="782" width="7.33203125" style="3" customWidth="1"/>
    <col min="783" max="783" width="8.1640625" style="3" customWidth="1"/>
    <col min="784" max="787" width="7.33203125" style="3" customWidth="1"/>
    <col min="788" max="788" width="10.33203125" style="3" customWidth="1"/>
    <col min="789" max="789" width="8.1640625" style="3" customWidth="1"/>
    <col min="790" max="790" width="2.33203125" style="3" customWidth="1"/>
    <col min="791" max="791" width="15.33203125" style="3" customWidth="1"/>
    <col min="792" max="792" width="8.33203125" style="3" customWidth="1"/>
    <col min="793" max="793" width="15" style="3" customWidth="1"/>
    <col min="794" max="798" width="8.83203125" style="3"/>
    <col min="799" max="799" width="17.1640625" style="3" customWidth="1"/>
    <col min="800" max="800" width="16" style="3" customWidth="1"/>
    <col min="801" max="801" width="9.6640625" style="3" customWidth="1"/>
    <col min="802" max="1024" width="8.83203125" style="3"/>
    <col min="1025" max="1026" width="2.33203125" style="3" customWidth="1"/>
    <col min="1027" max="1027" width="17.83203125" style="3" customWidth="1"/>
    <col min="1028" max="1028" width="10.33203125" style="3" customWidth="1"/>
    <col min="1029" max="1030" width="8" style="3" customWidth="1"/>
    <col min="1031" max="1031" width="9" style="3" customWidth="1"/>
    <col min="1032" max="1032" width="8.33203125" style="3" customWidth="1"/>
    <col min="1033" max="1033" width="11.33203125" style="3" customWidth="1"/>
    <col min="1034" max="1034" width="8.33203125" style="3" customWidth="1"/>
    <col min="1035" max="1035" width="7.33203125" style="3" customWidth="1"/>
    <col min="1036" max="1036" width="7" style="3" customWidth="1"/>
    <col min="1037" max="1037" width="7.6640625" style="3" customWidth="1"/>
    <col min="1038" max="1038" width="7.33203125" style="3" customWidth="1"/>
    <col min="1039" max="1039" width="8.1640625" style="3" customWidth="1"/>
    <col min="1040" max="1043" width="7.33203125" style="3" customWidth="1"/>
    <col min="1044" max="1044" width="10.33203125" style="3" customWidth="1"/>
    <col min="1045" max="1045" width="8.1640625" style="3" customWidth="1"/>
    <col min="1046" max="1046" width="2.33203125" style="3" customWidth="1"/>
    <col min="1047" max="1047" width="15.33203125" style="3" customWidth="1"/>
    <col min="1048" max="1048" width="8.33203125" style="3" customWidth="1"/>
    <col min="1049" max="1049" width="15" style="3" customWidth="1"/>
    <col min="1050" max="1054" width="8.83203125" style="3"/>
    <col min="1055" max="1055" width="17.1640625" style="3" customWidth="1"/>
    <col min="1056" max="1056" width="16" style="3" customWidth="1"/>
    <col min="1057" max="1057" width="9.6640625" style="3" customWidth="1"/>
    <col min="1058" max="1280" width="8.83203125" style="3"/>
    <col min="1281" max="1282" width="2.33203125" style="3" customWidth="1"/>
    <col min="1283" max="1283" width="17.83203125" style="3" customWidth="1"/>
    <col min="1284" max="1284" width="10.33203125" style="3" customWidth="1"/>
    <col min="1285" max="1286" width="8" style="3" customWidth="1"/>
    <col min="1287" max="1287" width="9" style="3" customWidth="1"/>
    <col min="1288" max="1288" width="8.33203125" style="3" customWidth="1"/>
    <col min="1289" max="1289" width="11.33203125" style="3" customWidth="1"/>
    <col min="1290" max="1290" width="8.33203125" style="3" customWidth="1"/>
    <col min="1291" max="1291" width="7.33203125" style="3" customWidth="1"/>
    <col min="1292" max="1292" width="7" style="3" customWidth="1"/>
    <col min="1293" max="1293" width="7.6640625" style="3" customWidth="1"/>
    <col min="1294" max="1294" width="7.33203125" style="3" customWidth="1"/>
    <col min="1295" max="1295" width="8.1640625" style="3" customWidth="1"/>
    <col min="1296" max="1299" width="7.33203125" style="3" customWidth="1"/>
    <col min="1300" max="1300" width="10.33203125" style="3" customWidth="1"/>
    <col min="1301" max="1301" width="8.1640625" style="3" customWidth="1"/>
    <col min="1302" max="1302" width="2.33203125" style="3" customWidth="1"/>
    <col min="1303" max="1303" width="15.33203125" style="3" customWidth="1"/>
    <col min="1304" max="1304" width="8.33203125" style="3" customWidth="1"/>
    <col min="1305" max="1305" width="15" style="3" customWidth="1"/>
    <col min="1306" max="1310" width="8.83203125" style="3"/>
    <col min="1311" max="1311" width="17.1640625" style="3" customWidth="1"/>
    <col min="1312" max="1312" width="16" style="3" customWidth="1"/>
    <col min="1313" max="1313" width="9.6640625" style="3" customWidth="1"/>
    <col min="1314" max="1536" width="8.83203125" style="3"/>
    <col min="1537" max="1538" width="2.33203125" style="3" customWidth="1"/>
    <col min="1539" max="1539" width="17.83203125" style="3" customWidth="1"/>
    <col min="1540" max="1540" width="10.33203125" style="3" customWidth="1"/>
    <col min="1541" max="1542" width="8" style="3" customWidth="1"/>
    <col min="1543" max="1543" width="9" style="3" customWidth="1"/>
    <col min="1544" max="1544" width="8.33203125" style="3" customWidth="1"/>
    <col min="1545" max="1545" width="11.33203125" style="3" customWidth="1"/>
    <col min="1546" max="1546" width="8.33203125" style="3" customWidth="1"/>
    <col min="1547" max="1547" width="7.33203125" style="3" customWidth="1"/>
    <col min="1548" max="1548" width="7" style="3" customWidth="1"/>
    <col min="1549" max="1549" width="7.6640625" style="3" customWidth="1"/>
    <col min="1550" max="1550" width="7.33203125" style="3" customWidth="1"/>
    <col min="1551" max="1551" width="8.1640625" style="3" customWidth="1"/>
    <col min="1552" max="1555" width="7.33203125" style="3" customWidth="1"/>
    <col min="1556" max="1556" width="10.33203125" style="3" customWidth="1"/>
    <col min="1557" max="1557" width="8.1640625" style="3" customWidth="1"/>
    <col min="1558" max="1558" width="2.33203125" style="3" customWidth="1"/>
    <col min="1559" max="1559" width="15.33203125" style="3" customWidth="1"/>
    <col min="1560" max="1560" width="8.33203125" style="3" customWidth="1"/>
    <col min="1561" max="1561" width="15" style="3" customWidth="1"/>
    <col min="1562" max="1566" width="8.83203125" style="3"/>
    <col min="1567" max="1567" width="17.1640625" style="3" customWidth="1"/>
    <col min="1568" max="1568" width="16" style="3" customWidth="1"/>
    <col min="1569" max="1569" width="9.6640625" style="3" customWidth="1"/>
    <col min="1570" max="1792" width="8.83203125" style="3"/>
    <col min="1793" max="1794" width="2.33203125" style="3" customWidth="1"/>
    <col min="1795" max="1795" width="17.83203125" style="3" customWidth="1"/>
    <col min="1796" max="1796" width="10.33203125" style="3" customWidth="1"/>
    <col min="1797" max="1798" width="8" style="3" customWidth="1"/>
    <col min="1799" max="1799" width="9" style="3" customWidth="1"/>
    <col min="1800" max="1800" width="8.33203125" style="3" customWidth="1"/>
    <col min="1801" max="1801" width="11.33203125" style="3" customWidth="1"/>
    <col min="1802" max="1802" width="8.33203125" style="3" customWidth="1"/>
    <col min="1803" max="1803" width="7.33203125" style="3" customWidth="1"/>
    <col min="1804" max="1804" width="7" style="3" customWidth="1"/>
    <col min="1805" max="1805" width="7.6640625" style="3" customWidth="1"/>
    <col min="1806" max="1806" width="7.33203125" style="3" customWidth="1"/>
    <col min="1807" max="1807" width="8.1640625" style="3" customWidth="1"/>
    <col min="1808" max="1811" width="7.33203125" style="3" customWidth="1"/>
    <col min="1812" max="1812" width="10.33203125" style="3" customWidth="1"/>
    <col min="1813" max="1813" width="8.1640625" style="3" customWidth="1"/>
    <col min="1814" max="1814" width="2.33203125" style="3" customWidth="1"/>
    <col min="1815" max="1815" width="15.33203125" style="3" customWidth="1"/>
    <col min="1816" max="1816" width="8.33203125" style="3" customWidth="1"/>
    <col min="1817" max="1817" width="15" style="3" customWidth="1"/>
    <col min="1818" max="1822" width="8.83203125" style="3"/>
    <col min="1823" max="1823" width="17.1640625" style="3" customWidth="1"/>
    <col min="1824" max="1824" width="16" style="3" customWidth="1"/>
    <col min="1825" max="1825" width="9.6640625" style="3" customWidth="1"/>
    <col min="1826" max="2048" width="8.83203125" style="3"/>
    <col min="2049" max="2050" width="2.33203125" style="3" customWidth="1"/>
    <col min="2051" max="2051" width="17.83203125" style="3" customWidth="1"/>
    <col min="2052" max="2052" width="10.33203125" style="3" customWidth="1"/>
    <col min="2053" max="2054" width="8" style="3" customWidth="1"/>
    <col min="2055" max="2055" width="9" style="3" customWidth="1"/>
    <col min="2056" max="2056" width="8.33203125" style="3" customWidth="1"/>
    <col min="2057" max="2057" width="11.33203125" style="3" customWidth="1"/>
    <col min="2058" max="2058" width="8.33203125" style="3" customWidth="1"/>
    <col min="2059" max="2059" width="7.33203125" style="3" customWidth="1"/>
    <col min="2060" max="2060" width="7" style="3" customWidth="1"/>
    <col min="2061" max="2061" width="7.6640625" style="3" customWidth="1"/>
    <col min="2062" max="2062" width="7.33203125" style="3" customWidth="1"/>
    <col min="2063" max="2063" width="8.1640625" style="3" customWidth="1"/>
    <col min="2064" max="2067" width="7.33203125" style="3" customWidth="1"/>
    <col min="2068" max="2068" width="10.33203125" style="3" customWidth="1"/>
    <col min="2069" max="2069" width="8.1640625" style="3" customWidth="1"/>
    <col min="2070" max="2070" width="2.33203125" style="3" customWidth="1"/>
    <col min="2071" max="2071" width="15.33203125" style="3" customWidth="1"/>
    <col min="2072" max="2072" width="8.33203125" style="3" customWidth="1"/>
    <col min="2073" max="2073" width="15" style="3" customWidth="1"/>
    <col min="2074" max="2078" width="8.83203125" style="3"/>
    <col min="2079" max="2079" width="17.1640625" style="3" customWidth="1"/>
    <col min="2080" max="2080" width="16" style="3" customWidth="1"/>
    <col min="2081" max="2081" width="9.6640625" style="3" customWidth="1"/>
    <col min="2082" max="2304" width="8.83203125" style="3"/>
    <col min="2305" max="2306" width="2.33203125" style="3" customWidth="1"/>
    <col min="2307" max="2307" width="17.83203125" style="3" customWidth="1"/>
    <col min="2308" max="2308" width="10.33203125" style="3" customWidth="1"/>
    <col min="2309" max="2310" width="8" style="3" customWidth="1"/>
    <col min="2311" max="2311" width="9" style="3" customWidth="1"/>
    <col min="2312" max="2312" width="8.33203125" style="3" customWidth="1"/>
    <col min="2313" max="2313" width="11.33203125" style="3" customWidth="1"/>
    <col min="2314" max="2314" width="8.33203125" style="3" customWidth="1"/>
    <col min="2315" max="2315" width="7.33203125" style="3" customWidth="1"/>
    <col min="2316" max="2316" width="7" style="3" customWidth="1"/>
    <col min="2317" max="2317" width="7.6640625" style="3" customWidth="1"/>
    <col min="2318" max="2318" width="7.33203125" style="3" customWidth="1"/>
    <col min="2319" max="2319" width="8.1640625" style="3" customWidth="1"/>
    <col min="2320" max="2323" width="7.33203125" style="3" customWidth="1"/>
    <col min="2324" max="2324" width="10.33203125" style="3" customWidth="1"/>
    <col min="2325" max="2325" width="8.1640625" style="3" customWidth="1"/>
    <col min="2326" max="2326" width="2.33203125" style="3" customWidth="1"/>
    <col min="2327" max="2327" width="15.33203125" style="3" customWidth="1"/>
    <col min="2328" max="2328" width="8.33203125" style="3" customWidth="1"/>
    <col min="2329" max="2329" width="15" style="3" customWidth="1"/>
    <col min="2330" max="2334" width="8.83203125" style="3"/>
    <col min="2335" max="2335" width="17.1640625" style="3" customWidth="1"/>
    <col min="2336" max="2336" width="16" style="3" customWidth="1"/>
    <col min="2337" max="2337" width="9.6640625" style="3" customWidth="1"/>
    <col min="2338" max="2560" width="8.83203125" style="3"/>
    <col min="2561" max="2562" width="2.33203125" style="3" customWidth="1"/>
    <col min="2563" max="2563" width="17.83203125" style="3" customWidth="1"/>
    <col min="2564" max="2564" width="10.33203125" style="3" customWidth="1"/>
    <col min="2565" max="2566" width="8" style="3" customWidth="1"/>
    <col min="2567" max="2567" width="9" style="3" customWidth="1"/>
    <col min="2568" max="2568" width="8.33203125" style="3" customWidth="1"/>
    <col min="2569" max="2569" width="11.33203125" style="3" customWidth="1"/>
    <col min="2570" max="2570" width="8.33203125" style="3" customWidth="1"/>
    <col min="2571" max="2571" width="7.33203125" style="3" customWidth="1"/>
    <col min="2572" max="2572" width="7" style="3" customWidth="1"/>
    <col min="2573" max="2573" width="7.6640625" style="3" customWidth="1"/>
    <col min="2574" max="2574" width="7.33203125" style="3" customWidth="1"/>
    <col min="2575" max="2575" width="8.1640625" style="3" customWidth="1"/>
    <col min="2576" max="2579" width="7.33203125" style="3" customWidth="1"/>
    <col min="2580" max="2580" width="10.33203125" style="3" customWidth="1"/>
    <col min="2581" max="2581" width="8.1640625" style="3" customWidth="1"/>
    <col min="2582" max="2582" width="2.33203125" style="3" customWidth="1"/>
    <col min="2583" max="2583" width="15.33203125" style="3" customWidth="1"/>
    <col min="2584" max="2584" width="8.33203125" style="3" customWidth="1"/>
    <col min="2585" max="2585" width="15" style="3" customWidth="1"/>
    <col min="2586" max="2590" width="8.83203125" style="3"/>
    <col min="2591" max="2591" width="17.1640625" style="3" customWidth="1"/>
    <col min="2592" max="2592" width="16" style="3" customWidth="1"/>
    <col min="2593" max="2593" width="9.6640625" style="3" customWidth="1"/>
    <col min="2594" max="2816" width="8.83203125" style="3"/>
    <col min="2817" max="2818" width="2.33203125" style="3" customWidth="1"/>
    <col min="2819" max="2819" width="17.83203125" style="3" customWidth="1"/>
    <col min="2820" max="2820" width="10.33203125" style="3" customWidth="1"/>
    <col min="2821" max="2822" width="8" style="3" customWidth="1"/>
    <col min="2823" max="2823" width="9" style="3" customWidth="1"/>
    <col min="2824" max="2824" width="8.33203125" style="3" customWidth="1"/>
    <col min="2825" max="2825" width="11.33203125" style="3" customWidth="1"/>
    <col min="2826" max="2826" width="8.33203125" style="3" customWidth="1"/>
    <col min="2827" max="2827" width="7.33203125" style="3" customWidth="1"/>
    <col min="2828" max="2828" width="7" style="3" customWidth="1"/>
    <col min="2829" max="2829" width="7.6640625" style="3" customWidth="1"/>
    <col min="2830" max="2830" width="7.33203125" style="3" customWidth="1"/>
    <col min="2831" max="2831" width="8.1640625" style="3" customWidth="1"/>
    <col min="2832" max="2835" width="7.33203125" style="3" customWidth="1"/>
    <col min="2836" max="2836" width="10.33203125" style="3" customWidth="1"/>
    <col min="2837" max="2837" width="8.1640625" style="3" customWidth="1"/>
    <col min="2838" max="2838" width="2.33203125" style="3" customWidth="1"/>
    <col min="2839" max="2839" width="15.33203125" style="3" customWidth="1"/>
    <col min="2840" max="2840" width="8.33203125" style="3" customWidth="1"/>
    <col min="2841" max="2841" width="15" style="3" customWidth="1"/>
    <col min="2842" max="2846" width="8.83203125" style="3"/>
    <col min="2847" max="2847" width="17.1640625" style="3" customWidth="1"/>
    <col min="2848" max="2848" width="16" style="3" customWidth="1"/>
    <col min="2849" max="2849" width="9.6640625" style="3" customWidth="1"/>
    <col min="2850" max="3072" width="8.83203125" style="3"/>
    <col min="3073" max="3074" width="2.33203125" style="3" customWidth="1"/>
    <col min="3075" max="3075" width="17.83203125" style="3" customWidth="1"/>
    <col min="3076" max="3076" width="10.33203125" style="3" customWidth="1"/>
    <col min="3077" max="3078" width="8" style="3" customWidth="1"/>
    <col min="3079" max="3079" width="9" style="3" customWidth="1"/>
    <col min="3080" max="3080" width="8.33203125" style="3" customWidth="1"/>
    <col min="3081" max="3081" width="11.33203125" style="3" customWidth="1"/>
    <col min="3082" max="3082" width="8.33203125" style="3" customWidth="1"/>
    <col min="3083" max="3083" width="7.33203125" style="3" customWidth="1"/>
    <col min="3084" max="3084" width="7" style="3" customWidth="1"/>
    <col min="3085" max="3085" width="7.6640625" style="3" customWidth="1"/>
    <col min="3086" max="3086" width="7.33203125" style="3" customWidth="1"/>
    <col min="3087" max="3087" width="8.1640625" style="3" customWidth="1"/>
    <col min="3088" max="3091" width="7.33203125" style="3" customWidth="1"/>
    <col min="3092" max="3092" width="10.33203125" style="3" customWidth="1"/>
    <col min="3093" max="3093" width="8.1640625" style="3" customWidth="1"/>
    <col min="3094" max="3094" width="2.33203125" style="3" customWidth="1"/>
    <col min="3095" max="3095" width="15.33203125" style="3" customWidth="1"/>
    <col min="3096" max="3096" width="8.33203125" style="3" customWidth="1"/>
    <col min="3097" max="3097" width="15" style="3" customWidth="1"/>
    <col min="3098" max="3102" width="8.83203125" style="3"/>
    <col min="3103" max="3103" width="17.1640625" style="3" customWidth="1"/>
    <col min="3104" max="3104" width="16" style="3" customWidth="1"/>
    <col min="3105" max="3105" width="9.6640625" style="3" customWidth="1"/>
    <col min="3106" max="3328" width="8.83203125" style="3"/>
    <col min="3329" max="3330" width="2.33203125" style="3" customWidth="1"/>
    <col min="3331" max="3331" width="17.83203125" style="3" customWidth="1"/>
    <col min="3332" max="3332" width="10.33203125" style="3" customWidth="1"/>
    <col min="3333" max="3334" width="8" style="3" customWidth="1"/>
    <col min="3335" max="3335" width="9" style="3" customWidth="1"/>
    <col min="3336" max="3336" width="8.33203125" style="3" customWidth="1"/>
    <col min="3337" max="3337" width="11.33203125" style="3" customWidth="1"/>
    <col min="3338" max="3338" width="8.33203125" style="3" customWidth="1"/>
    <col min="3339" max="3339" width="7.33203125" style="3" customWidth="1"/>
    <col min="3340" max="3340" width="7" style="3" customWidth="1"/>
    <col min="3341" max="3341" width="7.6640625" style="3" customWidth="1"/>
    <col min="3342" max="3342" width="7.33203125" style="3" customWidth="1"/>
    <col min="3343" max="3343" width="8.1640625" style="3" customWidth="1"/>
    <col min="3344" max="3347" width="7.33203125" style="3" customWidth="1"/>
    <col min="3348" max="3348" width="10.33203125" style="3" customWidth="1"/>
    <col min="3349" max="3349" width="8.1640625" style="3" customWidth="1"/>
    <col min="3350" max="3350" width="2.33203125" style="3" customWidth="1"/>
    <col min="3351" max="3351" width="15.33203125" style="3" customWidth="1"/>
    <col min="3352" max="3352" width="8.33203125" style="3" customWidth="1"/>
    <col min="3353" max="3353" width="15" style="3" customWidth="1"/>
    <col min="3354" max="3358" width="8.83203125" style="3"/>
    <col min="3359" max="3359" width="17.1640625" style="3" customWidth="1"/>
    <col min="3360" max="3360" width="16" style="3" customWidth="1"/>
    <col min="3361" max="3361" width="9.6640625" style="3" customWidth="1"/>
    <col min="3362" max="3584" width="8.83203125" style="3"/>
    <col min="3585" max="3586" width="2.33203125" style="3" customWidth="1"/>
    <col min="3587" max="3587" width="17.83203125" style="3" customWidth="1"/>
    <col min="3588" max="3588" width="10.33203125" style="3" customWidth="1"/>
    <col min="3589" max="3590" width="8" style="3" customWidth="1"/>
    <col min="3591" max="3591" width="9" style="3" customWidth="1"/>
    <col min="3592" max="3592" width="8.33203125" style="3" customWidth="1"/>
    <col min="3593" max="3593" width="11.33203125" style="3" customWidth="1"/>
    <col min="3594" max="3594" width="8.33203125" style="3" customWidth="1"/>
    <col min="3595" max="3595" width="7.33203125" style="3" customWidth="1"/>
    <col min="3596" max="3596" width="7" style="3" customWidth="1"/>
    <col min="3597" max="3597" width="7.6640625" style="3" customWidth="1"/>
    <col min="3598" max="3598" width="7.33203125" style="3" customWidth="1"/>
    <col min="3599" max="3599" width="8.1640625" style="3" customWidth="1"/>
    <col min="3600" max="3603" width="7.33203125" style="3" customWidth="1"/>
    <col min="3604" max="3604" width="10.33203125" style="3" customWidth="1"/>
    <col min="3605" max="3605" width="8.1640625" style="3" customWidth="1"/>
    <col min="3606" max="3606" width="2.33203125" style="3" customWidth="1"/>
    <col min="3607" max="3607" width="15.33203125" style="3" customWidth="1"/>
    <col min="3608" max="3608" width="8.33203125" style="3" customWidth="1"/>
    <col min="3609" max="3609" width="15" style="3" customWidth="1"/>
    <col min="3610" max="3614" width="8.83203125" style="3"/>
    <col min="3615" max="3615" width="17.1640625" style="3" customWidth="1"/>
    <col min="3616" max="3616" width="16" style="3" customWidth="1"/>
    <col min="3617" max="3617" width="9.6640625" style="3" customWidth="1"/>
    <col min="3618" max="3840" width="8.83203125" style="3"/>
    <col min="3841" max="3842" width="2.33203125" style="3" customWidth="1"/>
    <col min="3843" max="3843" width="17.83203125" style="3" customWidth="1"/>
    <col min="3844" max="3844" width="10.33203125" style="3" customWidth="1"/>
    <col min="3845" max="3846" width="8" style="3" customWidth="1"/>
    <col min="3847" max="3847" width="9" style="3" customWidth="1"/>
    <col min="3848" max="3848" width="8.33203125" style="3" customWidth="1"/>
    <col min="3849" max="3849" width="11.33203125" style="3" customWidth="1"/>
    <col min="3850" max="3850" width="8.33203125" style="3" customWidth="1"/>
    <col min="3851" max="3851" width="7.33203125" style="3" customWidth="1"/>
    <col min="3852" max="3852" width="7" style="3" customWidth="1"/>
    <col min="3853" max="3853" width="7.6640625" style="3" customWidth="1"/>
    <col min="3854" max="3854" width="7.33203125" style="3" customWidth="1"/>
    <col min="3855" max="3855" width="8.1640625" style="3" customWidth="1"/>
    <col min="3856" max="3859" width="7.33203125" style="3" customWidth="1"/>
    <col min="3860" max="3860" width="10.33203125" style="3" customWidth="1"/>
    <col min="3861" max="3861" width="8.1640625" style="3" customWidth="1"/>
    <col min="3862" max="3862" width="2.33203125" style="3" customWidth="1"/>
    <col min="3863" max="3863" width="15.33203125" style="3" customWidth="1"/>
    <col min="3864" max="3864" width="8.33203125" style="3" customWidth="1"/>
    <col min="3865" max="3865" width="15" style="3" customWidth="1"/>
    <col min="3866" max="3870" width="8.83203125" style="3"/>
    <col min="3871" max="3871" width="17.1640625" style="3" customWidth="1"/>
    <col min="3872" max="3872" width="16" style="3" customWidth="1"/>
    <col min="3873" max="3873" width="9.6640625" style="3" customWidth="1"/>
    <col min="3874" max="4096" width="8.83203125" style="3"/>
    <col min="4097" max="4098" width="2.33203125" style="3" customWidth="1"/>
    <col min="4099" max="4099" width="17.83203125" style="3" customWidth="1"/>
    <col min="4100" max="4100" width="10.33203125" style="3" customWidth="1"/>
    <col min="4101" max="4102" width="8" style="3" customWidth="1"/>
    <col min="4103" max="4103" width="9" style="3" customWidth="1"/>
    <col min="4104" max="4104" width="8.33203125" style="3" customWidth="1"/>
    <col min="4105" max="4105" width="11.33203125" style="3" customWidth="1"/>
    <col min="4106" max="4106" width="8.33203125" style="3" customWidth="1"/>
    <col min="4107" max="4107" width="7.33203125" style="3" customWidth="1"/>
    <col min="4108" max="4108" width="7" style="3" customWidth="1"/>
    <col min="4109" max="4109" width="7.6640625" style="3" customWidth="1"/>
    <col min="4110" max="4110" width="7.33203125" style="3" customWidth="1"/>
    <col min="4111" max="4111" width="8.1640625" style="3" customWidth="1"/>
    <col min="4112" max="4115" width="7.33203125" style="3" customWidth="1"/>
    <col min="4116" max="4116" width="10.33203125" style="3" customWidth="1"/>
    <col min="4117" max="4117" width="8.1640625" style="3" customWidth="1"/>
    <col min="4118" max="4118" width="2.33203125" style="3" customWidth="1"/>
    <col min="4119" max="4119" width="15.33203125" style="3" customWidth="1"/>
    <col min="4120" max="4120" width="8.33203125" style="3" customWidth="1"/>
    <col min="4121" max="4121" width="15" style="3" customWidth="1"/>
    <col min="4122" max="4126" width="8.83203125" style="3"/>
    <col min="4127" max="4127" width="17.1640625" style="3" customWidth="1"/>
    <col min="4128" max="4128" width="16" style="3" customWidth="1"/>
    <col min="4129" max="4129" width="9.6640625" style="3" customWidth="1"/>
    <col min="4130" max="4352" width="8.83203125" style="3"/>
    <col min="4353" max="4354" width="2.33203125" style="3" customWidth="1"/>
    <col min="4355" max="4355" width="17.83203125" style="3" customWidth="1"/>
    <col min="4356" max="4356" width="10.33203125" style="3" customWidth="1"/>
    <col min="4357" max="4358" width="8" style="3" customWidth="1"/>
    <col min="4359" max="4359" width="9" style="3" customWidth="1"/>
    <col min="4360" max="4360" width="8.33203125" style="3" customWidth="1"/>
    <col min="4361" max="4361" width="11.33203125" style="3" customWidth="1"/>
    <col min="4362" max="4362" width="8.33203125" style="3" customWidth="1"/>
    <col min="4363" max="4363" width="7.33203125" style="3" customWidth="1"/>
    <col min="4364" max="4364" width="7" style="3" customWidth="1"/>
    <col min="4365" max="4365" width="7.6640625" style="3" customWidth="1"/>
    <col min="4366" max="4366" width="7.33203125" style="3" customWidth="1"/>
    <col min="4367" max="4367" width="8.1640625" style="3" customWidth="1"/>
    <col min="4368" max="4371" width="7.33203125" style="3" customWidth="1"/>
    <col min="4372" max="4372" width="10.33203125" style="3" customWidth="1"/>
    <col min="4373" max="4373" width="8.1640625" style="3" customWidth="1"/>
    <col min="4374" max="4374" width="2.33203125" style="3" customWidth="1"/>
    <col min="4375" max="4375" width="15.33203125" style="3" customWidth="1"/>
    <col min="4376" max="4376" width="8.33203125" style="3" customWidth="1"/>
    <col min="4377" max="4377" width="15" style="3" customWidth="1"/>
    <col min="4378" max="4382" width="8.83203125" style="3"/>
    <col min="4383" max="4383" width="17.1640625" style="3" customWidth="1"/>
    <col min="4384" max="4384" width="16" style="3" customWidth="1"/>
    <col min="4385" max="4385" width="9.6640625" style="3" customWidth="1"/>
    <col min="4386" max="4608" width="8.83203125" style="3"/>
    <col min="4609" max="4610" width="2.33203125" style="3" customWidth="1"/>
    <col min="4611" max="4611" width="17.83203125" style="3" customWidth="1"/>
    <col min="4612" max="4612" width="10.33203125" style="3" customWidth="1"/>
    <col min="4613" max="4614" width="8" style="3" customWidth="1"/>
    <col min="4615" max="4615" width="9" style="3" customWidth="1"/>
    <col min="4616" max="4616" width="8.33203125" style="3" customWidth="1"/>
    <col min="4617" max="4617" width="11.33203125" style="3" customWidth="1"/>
    <col min="4618" max="4618" width="8.33203125" style="3" customWidth="1"/>
    <col min="4619" max="4619" width="7.33203125" style="3" customWidth="1"/>
    <col min="4620" max="4620" width="7" style="3" customWidth="1"/>
    <col min="4621" max="4621" width="7.6640625" style="3" customWidth="1"/>
    <col min="4622" max="4622" width="7.33203125" style="3" customWidth="1"/>
    <col min="4623" max="4623" width="8.1640625" style="3" customWidth="1"/>
    <col min="4624" max="4627" width="7.33203125" style="3" customWidth="1"/>
    <col min="4628" max="4628" width="10.33203125" style="3" customWidth="1"/>
    <col min="4629" max="4629" width="8.1640625" style="3" customWidth="1"/>
    <col min="4630" max="4630" width="2.33203125" style="3" customWidth="1"/>
    <col min="4631" max="4631" width="15.33203125" style="3" customWidth="1"/>
    <col min="4632" max="4632" width="8.33203125" style="3" customWidth="1"/>
    <col min="4633" max="4633" width="15" style="3" customWidth="1"/>
    <col min="4634" max="4638" width="8.83203125" style="3"/>
    <col min="4639" max="4639" width="17.1640625" style="3" customWidth="1"/>
    <col min="4640" max="4640" width="16" style="3" customWidth="1"/>
    <col min="4641" max="4641" width="9.6640625" style="3" customWidth="1"/>
    <col min="4642" max="4864" width="8.83203125" style="3"/>
    <col min="4865" max="4866" width="2.33203125" style="3" customWidth="1"/>
    <col min="4867" max="4867" width="17.83203125" style="3" customWidth="1"/>
    <col min="4868" max="4868" width="10.33203125" style="3" customWidth="1"/>
    <col min="4869" max="4870" width="8" style="3" customWidth="1"/>
    <col min="4871" max="4871" width="9" style="3" customWidth="1"/>
    <col min="4872" max="4872" width="8.33203125" style="3" customWidth="1"/>
    <col min="4873" max="4873" width="11.33203125" style="3" customWidth="1"/>
    <col min="4874" max="4874" width="8.33203125" style="3" customWidth="1"/>
    <col min="4875" max="4875" width="7.33203125" style="3" customWidth="1"/>
    <col min="4876" max="4876" width="7" style="3" customWidth="1"/>
    <col min="4877" max="4877" width="7.6640625" style="3" customWidth="1"/>
    <col min="4878" max="4878" width="7.33203125" style="3" customWidth="1"/>
    <col min="4879" max="4879" width="8.1640625" style="3" customWidth="1"/>
    <col min="4880" max="4883" width="7.33203125" style="3" customWidth="1"/>
    <col min="4884" max="4884" width="10.33203125" style="3" customWidth="1"/>
    <col min="4885" max="4885" width="8.1640625" style="3" customWidth="1"/>
    <col min="4886" max="4886" width="2.33203125" style="3" customWidth="1"/>
    <col min="4887" max="4887" width="15.33203125" style="3" customWidth="1"/>
    <col min="4888" max="4888" width="8.33203125" style="3" customWidth="1"/>
    <col min="4889" max="4889" width="15" style="3" customWidth="1"/>
    <col min="4890" max="4894" width="8.83203125" style="3"/>
    <col min="4895" max="4895" width="17.1640625" style="3" customWidth="1"/>
    <col min="4896" max="4896" width="16" style="3" customWidth="1"/>
    <col min="4897" max="4897" width="9.6640625" style="3" customWidth="1"/>
    <col min="4898" max="5120" width="8.83203125" style="3"/>
    <col min="5121" max="5122" width="2.33203125" style="3" customWidth="1"/>
    <col min="5123" max="5123" width="17.83203125" style="3" customWidth="1"/>
    <col min="5124" max="5124" width="10.33203125" style="3" customWidth="1"/>
    <col min="5125" max="5126" width="8" style="3" customWidth="1"/>
    <col min="5127" max="5127" width="9" style="3" customWidth="1"/>
    <col min="5128" max="5128" width="8.33203125" style="3" customWidth="1"/>
    <col min="5129" max="5129" width="11.33203125" style="3" customWidth="1"/>
    <col min="5130" max="5130" width="8.33203125" style="3" customWidth="1"/>
    <col min="5131" max="5131" width="7.33203125" style="3" customWidth="1"/>
    <col min="5132" max="5132" width="7" style="3" customWidth="1"/>
    <col min="5133" max="5133" width="7.6640625" style="3" customWidth="1"/>
    <col min="5134" max="5134" width="7.33203125" style="3" customWidth="1"/>
    <col min="5135" max="5135" width="8.1640625" style="3" customWidth="1"/>
    <col min="5136" max="5139" width="7.33203125" style="3" customWidth="1"/>
    <col min="5140" max="5140" width="10.33203125" style="3" customWidth="1"/>
    <col min="5141" max="5141" width="8.1640625" style="3" customWidth="1"/>
    <col min="5142" max="5142" width="2.33203125" style="3" customWidth="1"/>
    <col min="5143" max="5143" width="15.33203125" style="3" customWidth="1"/>
    <col min="5144" max="5144" width="8.33203125" style="3" customWidth="1"/>
    <col min="5145" max="5145" width="15" style="3" customWidth="1"/>
    <col min="5146" max="5150" width="8.83203125" style="3"/>
    <col min="5151" max="5151" width="17.1640625" style="3" customWidth="1"/>
    <col min="5152" max="5152" width="16" style="3" customWidth="1"/>
    <col min="5153" max="5153" width="9.6640625" style="3" customWidth="1"/>
    <col min="5154" max="5376" width="8.83203125" style="3"/>
    <col min="5377" max="5378" width="2.33203125" style="3" customWidth="1"/>
    <col min="5379" max="5379" width="17.83203125" style="3" customWidth="1"/>
    <col min="5380" max="5380" width="10.33203125" style="3" customWidth="1"/>
    <col min="5381" max="5382" width="8" style="3" customWidth="1"/>
    <col min="5383" max="5383" width="9" style="3" customWidth="1"/>
    <col min="5384" max="5384" width="8.33203125" style="3" customWidth="1"/>
    <col min="5385" max="5385" width="11.33203125" style="3" customWidth="1"/>
    <col min="5386" max="5386" width="8.33203125" style="3" customWidth="1"/>
    <col min="5387" max="5387" width="7.33203125" style="3" customWidth="1"/>
    <col min="5388" max="5388" width="7" style="3" customWidth="1"/>
    <col min="5389" max="5389" width="7.6640625" style="3" customWidth="1"/>
    <col min="5390" max="5390" width="7.33203125" style="3" customWidth="1"/>
    <col min="5391" max="5391" width="8.1640625" style="3" customWidth="1"/>
    <col min="5392" max="5395" width="7.33203125" style="3" customWidth="1"/>
    <col min="5396" max="5396" width="10.33203125" style="3" customWidth="1"/>
    <col min="5397" max="5397" width="8.1640625" style="3" customWidth="1"/>
    <col min="5398" max="5398" width="2.33203125" style="3" customWidth="1"/>
    <col min="5399" max="5399" width="15.33203125" style="3" customWidth="1"/>
    <col min="5400" max="5400" width="8.33203125" style="3" customWidth="1"/>
    <col min="5401" max="5401" width="15" style="3" customWidth="1"/>
    <col min="5402" max="5406" width="8.83203125" style="3"/>
    <col min="5407" max="5407" width="17.1640625" style="3" customWidth="1"/>
    <col min="5408" max="5408" width="16" style="3" customWidth="1"/>
    <col min="5409" max="5409" width="9.6640625" style="3" customWidth="1"/>
    <col min="5410" max="5632" width="8.83203125" style="3"/>
    <col min="5633" max="5634" width="2.33203125" style="3" customWidth="1"/>
    <col min="5635" max="5635" width="17.83203125" style="3" customWidth="1"/>
    <col min="5636" max="5636" width="10.33203125" style="3" customWidth="1"/>
    <col min="5637" max="5638" width="8" style="3" customWidth="1"/>
    <col min="5639" max="5639" width="9" style="3" customWidth="1"/>
    <col min="5640" max="5640" width="8.33203125" style="3" customWidth="1"/>
    <col min="5641" max="5641" width="11.33203125" style="3" customWidth="1"/>
    <col min="5642" max="5642" width="8.33203125" style="3" customWidth="1"/>
    <col min="5643" max="5643" width="7.33203125" style="3" customWidth="1"/>
    <col min="5644" max="5644" width="7" style="3" customWidth="1"/>
    <col min="5645" max="5645" width="7.6640625" style="3" customWidth="1"/>
    <col min="5646" max="5646" width="7.33203125" style="3" customWidth="1"/>
    <col min="5647" max="5647" width="8.1640625" style="3" customWidth="1"/>
    <col min="5648" max="5651" width="7.33203125" style="3" customWidth="1"/>
    <col min="5652" max="5652" width="10.33203125" style="3" customWidth="1"/>
    <col min="5653" max="5653" width="8.1640625" style="3" customWidth="1"/>
    <col min="5654" max="5654" width="2.33203125" style="3" customWidth="1"/>
    <col min="5655" max="5655" width="15.33203125" style="3" customWidth="1"/>
    <col min="5656" max="5656" width="8.33203125" style="3" customWidth="1"/>
    <col min="5657" max="5657" width="15" style="3" customWidth="1"/>
    <col min="5658" max="5662" width="8.83203125" style="3"/>
    <col min="5663" max="5663" width="17.1640625" style="3" customWidth="1"/>
    <col min="5664" max="5664" width="16" style="3" customWidth="1"/>
    <col min="5665" max="5665" width="9.6640625" style="3" customWidth="1"/>
    <col min="5666" max="5888" width="8.83203125" style="3"/>
    <col min="5889" max="5890" width="2.33203125" style="3" customWidth="1"/>
    <col min="5891" max="5891" width="17.83203125" style="3" customWidth="1"/>
    <col min="5892" max="5892" width="10.33203125" style="3" customWidth="1"/>
    <col min="5893" max="5894" width="8" style="3" customWidth="1"/>
    <col min="5895" max="5895" width="9" style="3" customWidth="1"/>
    <col min="5896" max="5896" width="8.33203125" style="3" customWidth="1"/>
    <col min="5897" max="5897" width="11.33203125" style="3" customWidth="1"/>
    <col min="5898" max="5898" width="8.33203125" style="3" customWidth="1"/>
    <col min="5899" max="5899" width="7.33203125" style="3" customWidth="1"/>
    <col min="5900" max="5900" width="7" style="3" customWidth="1"/>
    <col min="5901" max="5901" width="7.6640625" style="3" customWidth="1"/>
    <col min="5902" max="5902" width="7.33203125" style="3" customWidth="1"/>
    <col min="5903" max="5903" width="8.1640625" style="3" customWidth="1"/>
    <col min="5904" max="5907" width="7.33203125" style="3" customWidth="1"/>
    <col min="5908" max="5908" width="10.33203125" style="3" customWidth="1"/>
    <col min="5909" max="5909" width="8.1640625" style="3" customWidth="1"/>
    <col min="5910" max="5910" width="2.33203125" style="3" customWidth="1"/>
    <col min="5911" max="5911" width="15.33203125" style="3" customWidth="1"/>
    <col min="5912" max="5912" width="8.33203125" style="3" customWidth="1"/>
    <col min="5913" max="5913" width="15" style="3" customWidth="1"/>
    <col min="5914" max="5918" width="8.83203125" style="3"/>
    <col min="5919" max="5919" width="17.1640625" style="3" customWidth="1"/>
    <col min="5920" max="5920" width="16" style="3" customWidth="1"/>
    <col min="5921" max="5921" width="9.6640625" style="3" customWidth="1"/>
    <col min="5922" max="6144" width="8.83203125" style="3"/>
    <col min="6145" max="6146" width="2.33203125" style="3" customWidth="1"/>
    <col min="6147" max="6147" width="17.83203125" style="3" customWidth="1"/>
    <col min="6148" max="6148" width="10.33203125" style="3" customWidth="1"/>
    <col min="6149" max="6150" width="8" style="3" customWidth="1"/>
    <col min="6151" max="6151" width="9" style="3" customWidth="1"/>
    <col min="6152" max="6152" width="8.33203125" style="3" customWidth="1"/>
    <col min="6153" max="6153" width="11.33203125" style="3" customWidth="1"/>
    <col min="6154" max="6154" width="8.33203125" style="3" customWidth="1"/>
    <col min="6155" max="6155" width="7.33203125" style="3" customWidth="1"/>
    <col min="6156" max="6156" width="7" style="3" customWidth="1"/>
    <col min="6157" max="6157" width="7.6640625" style="3" customWidth="1"/>
    <col min="6158" max="6158" width="7.33203125" style="3" customWidth="1"/>
    <col min="6159" max="6159" width="8.1640625" style="3" customWidth="1"/>
    <col min="6160" max="6163" width="7.33203125" style="3" customWidth="1"/>
    <col min="6164" max="6164" width="10.33203125" style="3" customWidth="1"/>
    <col min="6165" max="6165" width="8.1640625" style="3" customWidth="1"/>
    <col min="6166" max="6166" width="2.33203125" style="3" customWidth="1"/>
    <col min="6167" max="6167" width="15.33203125" style="3" customWidth="1"/>
    <col min="6168" max="6168" width="8.33203125" style="3" customWidth="1"/>
    <col min="6169" max="6169" width="15" style="3" customWidth="1"/>
    <col min="6170" max="6174" width="8.83203125" style="3"/>
    <col min="6175" max="6175" width="17.1640625" style="3" customWidth="1"/>
    <col min="6176" max="6176" width="16" style="3" customWidth="1"/>
    <col min="6177" max="6177" width="9.6640625" style="3" customWidth="1"/>
    <col min="6178" max="6400" width="8.83203125" style="3"/>
    <col min="6401" max="6402" width="2.33203125" style="3" customWidth="1"/>
    <col min="6403" max="6403" width="17.83203125" style="3" customWidth="1"/>
    <col min="6404" max="6404" width="10.33203125" style="3" customWidth="1"/>
    <col min="6405" max="6406" width="8" style="3" customWidth="1"/>
    <col min="6407" max="6407" width="9" style="3" customWidth="1"/>
    <col min="6408" max="6408" width="8.33203125" style="3" customWidth="1"/>
    <col min="6409" max="6409" width="11.33203125" style="3" customWidth="1"/>
    <col min="6410" max="6410" width="8.33203125" style="3" customWidth="1"/>
    <col min="6411" max="6411" width="7.33203125" style="3" customWidth="1"/>
    <col min="6412" max="6412" width="7" style="3" customWidth="1"/>
    <col min="6413" max="6413" width="7.6640625" style="3" customWidth="1"/>
    <col min="6414" max="6414" width="7.33203125" style="3" customWidth="1"/>
    <col min="6415" max="6415" width="8.1640625" style="3" customWidth="1"/>
    <col min="6416" max="6419" width="7.33203125" style="3" customWidth="1"/>
    <col min="6420" max="6420" width="10.33203125" style="3" customWidth="1"/>
    <col min="6421" max="6421" width="8.1640625" style="3" customWidth="1"/>
    <col min="6422" max="6422" width="2.33203125" style="3" customWidth="1"/>
    <col min="6423" max="6423" width="15.33203125" style="3" customWidth="1"/>
    <col min="6424" max="6424" width="8.33203125" style="3" customWidth="1"/>
    <col min="6425" max="6425" width="15" style="3" customWidth="1"/>
    <col min="6426" max="6430" width="8.83203125" style="3"/>
    <col min="6431" max="6431" width="17.1640625" style="3" customWidth="1"/>
    <col min="6432" max="6432" width="16" style="3" customWidth="1"/>
    <col min="6433" max="6433" width="9.6640625" style="3" customWidth="1"/>
    <col min="6434" max="6656" width="8.83203125" style="3"/>
    <col min="6657" max="6658" width="2.33203125" style="3" customWidth="1"/>
    <col min="6659" max="6659" width="17.83203125" style="3" customWidth="1"/>
    <col min="6660" max="6660" width="10.33203125" style="3" customWidth="1"/>
    <col min="6661" max="6662" width="8" style="3" customWidth="1"/>
    <col min="6663" max="6663" width="9" style="3" customWidth="1"/>
    <col min="6664" max="6664" width="8.33203125" style="3" customWidth="1"/>
    <col min="6665" max="6665" width="11.33203125" style="3" customWidth="1"/>
    <col min="6666" max="6666" width="8.33203125" style="3" customWidth="1"/>
    <col min="6667" max="6667" width="7.33203125" style="3" customWidth="1"/>
    <col min="6668" max="6668" width="7" style="3" customWidth="1"/>
    <col min="6669" max="6669" width="7.6640625" style="3" customWidth="1"/>
    <col min="6670" max="6670" width="7.33203125" style="3" customWidth="1"/>
    <col min="6671" max="6671" width="8.1640625" style="3" customWidth="1"/>
    <col min="6672" max="6675" width="7.33203125" style="3" customWidth="1"/>
    <col min="6676" max="6676" width="10.33203125" style="3" customWidth="1"/>
    <col min="6677" max="6677" width="8.1640625" style="3" customWidth="1"/>
    <col min="6678" max="6678" width="2.33203125" style="3" customWidth="1"/>
    <col min="6679" max="6679" width="15.33203125" style="3" customWidth="1"/>
    <col min="6680" max="6680" width="8.33203125" style="3" customWidth="1"/>
    <col min="6681" max="6681" width="15" style="3" customWidth="1"/>
    <col min="6682" max="6686" width="8.83203125" style="3"/>
    <col min="6687" max="6687" width="17.1640625" style="3" customWidth="1"/>
    <col min="6688" max="6688" width="16" style="3" customWidth="1"/>
    <col min="6689" max="6689" width="9.6640625" style="3" customWidth="1"/>
    <col min="6690" max="6912" width="8.83203125" style="3"/>
    <col min="6913" max="6914" width="2.33203125" style="3" customWidth="1"/>
    <col min="6915" max="6915" width="17.83203125" style="3" customWidth="1"/>
    <col min="6916" max="6916" width="10.33203125" style="3" customWidth="1"/>
    <col min="6917" max="6918" width="8" style="3" customWidth="1"/>
    <col min="6919" max="6919" width="9" style="3" customWidth="1"/>
    <col min="6920" max="6920" width="8.33203125" style="3" customWidth="1"/>
    <col min="6921" max="6921" width="11.33203125" style="3" customWidth="1"/>
    <col min="6922" max="6922" width="8.33203125" style="3" customWidth="1"/>
    <col min="6923" max="6923" width="7.33203125" style="3" customWidth="1"/>
    <col min="6924" max="6924" width="7" style="3" customWidth="1"/>
    <col min="6925" max="6925" width="7.6640625" style="3" customWidth="1"/>
    <col min="6926" max="6926" width="7.33203125" style="3" customWidth="1"/>
    <col min="6927" max="6927" width="8.1640625" style="3" customWidth="1"/>
    <col min="6928" max="6931" width="7.33203125" style="3" customWidth="1"/>
    <col min="6932" max="6932" width="10.33203125" style="3" customWidth="1"/>
    <col min="6933" max="6933" width="8.1640625" style="3" customWidth="1"/>
    <col min="6934" max="6934" width="2.33203125" style="3" customWidth="1"/>
    <col min="6935" max="6935" width="15.33203125" style="3" customWidth="1"/>
    <col min="6936" max="6936" width="8.33203125" style="3" customWidth="1"/>
    <col min="6937" max="6937" width="15" style="3" customWidth="1"/>
    <col min="6938" max="6942" width="8.83203125" style="3"/>
    <col min="6943" max="6943" width="17.1640625" style="3" customWidth="1"/>
    <col min="6944" max="6944" width="16" style="3" customWidth="1"/>
    <col min="6945" max="6945" width="9.6640625" style="3" customWidth="1"/>
    <col min="6946" max="7168" width="8.83203125" style="3"/>
    <col min="7169" max="7170" width="2.33203125" style="3" customWidth="1"/>
    <col min="7171" max="7171" width="17.83203125" style="3" customWidth="1"/>
    <col min="7172" max="7172" width="10.33203125" style="3" customWidth="1"/>
    <col min="7173" max="7174" width="8" style="3" customWidth="1"/>
    <col min="7175" max="7175" width="9" style="3" customWidth="1"/>
    <col min="7176" max="7176" width="8.33203125" style="3" customWidth="1"/>
    <col min="7177" max="7177" width="11.33203125" style="3" customWidth="1"/>
    <col min="7178" max="7178" width="8.33203125" style="3" customWidth="1"/>
    <col min="7179" max="7179" width="7.33203125" style="3" customWidth="1"/>
    <col min="7180" max="7180" width="7" style="3" customWidth="1"/>
    <col min="7181" max="7181" width="7.6640625" style="3" customWidth="1"/>
    <col min="7182" max="7182" width="7.33203125" style="3" customWidth="1"/>
    <col min="7183" max="7183" width="8.1640625" style="3" customWidth="1"/>
    <col min="7184" max="7187" width="7.33203125" style="3" customWidth="1"/>
    <col min="7188" max="7188" width="10.33203125" style="3" customWidth="1"/>
    <col min="7189" max="7189" width="8.1640625" style="3" customWidth="1"/>
    <col min="7190" max="7190" width="2.33203125" style="3" customWidth="1"/>
    <col min="7191" max="7191" width="15.33203125" style="3" customWidth="1"/>
    <col min="7192" max="7192" width="8.33203125" style="3" customWidth="1"/>
    <col min="7193" max="7193" width="15" style="3" customWidth="1"/>
    <col min="7194" max="7198" width="8.83203125" style="3"/>
    <col min="7199" max="7199" width="17.1640625" style="3" customWidth="1"/>
    <col min="7200" max="7200" width="16" style="3" customWidth="1"/>
    <col min="7201" max="7201" width="9.6640625" style="3" customWidth="1"/>
    <col min="7202" max="7424" width="8.83203125" style="3"/>
    <col min="7425" max="7426" width="2.33203125" style="3" customWidth="1"/>
    <col min="7427" max="7427" width="17.83203125" style="3" customWidth="1"/>
    <col min="7428" max="7428" width="10.33203125" style="3" customWidth="1"/>
    <col min="7429" max="7430" width="8" style="3" customWidth="1"/>
    <col min="7431" max="7431" width="9" style="3" customWidth="1"/>
    <col min="7432" max="7432" width="8.33203125" style="3" customWidth="1"/>
    <col min="7433" max="7433" width="11.33203125" style="3" customWidth="1"/>
    <col min="7434" max="7434" width="8.33203125" style="3" customWidth="1"/>
    <col min="7435" max="7435" width="7.33203125" style="3" customWidth="1"/>
    <col min="7436" max="7436" width="7" style="3" customWidth="1"/>
    <col min="7437" max="7437" width="7.6640625" style="3" customWidth="1"/>
    <col min="7438" max="7438" width="7.33203125" style="3" customWidth="1"/>
    <col min="7439" max="7439" width="8.1640625" style="3" customWidth="1"/>
    <col min="7440" max="7443" width="7.33203125" style="3" customWidth="1"/>
    <col min="7444" max="7444" width="10.33203125" style="3" customWidth="1"/>
    <col min="7445" max="7445" width="8.1640625" style="3" customWidth="1"/>
    <col min="7446" max="7446" width="2.33203125" style="3" customWidth="1"/>
    <col min="7447" max="7447" width="15.33203125" style="3" customWidth="1"/>
    <col min="7448" max="7448" width="8.33203125" style="3" customWidth="1"/>
    <col min="7449" max="7449" width="15" style="3" customWidth="1"/>
    <col min="7450" max="7454" width="8.83203125" style="3"/>
    <col min="7455" max="7455" width="17.1640625" style="3" customWidth="1"/>
    <col min="7456" max="7456" width="16" style="3" customWidth="1"/>
    <col min="7457" max="7457" width="9.6640625" style="3" customWidth="1"/>
    <col min="7458" max="7680" width="8.83203125" style="3"/>
    <col min="7681" max="7682" width="2.33203125" style="3" customWidth="1"/>
    <col min="7683" max="7683" width="17.83203125" style="3" customWidth="1"/>
    <col min="7684" max="7684" width="10.33203125" style="3" customWidth="1"/>
    <col min="7685" max="7686" width="8" style="3" customWidth="1"/>
    <col min="7687" max="7687" width="9" style="3" customWidth="1"/>
    <col min="7688" max="7688" width="8.33203125" style="3" customWidth="1"/>
    <col min="7689" max="7689" width="11.33203125" style="3" customWidth="1"/>
    <col min="7690" max="7690" width="8.33203125" style="3" customWidth="1"/>
    <col min="7691" max="7691" width="7.33203125" style="3" customWidth="1"/>
    <col min="7692" max="7692" width="7" style="3" customWidth="1"/>
    <col min="7693" max="7693" width="7.6640625" style="3" customWidth="1"/>
    <col min="7694" max="7694" width="7.33203125" style="3" customWidth="1"/>
    <col min="7695" max="7695" width="8.1640625" style="3" customWidth="1"/>
    <col min="7696" max="7699" width="7.33203125" style="3" customWidth="1"/>
    <col min="7700" max="7700" width="10.33203125" style="3" customWidth="1"/>
    <col min="7701" max="7701" width="8.1640625" style="3" customWidth="1"/>
    <col min="7702" max="7702" width="2.33203125" style="3" customWidth="1"/>
    <col min="7703" max="7703" width="15.33203125" style="3" customWidth="1"/>
    <col min="7704" max="7704" width="8.33203125" style="3" customWidth="1"/>
    <col min="7705" max="7705" width="15" style="3" customWidth="1"/>
    <col min="7706" max="7710" width="8.83203125" style="3"/>
    <col min="7711" max="7711" width="17.1640625" style="3" customWidth="1"/>
    <col min="7712" max="7712" width="16" style="3" customWidth="1"/>
    <col min="7713" max="7713" width="9.6640625" style="3" customWidth="1"/>
    <col min="7714" max="7936" width="8.83203125" style="3"/>
    <col min="7937" max="7938" width="2.33203125" style="3" customWidth="1"/>
    <col min="7939" max="7939" width="17.83203125" style="3" customWidth="1"/>
    <col min="7940" max="7940" width="10.33203125" style="3" customWidth="1"/>
    <col min="7941" max="7942" width="8" style="3" customWidth="1"/>
    <col min="7943" max="7943" width="9" style="3" customWidth="1"/>
    <col min="7944" max="7944" width="8.33203125" style="3" customWidth="1"/>
    <col min="7945" max="7945" width="11.33203125" style="3" customWidth="1"/>
    <col min="7946" max="7946" width="8.33203125" style="3" customWidth="1"/>
    <col min="7947" max="7947" width="7.33203125" style="3" customWidth="1"/>
    <col min="7948" max="7948" width="7" style="3" customWidth="1"/>
    <col min="7949" max="7949" width="7.6640625" style="3" customWidth="1"/>
    <col min="7950" max="7950" width="7.33203125" style="3" customWidth="1"/>
    <col min="7951" max="7951" width="8.1640625" style="3" customWidth="1"/>
    <col min="7952" max="7955" width="7.33203125" style="3" customWidth="1"/>
    <col min="7956" max="7956" width="10.33203125" style="3" customWidth="1"/>
    <col min="7957" max="7957" width="8.1640625" style="3" customWidth="1"/>
    <col min="7958" max="7958" width="2.33203125" style="3" customWidth="1"/>
    <col min="7959" max="7959" width="15.33203125" style="3" customWidth="1"/>
    <col min="7960" max="7960" width="8.33203125" style="3" customWidth="1"/>
    <col min="7961" max="7961" width="15" style="3" customWidth="1"/>
    <col min="7962" max="7966" width="8.83203125" style="3"/>
    <col min="7967" max="7967" width="17.1640625" style="3" customWidth="1"/>
    <col min="7968" max="7968" width="16" style="3" customWidth="1"/>
    <col min="7969" max="7969" width="9.6640625" style="3" customWidth="1"/>
    <col min="7970" max="8192" width="8.83203125" style="3"/>
    <col min="8193" max="8194" width="2.33203125" style="3" customWidth="1"/>
    <col min="8195" max="8195" width="17.83203125" style="3" customWidth="1"/>
    <col min="8196" max="8196" width="10.33203125" style="3" customWidth="1"/>
    <col min="8197" max="8198" width="8" style="3" customWidth="1"/>
    <col min="8199" max="8199" width="9" style="3" customWidth="1"/>
    <col min="8200" max="8200" width="8.33203125" style="3" customWidth="1"/>
    <col min="8201" max="8201" width="11.33203125" style="3" customWidth="1"/>
    <col min="8202" max="8202" width="8.33203125" style="3" customWidth="1"/>
    <col min="8203" max="8203" width="7.33203125" style="3" customWidth="1"/>
    <col min="8204" max="8204" width="7" style="3" customWidth="1"/>
    <col min="8205" max="8205" width="7.6640625" style="3" customWidth="1"/>
    <col min="8206" max="8206" width="7.33203125" style="3" customWidth="1"/>
    <col min="8207" max="8207" width="8.1640625" style="3" customWidth="1"/>
    <col min="8208" max="8211" width="7.33203125" style="3" customWidth="1"/>
    <col min="8212" max="8212" width="10.33203125" style="3" customWidth="1"/>
    <col min="8213" max="8213" width="8.1640625" style="3" customWidth="1"/>
    <col min="8214" max="8214" width="2.33203125" style="3" customWidth="1"/>
    <col min="8215" max="8215" width="15.33203125" style="3" customWidth="1"/>
    <col min="8216" max="8216" width="8.33203125" style="3" customWidth="1"/>
    <col min="8217" max="8217" width="15" style="3" customWidth="1"/>
    <col min="8218" max="8222" width="8.83203125" style="3"/>
    <col min="8223" max="8223" width="17.1640625" style="3" customWidth="1"/>
    <col min="8224" max="8224" width="16" style="3" customWidth="1"/>
    <col min="8225" max="8225" width="9.6640625" style="3" customWidth="1"/>
    <col min="8226" max="8448" width="8.83203125" style="3"/>
    <col min="8449" max="8450" width="2.33203125" style="3" customWidth="1"/>
    <col min="8451" max="8451" width="17.83203125" style="3" customWidth="1"/>
    <col min="8452" max="8452" width="10.33203125" style="3" customWidth="1"/>
    <col min="8453" max="8454" width="8" style="3" customWidth="1"/>
    <col min="8455" max="8455" width="9" style="3" customWidth="1"/>
    <col min="8456" max="8456" width="8.33203125" style="3" customWidth="1"/>
    <col min="8457" max="8457" width="11.33203125" style="3" customWidth="1"/>
    <col min="8458" max="8458" width="8.33203125" style="3" customWidth="1"/>
    <col min="8459" max="8459" width="7.33203125" style="3" customWidth="1"/>
    <col min="8460" max="8460" width="7" style="3" customWidth="1"/>
    <col min="8461" max="8461" width="7.6640625" style="3" customWidth="1"/>
    <col min="8462" max="8462" width="7.33203125" style="3" customWidth="1"/>
    <col min="8463" max="8463" width="8.1640625" style="3" customWidth="1"/>
    <col min="8464" max="8467" width="7.33203125" style="3" customWidth="1"/>
    <col min="8468" max="8468" width="10.33203125" style="3" customWidth="1"/>
    <col min="8469" max="8469" width="8.1640625" style="3" customWidth="1"/>
    <col min="8470" max="8470" width="2.33203125" style="3" customWidth="1"/>
    <col min="8471" max="8471" width="15.33203125" style="3" customWidth="1"/>
    <col min="8472" max="8472" width="8.33203125" style="3" customWidth="1"/>
    <col min="8473" max="8473" width="15" style="3" customWidth="1"/>
    <col min="8474" max="8478" width="8.83203125" style="3"/>
    <col min="8479" max="8479" width="17.1640625" style="3" customWidth="1"/>
    <col min="8480" max="8480" width="16" style="3" customWidth="1"/>
    <col min="8481" max="8481" width="9.6640625" style="3" customWidth="1"/>
    <col min="8482" max="8704" width="8.83203125" style="3"/>
    <col min="8705" max="8706" width="2.33203125" style="3" customWidth="1"/>
    <col min="8707" max="8707" width="17.83203125" style="3" customWidth="1"/>
    <col min="8708" max="8708" width="10.33203125" style="3" customWidth="1"/>
    <col min="8709" max="8710" width="8" style="3" customWidth="1"/>
    <col min="8711" max="8711" width="9" style="3" customWidth="1"/>
    <col min="8712" max="8712" width="8.33203125" style="3" customWidth="1"/>
    <col min="8713" max="8713" width="11.33203125" style="3" customWidth="1"/>
    <col min="8714" max="8714" width="8.33203125" style="3" customWidth="1"/>
    <col min="8715" max="8715" width="7.33203125" style="3" customWidth="1"/>
    <col min="8716" max="8716" width="7" style="3" customWidth="1"/>
    <col min="8717" max="8717" width="7.6640625" style="3" customWidth="1"/>
    <col min="8718" max="8718" width="7.33203125" style="3" customWidth="1"/>
    <col min="8719" max="8719" width="8.1640625" style="3" customWidth="1"/>
    <col min="8720" max="8723" width="7.33203125" style="3" customWidth="1"/>
    <col min="8724" max="8724" width="10.33203125" style="3" customWidth="1"/>
    <col min="8725" max="8725" width="8.1640625" style="3" customWidth="1"/>
    <col min="8726" max="8726" width="2.33203125" style="3" customWidth="1"/>
    <col min="8727" max="8727" width="15.33203125" style="3" customWidth="1"/>
    <col min="8728" max="8728" width="8.33203125" style="3" customWidth="1"/>
    <col min="8729" max="8729" width="15" style="3" customWidth="1"/>
    <col min="8730" max="8734" width="8.83203125" style="3"/>
    <col min="8735" max="8735" width="17.1640625" style="3" customWidth="1"/>
    <col min="8736" max="8736" width="16" style="3" customWidth="1"/>
    <col min="8737" max="8737" width="9.6640625" style="3" customWidth="1"/>
    <col min="8738" max="8960" width="8.83203125" style="3"/>
    <col min="8961" max="8962" width="2.33203125" style="3" customWidth="1"/>
    <col min="8963" max="8963" width="17.83203125" style="3" customWidth="1"/>
    <col min="8964" max="8964" width="10.33203125" style="3" customWidth="1"/>
    <col min="8965" max="8966" width="8" style="3" customWidth="1"/>
    <col min="8967" max="8967" width="9" style="3" customWidth="1"/>
    <col min="8968" max="8968" width="8.33203125" style="3" customWidth="1"/>
    <col min="8969" max="8969" width="11.33203125" style="3" customWidth="1"/>
    <col min="8970" max="8970" width="8.33203125" style="3" customWidth="1"/>
    <col min="8971" max="8971" width="7.33203125" style="3" customWidth="1"/>
    <col min="8972" max="8972" width="7" style="3" customWidth="1"/>
    <col min="8973" max="8973" width="7.6640625" style="3" customWidth="1"/>
    <col min="8974" max="8974" width="7.33203125" style="3" customWidth="1"/>
    <col min="8975" max="8975" width="8.1640625" style="3" customWidth="1"/>
    <col min="8976" max="8979" width="7.33203125" style="3" customWidth="1"/>
    <col min="8980" max="8980" width="10.33203125" style="3" customWidth="1"/>
    <col min="8981" max="8981" width="8.1640625" style="3" customWidth="1"/>
    <col min="8982" max="8982" width="2.33203125" style="3" customWidth="1"/>
    <col min="8983" max="8983" width="15.33203125" style="3" customWidth="1"/>
    <col min="8984" max="8984" width="8.33203125" style="3" customWidth="1"/>
    <col min="8985" max="8985" width="15" style="3" customWidth="1"/>
    <col min="8986" max="8990" width="8.83203125" style="3"/>
    <col min="8991" max="8991" width="17.1640625" style="3" customWidth="1"/>
    <col min="8992" max="8992" width="16" style="3" customWidth="1"/>
    <col min="8993" max="8993" width="9.6640625" style="3" customWidth="1"/>
    <col min="8994" max="9216" width="8.83203125" style="3"/>
    <col min="9217" max="9218" width="2.33203125" style="3" customWidth="1"/>
    <col min="9219" max="9219" width="17.83203125" style="3" customWidth="1"/>
    <col min="9220" max="9220" width="10.33203125" style="3" customWidth="1"/>
    <col min="9221" max="9222" width="8" style="3" customWidth="1"/>
    <col min="9223" max="9223" width="9" style="3" customWidth="1"/>
    <col min="9224" max="9224" width="8.33203125" style="3" customWidth="1"/>
    <col min="9225" max="9225" width="11.33203125" style="3" customWidth="1"/>
    <col min="9226" max="9226" width="8.33203125" style="3" customWidth="1"/>
    <col min="9227" max="9227" width="7.33203125" style="3" customWidth="1"/>
    <col min="9228" max="9228" width="7" style="3" customWidth="1"/>
    <col min="9229" max="9229" width="7.6640625" style="3" customWidth="1"/>
    <col min="9230" max="9230" width="7.33203125" style="3" customWidth="1"/>
    <col min="9231" max="9231" width="8.1640625" style="3" customWidth="1"/>
    <col min="9232" max="9235" width="7.33203125" style="3" customWidth="1"/>
    <col min="9236" max="9236" width="10.33203125" style="3" customWidth="1"/>
    <col min="9237" max="9237" width="8.1640625" style="3" customWidth="1"/>
    <col min="9238" max="9238" width="2.33203125" style="3" customWidth="1"/>
    <col min="9239" max="9239" width="15.33203125" style="3" customWidth="1"/>
    <col min="9240" max="9240" width="8.33203125" style="3" customWidth="1"/>
    <col min="9241" max="9241" width="15" style="3" customWidth="1"/>
    <col min="9242" max="9246" width="8.83203125" style="3"/>
    <col min="9247" max="9247" width="17.1640625" style="3" customWidth="1"/>
    <col min="9248" max="9248" width="16" style="3" customWidth="1"/>
    <col min="9249" max="9249" width="9.6640625" style="3" customWidth="1"/>
    <col min="9250" max="9472" width="8.83203125" style="3"/>
    <col min="9473" max="9474" width="2.33203125" style="3" customWidth="1"/>
    <col min="9475" max="9475" width="17.83203125" style="3" customWidth="1"/>
    <col min="9476" max="9476" width="10.33203125" style="3" customWidth="1"/>
    <col min="9477" max="9478" width="8" style="3" customWidth="1"/>
    <col min="9479" max="9479" width="9" style="3" customWidth="1"/>
    <col min="9480" max="9480" width="8.33203125" style="3" customWidth="1"/>
    <col min="9481" max="9481" width="11.33203125" style="3" customWidth="1"/>
    <col min="9482" max="9482" width="8.33203125" style="3" customWidth="1"/>
    <col min="9483" max="9483" width="7.33203125" style="3" customWidth="1"/>
    <col min="9484" max="9484" width="7" style="3" customWidth="1"/>
    <col min="9485" max="9485" width="7.6640625" style="3" customWidth="1"/>
    <col min="9486" max="9486" width="7.33203125" style="3" customWidth="1"/>
    <col min="9487" max="9487" width="8.1640625" style="3" customWidth="1"/>
    <col min="9488" max="9491" width="7.33203125" style="3" customWidth="1"/>
    <col min="9492" max="9492" width="10.33203125" style="3" customWidth="1"/>
    <col min="9493" max="9493" width="8.1640625" style="3" customWidth="1"/>
    <col min="9494" max="9494" width="2.33203125" style="3" customWidth="1"/>
    <col min="9495" max="9495" width="15.33203125" style="3" customWidth="1"/>
    <col min="9496" max="9496" width="8.33203125" style="3" customWidth="1"/>
    <col min="9497" max="9497" width="15" style="3" customWidth="1"/>
    <col min="9498" max="9502" width="8.83203125" style="3"/>
    <col min="9503" max="9503" width="17.1640625" style="3" customWidth="1"/>
    <col min="9504" max="9504" width="16" style="3" customWidth="1"/>
    <col min="9505" max="9505" width="9.6640625" style="3" customWidth="1"/>
    <col min="9506" max="9728" width="8.83203125" style="3"/>
    <col min="9729" max="9730" width="2.33203125" style="3" customWidth="1"/>
    <col min="9731" max="9731" width="17.83203125" style="3" customWidth="1"/>
    <col min="9732" max="9732" width="10.33203125" style="3" customWidth="1"/>
    <col min="9733" max="9734" width="8" style="3" customWidth="1"/>
    <col min="9735" max="9735" width="9" style="3" customWidth="1"/>
    <col min="9736" max="9736" width="8.33203125" style="3" customWidth="1"/>
    <col min="9737" max="9737" width="11.33203125" style="3" customWidth="1"/>
    <col min="9738" max="9738" width="8.33203125" style="3" customWidth="1"/>
    <col min="9739" max="9739" width="7.33203125" style="3" customWidth="1"/>
    <col min="9740" max="9740" width="7" style="3" customWidth="1"/>
    <col min="9741" max="9741" width="7.6640625" style="3" customWidth="1"/>
    <col min="9742" max="9742" width="7.33203125" style="3" customWidth="1"/>
    <col min="9743" max="9743" width="8.1640625" style="3" customWidth="1"/>
    <col min="9744" max="9747" width="7.33203125" style="3" customWidth="1"/>
    <col min="9748" max="9748" width="10.33203125" style="3" customWidth="1"/>
    <col min="9749" max="9749" width="8.1640625" style="3" customWidth="1"/>
    <col min="9750" max="9750" width="2.33203125" style="3" customWidth="1"/>
    <col min="9751" max="9751" width="15.33203125" style="3" customWidth="1"/>
    <col min="9752" max="9752" width="8.33203125" style="3" customWidth="1"/>
    <col min="9753" max="9753" width="15" style="3" customWidth="1"/>
    <col min="9754" max="9758" width="8.83203125" style="3"/>
    <col min="9759" max="9759" width="17.1640625" style="3" customWidth="1"/>
    <col min="9760" max="9760" width="16" style="3" customWidth="1"/>
    <col min="9761" max="9761" width="9.6640625" style="3" customWidth="1"/>
    <col min="9762" max="9984" width="8.83203125" style="3"/>
    <col min="9985" max="9986" width="2.33203125" style="3" customWidth="1"/>
    <col min="9987" max="9987" width="17.83203125" style="3" customWidth="1"/>
    <col min="9988" max="9988" width="10.33203125" style="3" customWidth="1"/>
    <col min="9989" max="9990" width="8" style="3" customWidth="1"/>
    <col min="9991" max="9991" width="9" style="3" customWidth="1"/>
    <col min="9992" max="9992" width="8.33203125" style="3" customWidth="1"/>
    <col min="9993" max="9993" width="11.33203125" style="3" customWidth="1"/>
    <col min="9994" max="9994" width="8.33203125" style="3" customWidth="1"/>
    <col min="9995" max="9995" width="7.33203125" style="3" customWidth="1"/>
    <col min="9996" max="9996" width="7" style="3" customWidth="1"/>
    <col min="9997" max="9997" width="7.6640625" style="3" customWidth="1"/>
    <col min="9998" max="9998" width="7.33203125" style="3" customWidth="1"/>
    <col min="9999" max="9999" width="8.1640625" style="3" customWidth="1"/>
    <col min="10000" max="10003" width="7.33203125" style="3" customWidth="1"/>
    <col min="10004" max="10004" width="10.33203125" style="3" customWidth="1"/>
    <col min="10005" max="10005" width="8.1640625" style="3" customWidth="1"/>
    <col min="10006" max="10006" width="2.33203125" style="3" customWidth="1"/>
    <col min="10007" max="10007" width="15.33203125" style="3" customWidth="1"/>
    <col min="10008" max="10008" width="8.33203125" style="3" customWidth="1"/>
    <col min="10009" max="10009" width="15" style="3" customWidth="1"/>
    <col min="10010" max="10014" width="8.83203125" style="3"/>
    <col min="10015" max="10015" width="17.1640625" style="3" customWidth="1"/>
    <col min="10016" max="10016" width="16" style="3" customWidth="1"/>
    <col min="10017" max="10017" width="9.6640625" style="3" customWidth="1"/>
    <col min="10018" max="10240" width="8.83203125" style="3"/>
    <col min="10241" max="10242" width="2.33203125" style="3" customWidth="1"/>
    <col min="10243" max="10243" width="17.83203125" style="3" customWidth="1"/>
    <col min="10244" max="10244" width="10.33203125" style="3" customWidth="1"/>
    <col min="10245" max="10246" width="8" style="3" customWidth="1"/>
    <col min="10247" max="10247" width="9" style="3" customWidth="1"/>
    <col min="10248" max="10248" width="8.33203125" style="3" customWidth="1"/>
    <col min="10249" max="10249" width="11.33203125" style="3" customWidth="1"/>
    <col min="10250" max="10250" width="8.33203125" style="3" customWidth="1"/>
    <col min="10251" max="10251" width="7.33203125" style="3" customWidth="1"/>
    <col min="10252" max="10252" width="7" style="3" customWidth="1"/>
    <col min="10253" max="10253" width="7.6640625" style="3" customWidth="1"/>
    <col min="10254" max="10254" width="7.33203125" style="3" customWidth="1"/>
    <col min="10255" max="10255" width="8.1640625" style="3" customWidth="1"/>
    <col min="10256" max="10259" width="7.33203125" style="3" customWidth="1"/>
    <col min="10260" max="10260" width="10.33203125" style="3" customWidth="1"/>
    <col min="10261" max="10261" width="8.1640625" style="3" customWidth="1"/>
    <col min="10262" max="10262" width="2.33203125" style="3" customWidth="1"/>
    <col min="10263" max="10263" width="15.33203125" style="3" customWidth="1"/>
    <col min="10264" max="10264" width="8.33203125" style="3" customWidth="1"/>
    <col min="10265" max="10265" width="15" style="3" customWidth="1"/>
    <col min="10266" max="10270" width="8.83203125" style="3"/>
    <col min="10271" max="10271" width="17.1640625" style="3" customWidth="1"/>
    <col min="10272" max="10272" width="16" style="3" customWidth="1"/>
    <col min="10273" max="10273" width="9.6640625" style="3" customWidth="1"/>
    <col min="10274" max="10496" width="8.83203125" style="3"/>
    <col min="10497" max="10498" width="2.33203125" style="3" customWidth="1"/>
    <col min="10499" max="10499" width="17.83203125" style="3" customWidth="1"/>
    <col min="10500" max="10500" width="10.33203125" style="3" customWidth="1"/>
    <col min="10501" max="10502" width="8" style="3" customWidth="1"/>
    <col min="10503" max="10503" width="9" style="3" customWidth="1"/>
    <col min="10504" max="10504" width="8.33203125" style="3" customWidth="1"/>
    <col min="10505" max="10505" width="11.33203125" style="3" customWidth="1"/>
    <col min="10506" max="10506" width="8.33203125" style="3" customWidth="1"/>
    <col min="10507" max="10507" width="7.33203125" style="3" customWidth="1"/>
    <col min="10508" max="10508" width="7" style="3" customWidth="1"/>
    <col min="10509" max="10509" width="7.6640625" style="3" customWidth="1"/>
    <col min="10510" max="10510" width="7.33203125" style="3" customWidth="1"/>
    <col min="10511" max="10511" width="8.1640625" style="3" customWidth="1"/>
    <col min="10512" max="10515" width="7.33203125" style="3" customWidth="1"/>
    <col min="10516" max="10516" width="10.33203125" style="3" customWidth="1"/>
    <col min="10517" max="10517" width="8.1640625" style="3" customWidth="1"/>
    <col min="10518" max="10518" width="2.33203125" style="3" customWidth="1"/>
    <col min="10519" max="10519" width="15.33203125" style="3" customWidth="1"/>
    <col min="10520" max="10520" width="8.33203125" style="3" customWidth="1"/>
    <col min="10521" max="10521" width="15" style="3" customWidth="1"/>
    <col min="10522" max="10526" width="8.83203125" style="3"/>
    <col min="10527" max="10527" width="17.1640625" style="3" customWidth="1"/>
    <col min="10528" max="10528" width="16" style="3" customWidth="1"/>
    <col min="10529" max="10529" width="9.6640625" style="3" customWidth="1"/>
    <col min="10530" max="10752" width="8.83203125" style="3"/>
    <col min="10753" max="10754" width="2.33203125" style="3" customWidth="1"/>
    <col min="10755" max="10755" width="17.83203125" style="3" customWidth="1"/>
    <col min="10756" max="10756" width="10.33203125" style="3" customWidth="1"/>
    <col min="10757" max="10758" width="8" style="3" customWidth="1"/>
    <col min="10759" max="10759" width="9" style="3" customWidth="1"/>
    <col min="10760" max="10760" width="8.33203125" style="3" customWidth="1"/>
    <col min="10761" max="10761" width="11.33203125" style="3" customWidth="1"/>
    <col min="10762" max="10762" width="8.33203125" style="3" customWidth="1"/>
    <col min="10763" max="10763" width="7.33203125" style="3" customWidth="1"/>
    <col min="10764" max="10764" width="7" style="3" customWidth="1"/>
    <col min="10765" max="10765" width="7.6640625" style="3" customWidth="1"/>
    <col min="10766" max="10766" width="7.33203125" style="3" customWidth="1"/>
    <col min="10767" max="10767" width="8.1640625" style="3" customWidth="1"/>
    <col min="10768" max="10771" width="7.33203125" style="3" customWidth="1"/>
    <col min="10772" max="10772" width="10.33203125" style="3" customWidth="1"/>
    <col min="10773" max="10773" width="8.1640625" style="3" customWidth="1"/>
    <col min="10774" max="10774" width="2.33203125" style="3" customWidth="1"/>
    <col min="10775" max="10775" width="15.33203125" style="3" customWidth="1"/>
    <col min="10776" max="10776" width="8.33203125" style="3" customWidth="1"/>
    <col min="10777" max="10777" width="15" style="3" customWidth="1"/>
    <col min="10778" max="10782" width="8.83203125" style="3"/>
    <col min="10783" max="10783" width="17.1640625" style="3" customWidth="1"/>
    <col min="10784" max="10784" width="16" style="3" customWidth="1"/>
    <col min="10785" max="10785" width="9.6640625" style="3" customWidth="1"/>
    <col min="10786" max="11008" width="8.83203125" style="3"/>
    <col min="11009" max="11010" width="2.33203125" style="3" customWidth="1"/>
    <col min="11011" max="11011" width="17.83203125" style="3" customWidth="1"/>
    <col min="11012" max="11012" width="10.33203125" style="3" customWidth="1"/>
    <col min="11013" max="11014" width="8" style="3" customWidth="1"/>
    <col min="11015" max="11015" width="9" style="3" customWidth="1"/>
    <col min="11016" max="11016" width="8.33203125" style="3" customWidth="1"/>
    <col min="11017" max="11017" width="11.33203125" style="3" customWidth="1"/>
    <col min="11018" max="11018" width="8.33203125" style="3" customWidth="1"/>
    <col min="11019" max="11019" width="7.33203125" style="3" customWidth="1"/>
    <col min="11020" max="11020" width="7" style="3" customWidth="1"/>
    <col min="11021" max="11021" width="7.6640625" style="3" customWidth="1"/>
    <col min="11022" max="11022" width="7.33203125" style="3" customWidth="1"/>
    <col min="11023" max="11023" width="8.1640625" style="3" customWidth="1"/>
    <col min="11024" max="11027" width="7.33203125" style="3" customWidth="1"/>
    <col min="11028" max="11028" width="10.33203125" style="3" customWidth="1"/>
    <col min="11029" max="11029" width="8.1640625" style="3" customWidth="1"/>
    <col min="11030" max="11030" width="2.33203125" style="3" customWidth="1"/>
    <col min="11031" max="11031" width="15.33203125" style="3" customWidth="1"/>
    <col min="11032" max="11032" width="8.33203125" style="3" customWidth="1"/>
    <col min="11033" max="11033" width="15" style="3" customWidth="1"/>
    <col min="11034" max="11038" width="8.83203125" style="3"/>
    <col min="11039" max="11039" width="17.1640625" style="3" customWidth="1"/>
    <col min="11040" max="11040" width="16" style="3" customWidth="1"/>
    <col min="11041" max="11041" width="9.6640625" style="3" customWidth="1"/>
    <col min="11042" max="11264" width="8.83203125" style="3"/>
    <col min="11265" max="11266" width="2.33203125" style="3" customWidth="1"/>
    <col min="11267" max="11267" width="17.83203125" style="3" customWidth="1"/>
    <col min="11268" max="11268" width="10.33203125" style="3" customWidth="1"/>
    <col min="11269" max="11270" width="8" style="3" customWidth="1"/>
    <col min="11271" max="11271" width="9" style="3" customWidth="1"/>
    <col min="11272" max="11272" width="8.33203125" style="3" customWidth="1"/>
    <col min="11273" max="11273" width="11.33203125" style="3" customWidth="1"/>
    <col min="11274" max="11274" width="8.33203125" style="3" customWidth="1"/>
    <col min="11275" max="11275" width="7.33203125" style="3" customWidth="1"/>
    <col min="11276" max="11276" width="7" style="3" customWidth="1"/>
    <col min="11277" max="11277" width="7.6640625" style="3" customWidth="1"/>
    <col min="11278" max="11278" width="7.33203125" style="3" customWidth="1"/>
    <col min="11279" max="11279" width="8.1640625" style="3" customWidth="1"/>
    <col min="11280" max="11283" width="7.33203125" style="3" customWidth="1"/>
    <col min="11284" max="11284" width="10.33203125" style="3" customWidth="1"/>
    <col min="11285" max="11285" width="8.1640625" style="3" customWidth="1"/>
    <col min="11286" max="11286" width="2.33203125" style="3" customWidth="1"/>
    <col min="11287" max="11287" width="15.33203125" style="3" customWidth="1"/>
    <col min="11288" max="11288" width="8.33203125" style="3" customWidth="1"/>
    <col min="11289" max="11289" width="15" style="3" customWidth="1"/>
    <col min="11290" max="11294" width="8.83203125" style="3"/>
    <col min="11295" max="11295" width="17.1640625" style="3" customWidth="1"/>
    <col min="11296" max="11296" width="16" style="3" customWidth="1"/>
    <col min="11297" max="11297" width="9.6640625" style="3" customWidth="1"/>
    <col min="11298" max="11520" width="8.83203125" style="3"/>
    <col min="11521" max="11522" width="2.33203125" style="3" customWidth="1"/>
    <col min="11523" max="11523" width="17.83203125" style="3" customWidth="1"/>
    <col min="11524" max="11524" width="10.33203125" style="3" customWidth="1"/>
    <col min="11525" max="11526" width="8" style="3" customWidth="1"/>
    <col min="11527" max="11527" width="9" style="3" customWidth="1"/>
    <col min="11528" max="11528" width="8.33203125" style="3" customWidth="1"/>
    <col min="11529" max="11529" width="11.33203125" style="3" customWidth="1"/>
    <col min="11530" max="11530" width="8.33203125" style="3" customWidth="1"/>
    <col min="11531" max="11531" width="7.33203125" style="3" customWidth="1"/>
    <col min="11532" max="11532" width="7" style="3" customWidth="1"/>
    <col min="11533" max="11533" width="7.6640625" style="3" customWidth="1"/>
    <col min="11534" max="11534" width="7.33203125" style="3" customWidth="1"/>
    <col min="11535" max="11535" width="8.1640625" style="3" customWidth="1"/>
    <col min="11536" max="11539" width="7.33203125" style="3" customWidth="1"/>
    <col min="11540" max="11540" width="10.33203125" style="3" customWidth="1"/>
    <col min="11541" max="11541" width="8.1640625" style="3" customWidth="1"/>
    <col min="11542" max="11542" width="2.33203125" style="3" customWidth="1"/>
    <col min="11543" max="11543" width="15.33203125" style="3" customWidth="1"/>
    <col min="11544" max="11544" width="8.33203125" style="3" customWidth="1"/>
    <col min="11545" max="11545" width="15" style="3" customWidth="1"/>
    <col min="11546" max="11550" width="8.83203125" style="3"/>
    <col min="11551" max="11551" width="17.1640625" style="3" customWidth="1"/>
    <col min="11552" max="11552" width="16" style="3" customWidth="1"/>
    <col min="11553" max="11553" width="9.6640625" style="3" customWidth="1"/>
    <col min="11554" max="11776" width="8.83203125" style="3"/>
    <col min="11777" max="11778" width="2.33203125" style="3" customWidth="1"/>
    <col min="11779" max="11779" width="17.83203125" style="3" customWidth="1"/>
    <col min="11780" max="11780" width="10.33203125" style="3" customWidth="1"/>
    <col min="11781" max="11782" width="8" style="3" customWidth="1"/>
    <col min="11783" max="11783" width="9" style="3" customWidth="1"/>
    <col min="11784" max="11784" width="8.33203125" style="3" customWidth="1"/>
    <col min="11785" max="11785" width="11.33203125" style="3" customWidth="1"/>
    <col min="11786" max="11786" width="8.33203125" style="3" customWidth="1"/>
    <col min="11787" max="11787" width="7.33203125" style="3" customWidth="1"/>
    <col min="11788" max="11788" width="7" style="3" customWidth="1"/>
    <col min="11789" max="11789" width="7.6640625" style="3" customWidth="1"/>
    <col min="11790" max="11790" width="7.33203125" style="3" customWidth="1"/>
    <col min="11791" max="11791" width="8.1640625" style="3" customWidth="1"/>
    <col min="11792" max="11795" width="7.33203125" style="3" customWidth="1"/>
    <col min="11796" max="11796" width="10.33203125" style="3" customWidth="1"/>
    <col min="11797" max="11797" width="8.1640625" style="3" customWidth="1"/>
    <col min="11798" max="11798" width="2.33203125" style="3" customWidth="1"/>
    <col min="11799" max="11799" width="15.33203125" style="3" customWidth="1"/>
    <col min="11800" max="11800" width="8.33203125" style="3" customWidth="1"/>
    <col min="11801" max="11801" width="15" style="3" customWidth="1"/>
    <col min="11802" max="11806" width="8.83203125" style="3"/>
    <col min="11807" max="11807" width="17.1640625" style="3" customWidth="1"/>
    <col min="11808" max="11808" width="16" style="3" customWidth="1"/>
    <col min="11809" max="11809" width="9.6640625" style="3" customWidth="1"/>
    <col min="11810" max="12032" width="8.83203125" style="3"/>
    <col min="12033" max="12034" width="2.33203125" style="3" customWidth="1"/>
    <col min="12035" max="12035" width="17.83203125" style="3" customWidth="1"/>
    <col min="12036" max="12036" width="10.33203125" style="3" customWidth="1"/>
    <col min="12037" max="12038" width="8" style="3" customWidth="1"/>
    <col min="12039" max="12039" width="9" style="3" customWidth="1"/>
    <col min="12040" max="12040" width="8.33203125" style="3" customWidth="1"/>
    <col min="12041" max="12041" width="11.33203125" style="3" customWidth="1"/>
    <col min="12042" max="12042" width="8.33203125" style="3" customWidth="1"/>
    <col min="12043" max="12043" width="7.33203125" style="3" customWidth="1"/>
    <col min="12044" max="12044" width="7" style="3" customWidth="1"/>
    <col min="12045" max="12045" width="7.6640625" style="3" customWidth="1"/>
    <col min="12046" max="12046" width="7.33203125" style="3" customWidth="1"/>
    <col min="12047" max="12047" width="8.1640625" style="3" customWidth="1"/>
    <col min="12048" max="12051" width="7.33203125" style="3" customWidth="1"/>
    <col min="12052" max="12052" width="10.33203125" style="3" customWidth="1"/>
    <col min="12053" max="12053" width="8.1640625" style="3" customWidth="1"/>
    <col min="12054" max="12054" width="2.33203125" style="3" customWidth="1"/>
    <col min="12055" max="12055" width="15.33203125" style="3" customWidth="1"/>
    <col min="12056" max="12056" width="8.33203125" style="3" customWidth="1"/>
    <col min="12057" max="12057" width="15" style="3" customWidth="1"/>
    <col min="12058" max="12062" width="8.83203125" style="3"/>
    <col min="12063" max="12063" width="17.1640625" style="3" customWidth="1"/>
    <col min="12064" max="12064" width="16" style="3" customWidth="1"/>
    <col min="12065" max="12065" width="9.6640625" style="3" customWidth="1"/>
    <col min="12066" max="12288" width="8.83203125" style="3"/>
    <col min="12289" max="12290" width="2.33203125" style="3" customWidth="1"/>
    <col min="12291" max="12291" width="17.83203125" style="3" customWidth="1"/>
    <col min="12292" max="12292" width="10.33203125" style="3" customWidth="1"/>
    <col min="12293" max="12294" width="8" style="3" customWidth="1"/>
    <col min="12295" max="12295" width="9" style="3" customWidth="1"/>
    <col min="12296" max="12296" width="8.33203125" style="3" customWidth="1"/>
    <col min="12297" max="12297" width="11.33203125" style="3" customWidth="1"/>
    <col min="12298" max="12298" width="8.33203125" style="3" customWidth="1"/>
    <col min="12299" max="12299" width="7.33203125" style="3" customWidth="1"/>
    <col min="12300" max="12300" width="7" style="3" customWidth="1"/>
    <col min="12301" max="12301" width="7.6640625" style="3" customWidth="1"/>
    <col min="12302" max="12302" width="7.33203125" style="3" customWidth="1"/>
    <col min="12303" max="12303" width="8.1640625" style="3" customWidth="1"/>
    <col min="12304" max="12307" width="7.33203125" style="3" customWidth="1"/>
    <col min="12308" max="12308" width="10.33203125" style="3" customWidth="1"/>
    <col min="12309" max="12309" width="8.1640625" style="3" customWidth="1"/>
    <col min="12310" max="12310" width="2.33203125" style="3" customWidth="1"/>
    <col min="12311" max="12311" width="15.33203125" style="3" customWidth="1"/>
    <col min="12312" max="12312" width="8.33203125" style="3" customWidth="1"/>
    <col min="12313" max="12313" width="15" style="3" customWidth="1"/>
    <col min="12314" max="12318" width="8.83203125" style="3"/>
    <col min="12319" max="12319" width="17.1640625" style="3" customWidth="1"/>
    <col min="12320" max="12320" width="16" style="3" customWidth="1"/>
    <col min="12321" max="12321" width="9.6640625" style="3" customWidth="1"/>
    <col min="12322" max="12544" width="8.83203125" style="3"/>
    <col min="12545" max="12546" width="2.33203125" style="3" customWidth="1"/>
    <col min="12547" max="12547" width="17.83203125" style="3" customWidth="1"/>
    <col min="12548" max="12548" width="10.33203125" style="3" customWidth="1"/>
    <col min="12549" max="12550" width="8" style="3" customWidth="1"/>
    <col min="12551" max="12551" width="9" style="3" customWidth="1"/>
    <col min="12552" max="12552" width="8.33203125" style="3" customWidth="1"/>
    <col min="12553" max="12553" width="11.33203125" style="3" customWidth="1"/>
    <col min="12554" max="12554" width="8.33203125" style="3" customWidth="1"/>
    <col min="12555" max="12555" width="7.33203125" style="3" customWidth="1"/>
    <col min="12556" max="12556" width="7" style="3" customWidth="1"/>
    <col min="12557" max="12557" width="7.6640625" style="3" customWidth="1"/>
    <col min="12558" max="12558" width="7.33203125" style="3" customWidth="1"/>
    <col min="12559" max="12559" width="8.1640625" style="3" customWidth="1"/>
    <col min="12560" max="12563" width="7.33203125" style="3" customWidth="1"/>
    <col min="12564" max="12564" width="10.33203125" style="3" customWidth="1"/>
    <col min="12565" max="12565" width="8.1640625" style="3" customWidth="1"/>
    <col min="12566" max="12566" width="2.33203125" style="3" customWidth="1"/>
    <col min="12567" max="12567" width="15.33203125" style="3" customWidth="1"/>
    <col min="12568" max="12568" width="8.33203125" style="3" customWidth="1"/>
    <col min="12569" max="12569" width="15" style="3" customWidth="1"/>
    <col min="12570" max="12574" width="8.83203125" style="3"/>
    <col min="12575" max="12575" width="17.1640625" style="3" customWidth="1"/>
    <col min="12576" max="12576" width="16" style="3" customWidth="1"/>
    <col min="12577" max="12577" width="9.6640625" style="3" customWidth="1"/>
    <col min="12578" max="12800" width="8.83203125" style="3"/>
    <col min="12801" max="12802" width="2.33203125" style="3" customWidth="1"/>
    <col min="12803" max="12803" width="17.83203125" style="3" customWidth="1"/>
    <col min="12804" max="12804" width="10.33203125" style="3" customWidth="1"/>
    <col min="12805" max="12806" width="8" style="3" customWidth="1"/>
    <col min="12807" max="12807" width="9" style="3" customWidth="1"/>
    <col min="12808" max="12808" width="8.33203125" style="3" customWidth="1"/>
    <col min="12809" max="12809" width="11.33203125" style="3" customWidth="1"/>
    <col min="12810" max="12810" width="8.33203125" style="3" customWidth="1"/>
    <col min="12811" max="12811" width="7.33203125" style="3" customWidth="1"/>
    <col min="12812" max="12812" width="7" style="3" customWidth="1"/>
    <col min="12813" max="12813" width="7.6640625" style="3" customWidth="1"/>
    <col min="12814" max="12814" width="7.33203125" style="3" customWidth="1"/>
    <col min="12815" max="12815" width="8.1640625" style="3" customWidth="1"/>
    <col min="12816" max="12819" width="7.33203125" style="3" customWidth="1"/>
    <col min="12820" max="12820" width="10.33203125" style="3" customWidth="1"/>
    <col min="12821" max="12821" width="8.1640625" style="3" customWidth="1"/>
    <col min="12822" max="12822" width="2.33203125" style="3" customWidth="1"/>
    <col min="12823" max="12823" width="15.33203125" style="3" customWidth="1"/>
    <col min="12824" max="12824" width="8.33203125" style="3" customWidth="1"/>
    <col min="12825" max="12825" width="15" style="3" customWidth="1"/>
    <col min="12826" max="12830" width="8.83203125" style="3"/>
    <col min="12831" max="12831" width="17.1640625" style="3" customWidth="1"/>
    <col min="12832" max="12832" width="16" style="3" customWidth="1"/>
    <col min="12833" max="12833" width="9.6640625" style="3" customWidth="1"/>
    <col min="12834" max="13056" width="8.83203125" style="3"/>
    <col min="13057" max="13058" width="2.33203125" style="3" customWidth="1"/>
    <col min="13059" max="13059" width="17.83203125" style="3" customWidth="1"/>
    <col min="13060" max="13060" width="10.33203125" style="3" customWidth="1"/>
    <col min="13061" max="13062" width="8" style="3" customWidth="1"/>
    <col min="13063" max="13063" width="9" style="3" customWidth="1"/>
    <col min="13064" max="13064" width="8.33203125" style="3" customWidth="1"/>
    <col min="13065" max="13065" width="11.33203125" style="3" customWidth="1"/>
    <col min="13066" max="13066" width="8.33203125" style="3" customWidth="1"/>
    <col min="13067" max="13067" width="7.33203125" style="3" customWidth="1"/>
    <col min="13068" max="13068" width="7" style="3" customWidth="1"/>
    <col min="13069" max="13069" width="7.6640625" style="3" customWidth="1"/>
    <col min="13070" max="13070" width="7.33203125" style="3" customWidth="1"/>
    <col min="13071" max="13071" width="8.1640625" style="3" customWidth="1"/>
    <col min="13072" max="13075" width="7.33203125" style="3" customWidth="1"/>
    <col min="13076" max="13076" width="10.33203125" style="3" customWidth="1"/>
    <col min="13077" max="13077" width="8.1640625" style="3" customWidth="1"/>
    <col min="13078" max="13078" width="2.33203125" style="3" customWidth="1"/>
    <col min="13079" max="13079" width="15.33203125" style="3" customWidth="1"/>
    <col min="13080" max="13080" width="8.33203125" style="3" customWidth="1"/>
    <col min="13081" max="13081" width="15" style="3" customWidth="1"/>
    <col min="13082" max="13086" width="8.83203125" style="3"/>
    <col min="13087" max="13087" width="17.1640625" style="3" customWidth="1"/>
    <col min="13088" max="13088" width="16" style="3" customWidth="1"/>
    <col min="13089" max="13089" width="9.6640625" style="3" customWidth="1"/>
    <col min="13090" max="13312" width="8.83203125" style="3"/>
    <col min="13313" max="13314" width="2.33203125" style="3" customWidth="1"/>
    <col min="13315" max="13315" width="17.83203125" style="3" customWidth="1"/>
    <col min="13316" max="13316" width="10.33203125" style="3" customWidth="1"/>
    <col min="13317" max="13318" width="8" style="3" customWidth="1"/>
    <col min="13319" max="13319" width="9" style="3" customWidth="1"/>
    <col min="13320" max="13320" width="8.33203125" style="3" customWidth="1"/>
    <col min="13321" max="13321" width="11.33203125" style="3" customWidth="1"/>
    <col min="13322" max="13322" width="8.33203125" style="3" customWidth="1"/>
    <col min="13323" max="13323" width="7.33203125" style="3" customWidth="1"/>
    <col min="13324" max="13324" width="7" style="3" customWidth="1"/>
    <col min="13325" max="13325" width="7.6640625" style="3" customWidth="1"/>
    <col min="13326" max="13326" width="7.33203125" style="3" customWidth="1"/>
    <col min="13327" max="13327" width="8.1640625" style="3" customWidth="1"/>
    <col min="13328" max="13331" width="7.33203125" style="3" customWidth="1"/>
    <col min="13332" max="13332" width="10.33203125" style="3" customWidth="1"/>
    <col min="13333" max="13333" width="8.1640625" style="3" customWidth="1"/>
    <col min="13334" max="13334" width="2.33203125" style="3" customWidth="1"/>
    <col min="13335" max="13335" width="15.33203125" style="3" customWidth="1"/>
    <col min="13336" max="13336" width="8.33203125" style="3" customWidth="1"/>
    <col min="13337" max="13337" width="15" style="3" customWidth="1"/>
    <col min="13338" max="13342" width="8.83203125" style="3"/>
    <col min="13343" max="13343" width="17.1640625" style="3" customWidth="1"/>
    <col min="13344" max="13344" width="16" style="3" customWidth="1"/>
    <col min="13345" max="13345" width="9.6640625" style="3" customWidth="1"/>
    <col min="13346" max="13568" width="8.83203125" style="3"/>
    <col min="13569" max="13570" width="2.33203125" style="3" customWidth="1"/>
    <col min="13571" max="13571" width="17.83203125" style="3" customWidth="1"/>
    <col min="13572" max="13572" width="10.33203125" style="3" customWidth="1"/>
    <col min="13573" max="13574" width="8" style="3" customWidth="1"/>
    <col min="13575" max="13575" width="9" style="3" customWidth="1"/>
    <col min="13576" max="13576" width="8.33203125" style="3" customWidth="1"/>
    <col min="13577" max="13577" width="11.33203125" style="3" customWidth="1"/>
    <col min="13578" max="13578" width="8.33203125" style="3" customWidth="1"/>
    <col min="13579" max="13579" width="7.33203125" style="3" customWidth="1"/>
    <col min="13580" max="13580" width="7" style="3" customWidth="1"/>
    <col min="13581" max="13581" width="7.6640625" style="3" customWidth="1"/>
    <col min="13582" max="13582" width="7.33203125" style="3" customWidth="1"/>
    <col min="13583" max="13583" width="8.1640625" style="3" customWidth="1"/>
    <col min="13584" max="13587" width="7.33203125" style="3" customWidth="1"/>
    <col min="13588" max="13588" width="10.33203125" style="3" customWidth="1"/>
    <col min="13589" max="13589" width="8.1640625" style="3" customWidth="1"/>
    <col min="13590" max="13590" width="2.33203125" style="3" customWidth="1"/>
    <col min="13591" max="13591" width="15.33203125" style="3" customWidth="1"/>
    <col min="13592" max="13592" width="8.33203125" style="3" customWidth="1"/>
    <col min="13593" max="13593" width="15" style="3" customWidth="1"/>
    <col min="13594" max="13598" width="8.83203125" style="3"/>
    <col min="13599" max="13599" width="17.1640625" style="3" customWidth="1"/>
    <col min="13600" max="13600" width="16" style="3" customWidth="1"/>
    <col min="13601" max="13601" width="9.6640625" style="3" customWidth="1"/>
    <col min="13602" max="13824" width="8.83203125" style="3"/>
    <col min="13825" max="13826" width="2.33203125" style="3" customWidth="1"/>
    <col min="13827" max="13827" width="17.83203125" style="3" customWidth="1"/>
    <col min="13828" max="13828" width="10.33203125" style="3" customWidth="1"/>
    <col min="13829" max="13830" width="8" style="3" customWidth="1"/>
    <col min="13831" max="13831" width="9" style="3" customWidth="1"/>
    <col min="13832" max="13832" width="8.33203125" style="3" customWidth="1"/>
    <col min="13833" max="13833" width="11.33203125" style="3" customWidth="1"/>
    <col min="13834" max="13834" width="8.33203125" style="3" customWidth="1"/>
    <col min="13835" max="13835" width="7.33203125" style="3" customWidth="1"/>
    <col min="13836" max="13836" width="7" style="3" customWidth="1"/>
    <col min="13837" max="13837" width="7.6640625" style="3" customWidth="1"/>
    <col min="13838" max="13838" width="7.33203125" style="3" customWidth="1"/>
    <col min="13839" max="13839" width="8.1640625" style="3" customWidth="1"/>
    <col min="13840" max="13843" width="7.33203125" style="3" customWidth="1"/>
    <col min="13844" max="13844" width="10.33203125" style="3" customWidth="1"/>
    <col min="13845" max="13845" width="8.1640625" style="3" customWidth="1"/>
    <col min="13846" max="13846" width="2.33203125" style="3" customWidth="1"/>
    <col min="13847" max="13847" width="15.33203125" style="3" customWidth="1"/>
    <col min="13848" max="13848" width="8.33203125" style="3" customWidth="1"/>
    <col min="13849" max="13849" width="15" style="3" customWidth="1"/>
    <col min="13850" max="13854" width="8.83203125" style="3"/>
    <col min="13855" max="13855" width="17.1640625" style="3" customWidth="1"/>
    <col min="13856" max="13856" width="16" style="3" customWidth="1"/>
    <col min="13857" max="13857" width="9.6640625" style="3" customWidth="1"/>
    <col min="13858" max="14080" width="8.83203125" style="3"/>
    <col min="14081" max="14082" width="2.33203125" style="3" customWidth="1"/>
    <col min="14083" max="14083" width="17.83203125" style="3" customWidth="1"/>
    <col min="14084" max="14084" width="10.33203125" style="3" customWidth="1"/>
    <col min="14085" max="14086" width="8" style="3" customWidth="1"/>
    <col min="14087" max="14087" width="9" style="3" customWidth="1"/>
    <col min="14088" max="14088" width="8.33203125" style="3" customWidth="1"/>
    <col min="14089" max="14089" width="11.33203125" style="3" customWidth="1"/>
    <col min="14090" max="14090" width="8.33203125" style="3" customWidth="1"/>
    <col min="14091" max="14091" width="7.33203125" style="3" customWidth="1"/>
    <col min="14092" max="14092" width="7" style="3" customWidth="1"/>
    <col min="14093" max="14093" width="7.6640625" style="3" customWidth="1"/>
    <col min="14094" max="14094" width="7.33203125" style="3" customWidth="1"/>
    <col min="14095" max="14095" width="8.1640625" style="3" customWidth="1"/>
    <col min="14096" max="14099" width="7.33203125" style="3" customWidth="1"/>
    <col min="14100" max="14100" width="10.33203125" style="3" customWidth="1"/>
    <col min="14101" max="14101" width="8.1640625" style="3" customWidth="1"/>
    <col min="14102" max="14102" width="2.33203125" style="3" customWidth="1"/>
    <col min="14103" max="14103" width="15.33203125" style="3" customWidth="1"/>
    <col min="14104" max="14104" width="8.33203125" style="3" customWidth="1"/>
    <col min="14105" max="14105" width="15" style="3" customWidth="1"/>
    <col min="14106" max="14110" width="8.83203125" style="3"/>
    <col min="14111" max="14111" width="17.1640625" style="3" customWidth="1"/>
    <col min="14112" max="14112" width="16" style="3" customWidth="1"/>
    <col min="14113" max="14113" width="9.6640625" style="3" customWidth="1"/>
    <col min="14114" max="14336" width="8.83203125" style="3"/>
    <col min="14337" max="14338" width="2.33203125" style="3" customWidth="1"/>
    <col min="14339" max="14339" width="17.83203125" style="3" customWidth="1"/>
    <col min="14340" max="14340" width="10.33203125" style="3" customWidth="1"/>
    <col min="14341" max="14342" width="8" style="3" customWidth="1"/>
    <col min="14343" max="14343" width="9" style="3" customWidth="1"/>
    <col min="14344" max="14344" width="8.33203125" style="3" customWidth="1"/>
    <col min="14345" max="14345" width="11.33203125" style="3" customWidth="1"/>
    <col min="14346" max="14346" width="8.33203125" style="3" customWidth="1"/>
    <col min="14347" max="14347" width="7.33203125" style="3" customWidth="1"/>
    <col min="14348" max="14348" width="7" style="3" customWidth="1"/>
    <col min="14349" max="14349" width="7.6640625" style="3" customWidth="1"/>
    <col min="14350" max="14350" width="7.33203125" style="3" customWidth="1"/>
    <col min="14351" max="14351" width="8.1640625" style="3" customWidth="1"/>
    <col min="14352" max="14355" width="7.33203125" style="3" customWidth="1"/>
    <col min="14356" max="14356" width="10.33203125" style="3" customWidth="1"/>
    <col min="14357" max="14357" width="8.1640625" style="3" customWidth="1"/>
    <col min="14358" max="14358" width="2.33203125" style="3" customWidth="1"/>
    <col min="14359" max="14359" width="15.33203125" style="3" customWidth="1"/>
    <col min="14360" max="14360" width="8.33203125" style="3" customWidth="1"/>
    <col min="14361" max="14361" width="15" style="3" customWidth="1"/>
    <col min="14362" max="14366" width="8.83203125" style="3"/>
    <col min="14367" max="14367" width="17.1640625" style="3" customWidth="1"/>
    <col min="14368" max="14368" width="16" style="3" customWidth="1"/>
    <col min="14369" max="14369" width="9.6640625" style="3" customWidth="1"/>
    <col min="14370" max="14592" width="8.83203125" style="3"/>
    <col min="14593" max="14594" width="2.33203125" style="3" customWidth="1"/>
    <col min="14595" max="14595" width="17.83203125" style="3" customWidth="1"/>
    <col min="14596" max="14596" width="10.33203125" style="3" customWidth="1"/>
    <col min="14597" max="14598" width="8" style="3" customWidth="1"/>
    <col min="14599" max="14599" width="9" style="3" customWidth="1"/>
    <col min="14600" max="14600" width="8.33203125" style="3" customWidth="1"/>
    <col min="14601" max="14601" width="11.33203125" style="3" customWidth="1"/>
    <col min="14602" max="14602" width="8.33203125" style="3" customWidth="1"/>
    <col min="14603" max="14603" width="7.33203125" style="3" customWidth="1"/>
    <col min="14604" max="14604" width="7" style="3" customWidth="1"/>
    <col min="14605" max="14605" width="7.6640625" style="3" customWidth="1"/>
    <col min="14606" max="14606" width="7.33203125" style="3" customWidth="1"/>
    <col min="14607" max="14607" width="8.1640625" style="3" customWidth="1"/>
    <col min="14608" max="14611" width="7.33203125" style="3" customWidth="1"/>
    <col min="14612" max="14612" width="10.33203125" style="3" customWidth="1"/>
    <col min="14613" max="14613" width="8.1640625" style="3" customWidth="1"/>
    <col min="14614" max="14614" width="2.33203125" style="3" customWidth="1"/>
    <col min="14615" max="14615" width="15.33203125" style="3" customWidth="1"/>
    <col min="14616" max="14616" width="8.33203125" style="3" customWidth="1"/>
    <col min="14617" max="14617" width="15" style="3" customWidth="1"/>
    <col min="14618" max="14622" width="8.83203125" style="3"/>
    <col min="14623" max="14623" width="17.1640625" style="3" customWidth="1"/>
    <col min="14624" max="14624" width="16" style="3" customWidth="1"/>
    <col min="14625" max="14625" width="9.6640625" style="3" customWidth="1"/>
    <col min="14626" max="14848" width="8.83203125" style="3"/>
    <col min="14849" max="14850" width="2.33203125" style="3" customWidth="1"/>
    <col min="14851" max="14851" width="17.83203125" style="3" customWidth="1"/>
    <col min="14852" max="14852" width="10.33203125" style="3" customWidth="1"/>
    <col min="14853" max="14854" width="8" style="3" customWidth="1"/>
    <col min="14855" max="14855" width="9" style="3" customWidth="1"/>
    <col min="14856" max="14856" width="8.33203125" style="3" customWidth="1"/>
    <col min="14857" max="14857" width="11.33203125" style="3" customWidth="1"/>
    <col min="14858" max="14858" width="8.33203125" style="3" customWidth="1"/>
    <col min="14859" max="14859" width="7.33203125" style="3" customWidth="1"/>
    <col min="14860" max="14860" width="7" style="3" customWidth="1"/>
    <col min="14861" max="14861" width="7.6640625" style="3" customWidth="1"/>
    <col min="14862" max="14862" width="7.33203125" style="3" customWidth="1"/>
    <col min="14863" max="14863" width="8.1640625" style="3" customWidth="1"/>
    <col min="14864" max="14867" width="7.33203125" style="3" customWidth="1"/>
    <col min="14868" max="14868" width="10.33203125" style="3" customWidth="1"/>
    <col min="14869" max="14869" width="8.1640625" style="3" customWidth="1"/>
    <col min="14870" max="14870" width="2.33203125" style="3" customWidth="1"/>
    <col min="14871" max="14871" width="15.33203125" style="3" customWidth="1"/>
    <col min="14872" max="14872" width="8.33203125" style="3" customWidth="1"/>
    <col min="14873" max="14873" width="15" style="3" customWidth="1"/>
    <col min="14874" max="14878" width="8.83203125" style="3"/>
    <col min="14879" max="14879" width="17.1640625" style="3" customWidth="1"/>
    <col min="14880" max="14880" width="16" style="3" customWidth="1"/>
    <col min="14881" max="14881" width="9.6640625" style="3" customWidth="1"/>
    <col min="14882" max="15104" width="8.83203125" style="3"/>
    <col min="15105" max="15106" width="2.33203125" style="3" customWidth="1"/>
    <col min="15107" max="15107" width="17.83203125" style="3" customWidth="1"/>
    <col min="15108" max="15108" width="10.33203125" style="3" customWidth="1"/>
    <col min="15109" max="15110" width="8" style="3" customWidth="1"/>
    <col min="15111" max="15111" width="9" style="3" customWidth="1"/>
    <col min="15112" max="15112" width="8.33203125" style="3" customWidth="1"/>
    <col min="15113" max="15113" width="11.33203125" style="3" customWidth="1"/>
    <col min="15114" max="15114" width="8.33203125" style="3" customWidth="1"/>
    <col min="15115" max="15115" width="7.33203125" style="3" customWidth="1"/>
    <col min="15116" max="15116" width="7" style="3" customWidth="1"/>
    <col min="15117" max="15117" width="7.6640625" style="3" customWidth="1"/>
    <col min="15118" max="15118" width="7.33203125" style="3" customWidth="1"/>
    <col min="15119" max="15119" width="8.1640625" style="3" customWidth="1"/>
    <col min="15120" max="15123" width="7.33203125" style="3" customWidth="1"/>
    <col min="15124" max="15124" width="10.33203125" style="3" customWidth="1"/>
    <col min="15125" max="15125" width="8.1640625" style="3" customWidth="1"/>
    <col min="15126" max="15126" width="2.33203125" style="3" customWidth="1"/>
    <col min="15127" max="15127" width="15.33203125" style="3" customWidth="1"/>
    <col min="15128" max="15128" width="8.33203125" style="3" customWidth="1"/>
    <col min="15129" max="15129" width="15" style="3" customWidth="1"/>
    <col min="15130" max="15134" width="8.83203125" style="3"/>
    <col min="15135" max="15135" width="17.1640625" style="3" customWidth="1"/>
    <col min="15136" max="15136" width="16" style="3" customWidth="1"/>
    <col min="15137" max="15137" width="9.6640625" style="3" customWidth="1"/>
    <col min="15138" max="15360" width="8.83203125" style="3"/>
    <col min="15361" max="15362" width="2.33203125" style="3" customWidth="1"/>
    <col min="15363" max="15363" width="17.83203125" style="3" customWidth="1"/>
    <col min="15364" max="15364" width="10.33203125" style="3" customWidth="1"/>
    <col min="15365" max="15366" width="8" style="3" customWidth="1"/>
    <col min="15367" max="15367" width="9" style="3" customWidth="1"/>
    <col min="15368" max="15368" width="8.33203125" style="3" customWidth="1"/>
    <col min="15369" max="15369" width="11.33203125" style="3" customWidth="1"/>
    <col min="15370" max="15370" width="8.33203125" style="3" customWidth="1"/>
    <col min="15371" max="15371" width="7.33203125" style="3" customWidth="1"/>
    <col min="15372" max="15372" width="7" style="3" customWidth="1"/>
    <col min="15373" max="15373" width="7.6640625" style="3" customWidth="1"/>
    <col min="15374" max="15374" width="7.33203125" style="3" customWidth="1"/>
    <col min="15375" max="15375" width="8.1640625" style="3" customWidth="1"/>
    <col min="15376" max="15379" width="7.33203125" style="3" customWidth="1"/>
    <col min="15380" max="15380" width="10.33203125" style="3" customWidth="1"/>
    <col min="15381" max="15381" width="8.1640625" style="3" customWidth="1"/>
    <col min="15382" max="15382" width="2.33203125" style="3" customWidth="1"/>
    <col min="15383" max="15383" width="15.33203125" style="3" customWidth="1"/>
    <col min="15384" max="15384" width="8.33203125" style="3" customWidth="1"/>
    <col min="15385" max="15385" width="15" style="3" customWidth="1"/>
    <col min="15386" max="15390" width="8.83203125" style="3"/>
    <col min="15391" max="15391" width="17.1640625" style="3" customWidth="1"/>
    <col min="15392" max="15392" width="16" style="3" customWidth="1"/>
    <col min="15393" max="15393" width="9.6640625" style="3" customWidth="1"/>
    <col min="15394" max="15616" width="8.83203125" style="3"/>
    <col min="15617" max="15618" width="2.33203125" style="3" customWidth="1"/>
    <col min="15619" max="15619" width="17.83203125" style="3" customWidth="1"/>
    <col min="15620" max="15620" width="10.33203125" style="3" customWidth="1"/>
    <col min="15621" max="15622" width="8" style="3" customWidth="1"/>
    <col min="15623" max="15623" width="9" style="3" customWidth="1"/>
    <col min="15624" max="15624" width="8.33203125" style="3" customWidth="1"/>
    <col min="15625" max="15625" width="11.33203125" style="3" customWidth="1"/>
    <col min="15626" max="15626" width="8.33203125" style="3" customWidth="1"/>
    <col min="15627" max="15627" width="7.33203125" style="3" customWidth="1"/>
    <col min="15628" max="15628" width="7" style="3" customWidth="1"/>
    <col min="15629" max="15629" width="7.6640625" style="3" customWidth="1"/>
    <col min="15630" max="15630" width="7.33203125" style="3" customWidth="1"/>
    <col min="15631" max="15631" width="8.1640625" style="3" customWidth="1"/>
    <col min="15632" max="15635" width="7.33203125" style="3" customWidth="1"/>
    <col min="15636" max="15636" width="10.33203125" style="3" customWidth="1"/>
    <col min="15637" max="15637" width="8.1640625" style="3" customWidth="1"/>
    <col min="15638" max="15638" width="2.33203125" style="3" customWidth="1"/>
    <col min="15639" max="15639" width="15.33203125" style="3" customWidth="1"/>
    <col min="15640" max="15640" width="8.33203125" style="3" customWidth="1"/>
    <col min="15641" max="15641" width="15" style="3" customWidth="1"/>
    <col min="15642" max="15646" width="8.83203125" style="3"/>
    <col min="15647" max="15647" width="17.1640625" style="3" customWidth="1"/>
    <col min="15648" max="15648" width="16" style="3" customWidth="1"/>
    <col min="15649" max="15649" width="9.6640625" style="3" customWidth="1"/>
    <col min="15650" max="15872" width="8.83203125" style="3"/>
    <col min="15873" max="15874" width="2.33203125" style="3" customWidth="1"/>
    <col min="15875" max="15875" width="17.83203125" style="3" customWidth="1"/>
    <col min="15876" max="15876" width="10.33203125" style="3" customWidth="1"/>
    <col min="15877" max="15878" width="8" style="3" customWidth="1"/>
    <col min="15879" max="15879" width="9" style="3" customWidth="1"/>
    <col min="15880" max="15880" width="8.33203125" style="3" customWidth="1"/>
    <col min="15881" max="15881" width="11.33203125" style="3" customWidth="1"/>
    <col min="15882" max="15882" width="8.33203125" style="3" customWidth="1"/>
    <col min="15883" max="15883" width="7.33203125" style="3" customWidth="1"/>
    <col min="15884" max="15884" width="7" style="3" customWidth="1"/>
    <col min="15885" max="15885" width="7.6640625" style="3" customWidth="1"/>
    <col min="15886" max="15886" width="7.33203125" style="3" customWidth="1"/>
    <col min="15887" max="15887" width="8.1640625" style="3" customWidth="1"/>
    <col min="15888" max="15891" width="7.33203125" style="3" customWidth="1"/>
    <col min="15892" max="15892" width="10.33203125" style="3" customWidth="1"/>
    <col min="15893" max="15893" width="8.1640625" style="3" customWidth="1"/>
    <col min="15894" max="15894" width="2.33203125" style="3" customWidth="1"/>
    <col min="15895" max="15895" width="15.33203125" style="3" customWidth="1"/>
    <col min="15896" max="15896" width="8.33203125" style="3" customWidth="1"/>
    <col min="15897" max="15897" width="15" style="3" customWidth="1"/>
    <col min="15898" max="15902" width="8.83203125" style="3"/>
    <col min="15903" max="15903" width="17.1640625" style="3" customWidth="1"/>
    <col min="15904" max="15904" width="16" style="3" customWidth="1"/>
    <col min="15905" max="15905" width="9.6640625" style="3" customWidth="1"/>
    <col min="15906" max="16128" width="8.83203125" style="3"/>
    <col min="16129" max="16130" width="2.33203125" style="3" customWidth="1"/>
    <col min="16131" max="16131" width="17.83203125" style="3" customWidth="1"/>
    <col min="16132" max="16132" width="10.33203125" style="3" customWidth="1"/>
    <col min="16133" max="16134" width="8" style="3" customWidth="1"/>
    <col min="16135" max="16135" width="9" style="3" customWidth="1"/>
    <col min="16136" max="16136" width="8.33203125" style="3" customWidth="1"/>
    <col min="16137" max="16137" width="11.33203125" style="3" customWidth="1"/>
    <col min="16138" max="16138" width="8.33203125" style="3" customWidth="1"/>
    <col min="16139" max="16139" width="7.33203125" style="3" customWidth="1"/>
    <col min="16140" max="16140" width="7" style="3" customWidth="1"/>
    <col min="16141" max="16141" width="7.6640625" style="3" customWidth="1"/>
    <col min="16142" max="16142" width="7.33203125" style="3" customWidth="1"/>
    <col min="16143" max="16143" width="8.1640625" style="3" customWidth="1"/>
    <col min="16144" max="16147" width="7.33203125" style="3" customWidth="1"/>
    <col min="16148" max="16148" width="10.33203125" style="3" customWidth="1"/>
    <col min="16149" max="16149" width="8.1640625" style="3" customWidth="1"/>
    <col min="16150" max="16150" width="2.33203125" style="3" customWidth="1"/>
    <col min="16151" max="16151" width="15.33203125" style="3" customWidth="1"/>
    <col min="16152" max="16152" width="8.33203125" style="3" customWidth="1"/>
    <col min="16153" max="16153" width="15" style="3" customWidth="1"/>
    <col min="16154" max="16158" width="8.83203125" style="3"/>
    <col min="16159" max="16159" width="17.1640625" style="3" customWidth="1"/>
    <col min="16160" max="16160" width="16" style="3" customWidth="1"/>
    <col min="16161" max="16161" width="9.6640625" style="3" customWidth="1"/>
    <col min="16162" max="16384" width="8.83203125" style="3"/>
  </cols>
  <sheetData>
    <row r="2" spans="1:33" ht="15">
      <c r="C2" s="279"/>
      <c r="D2" s="280"/>
    </row>
    <row r="3" spans="1:33" ht="14" thickBot="1">
      <c r="B3" s="245">
        <v>2.5</v>
      </c>
      <c r="C3" s="242">
        <v>26</v>
      </c>
      <c r="D3" s="242">
        <v>11</v>
      </c>
      <c r="E3" s="242">
        <v>9</v>
      </c>
      <c r="F3" s="242">
        <v>8</v>
      </c>
      <c r="G3" s="242">
        <v>8</v>
      </c>
      <c r="H3" s="242">
        <v>8</v>
      </c>
      <c r="I3" s="242">
        <v>8</v>
      </c>
      <c r="J3" s="242">
        <v>8</v>
      </c>
      <c r="K3" s="242">
        <v>8</v>
      </c>
      <c r="L3" s="242">
        <v>8</v>
      </c>
      <c r="M3" s="242">
        <v>8</v>
      </c>
      <c r="N3" s="242">
        <v>8</v>
      </c>
      <c r="O3" s="242">
        <v>8</v>
      </c>
      <c r="P3" s="242">
        <v>8</v>
      </c>
      <c r="Q3" s="242">
        <v>8</v>
      </c>
      <c r="R3" s="242">
        <v>8</v>
      </c>
      <c r="S3" s="242">
        <v>8</v>
      </c>
      <c r="T3" s="242">
        <v>9</v>
      </c>
      <c r="U3" s="242">
        <v>9</v>
      </c>
      <c r="V3" s="245">
        <v>2.5</v>
      </c>
      <c r="W3" s="50"/>
      <c r="X3" s="50"/>
      <c r="Y3" s="246"/>
    </row>
    <row r="4" spans="1:33" ht="11" customHeight="1">
      <c r="A4" s="15"/>
      <c r="B4" s="325"/>
      <c r="C4" s="301"/>
      <c r="D4" s="302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26"/>
      <c r="W4" s="17"/>
      <c r="X4" s="15"/>
      <c r="Y4" s="15"/>
      <c r="Z4" s="15"/>
      <c r="AA4" s="15"/>
    </row>
    <row r="5" spans="1:33" ht="11" customHeight="1">
      <c r="A5" s="15"/>
      <c r="B5" s="327"/>
      <c r="C5" s="306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  <c r="O5" s="307"/>
      <c r="P5" s="307"/>
      <c r="Q5" s="307"/>
      <c r="R5" s="307"/>
      <c r="S5" s="307"/>
      <c r="T5" s="307"/>
      <c r="U5" s="324" t="s">
        <v>433</v>
      </c>
      <c r="V5" s="328"/>
      <c r="W5" s="17"/>
      <c r="X5" s="15"/>
      <c r="Y5" s="15"/>
      <c r="Z5" s="15"/>
      <c r="AA5" s="15"/>
    </row>
    <row r="6" spans="1:33" ht="11" customHeight="1">
      <c r="A6" s="15"/>
      <c r="B6" s="327"/>
      <c r="C6" s="306"/>
      <c r="D6" s="309"/>
      <c r="E6" s="307"/>
      <c r="F6" s="307"/>
      <c r="G6" s="307"/>
      <c r="H6" s="307"/>
      <c r="I6" s="307"/>
      <c r="J6" s="307"/>
      <c r="K6" s="307"/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28"/>
      <c r="W6" s="17"/>
      <c r="X6" s="15"/>
      <c r="Y6" s="15"/>
      <c r="Z6" s="15"/>
      <c r="AA6" s="15"/>
    </row>
    <row r="7" spans="1:33" ht="11" customHeight="1">
      <c r="A7" s="15"/>
      <c r="B7" s="327"/>
      <c r="C7" s="306"/>
      <c r="D7" s="99" t="s">
        <v>434</v>
      </c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/>
      <c r="S7" s="310"/>
      <c r="T7" s="310"/>
      <c r="U7" s="311"/>
      <c r="V7" s="328"/>
      <c r="W7" s="17"/>
      <c r="X7" s="15"/>
      <c r="Y7" s="15"/>
      <c r="Z7" s="15"/>
      <c r="AA7" s="15"/>
    </row>
    <row r="8" spans="1:33" ht="11" customHeight="1">
      <c r="A8" s="2"/>
      <c r="B8" s="327"/>
      <c r="C8" s="307"/>
      <c r="D8" s="307"/>
      <c r="E8" s="307"/>
      <c r="F8" s="307"/>
      <c r="G8" s="307"/>
      <c r="H8" s="307"/>
      <c r="I8" s="307"/>
      <c r="J8" s="307"/>
      <c r="K8" s="307"/>
      <c r="L8" s="307"/>
      <c r="M8" s="307"/>
      <c r="N8" s="307"/>
      <c r="O8" s="307"/>
      <c r="P8" s="307"/>
      <c r="Q8" s="307"/>
      <c r="R8" s="307"/>
      <c r="S8" s="307"/>
      <c r="T8" s="307"/>
      <c r="U8" s="307"/>
      <c r="V8" s="328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</row>
    <row r="9" spans="1:33" ht="14.5" customHeight="1" thickBot="1">
      <c r="A9" s="15"/>
      <c r="B9" s="329"/>
      <c r="C9" s="281" t="s">
        <v>388</v>
      </c>
      <c r="D9" s="282"/>
      <c r="E9" s="283"/>
      <c r="F9" s="283"/>
      <c r="G9" s="283"/>
      <c r="H9" s="283"/>
      <c r="I9" s="283"/>
      <c r="J9" s="283"/>
      <c r="K9" s="283"/>
      <c r="L9" s="283"/>
      <c r="M9" s="283"/>
      <c r="N9" s="283"/>
      <c r="O9" s="283"/>
      <c r="P9" s="283"/>
      <c r="Q9" s="283"/>
      <c r="R9" s="283"/>
      <c r="S9" s="283"/>
      <c r="T9" s="283"/>
      <c r="U9" s="284" t="s">
        <v>377</v>
      </c>
      <c r="V9" s="330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</row>
    <row r="10" spans="1:33" ht="14.5" customHeight="1" thickBot="1">
      <c r="A10" s="15"/>
      <c r="B10" s="329"/>
      <c r="C10" s="553" t="s">
        <v>383</v>
      </c>
      <c r="D10" s="553" t="s">
        <v>69</v>
      </c>
      <c r="E10" s="553" t="s">
        <v>349</v>
      </c>
      <c r="F10" s="553" t="s">
        <v>360</v>
      </c>
      <c r="G10" s="553" t="s">
        <v>0</v>
      </c>
      <c r="H10" s="555" t="s">
        <v>7</v>
      </c>
      <c r="I10" s="555"/>
      <c r="J10" s="555"/>
      <c r="K10" s="555"/>
      <c r="L10" s="555"/>
      <c r="M10" s="555"/>
      <c r="N10" s="555"/>
      <c r="O10" s="553" t="s">
        <v>67</v>
      </c>
      <c r="P10" s="553" t="s">
        <v>40</v>
      </c>
      <c r="Q10" s="553" t="s">
        <v>346</v>
      </c>
      <c r="R10" s="553" t="s">
        <v>347</v>
      </c>
      <c r="S10" s="553" t="s">
        <v>348</v>
      </c>
      <c r="T10" s="553" t="s">
        <v>44</v>
      </c>
      <c r="U10" s="553" t="s">
        <v>46</v>
      </c>
      <c r="V10" s="330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</row>
    <row r="11" spans="1:33" ht="32" customHeight="1" thickBot="1">
      <c r="A11" s="15"/>
      <c r="B11" s="329"/>
      <c r="C11" s="554"/>
      <c r="D11" s="554"/>
      <c r="E11" s="554"/>
      <c r="F11" s="554"/>
      <c r="G11" s="554"/>
      <c r="H11" s="285" t="s">
        <v>379</v>
      </c>
      <c r="I11" s="285" t="s">
        <v>2</v>
      </c>
      <c r="J11" s="285" t="s">
        <v>3</v>
      </c>
      <c r="K11" s="285" t="s">
        <v>4</v>
      </c>
      <c r="L11" s="285" t="s">
        <v>5</v>
      </c>
      <c r="M11" s="285" t="s">
        <v>68</v>
      </c>
      <c r="N11" s="285" t="s">
        <v>6</v>
      </c>
      <c r="O11" s="554"/>
      <c r="P11" s="554"/>
      <c r="Q11" s="554"/>
      <c r="R11" s="554"/>
      <c r="S11" s="554"/>
      <c r="T11" s="554"/>
      <c r="U11" s="554"/>
      <c r="V11" s="330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</row>
    <row r="12" spans="1:33" ht="14.5" customHeight="1">
      <c r="A12" s="15"/>
      <c r="B12" s="329"/>
      <c r="C12" s="286" t="s">
        <v>366</v>
      </c>
      <c r="D12" s="383">
        <v>14467</v>
      </c>
      <c r="E12" s="467">
        <v>1.4011768199999999</v>
      </c>
      <c r="F12" s="467">
        <v>0.19423689000000002</v>
      </c>
      <c r="G12" s="467">
        <v>12.498257049999999</v>
      </c>
      <c r="H12" s="470">
        <v>6.810092999999999E-2</v>
      </c>
      <c r="I12" s="288">
        <v>0.75743880000000008</v>
      </c>
      <c r="J12" s="288">
        <v>8.5129160000000009E-2</v>
      </c>
      <c r="K12" s="288">
        <v>0.32100390000000001</v>
      </c>
      <c r="L12" s="288">
        <v>0</v>
      </c>
      <c r="M12" s="288">
        <v>6.3245040000000002E-2</v>
      </c>
      <c r="N12" s="288">
        <v>0.15020082000000001</v>
      </c>
      <c r="O12" s="288">
        <v>1.1719310599999999</v>
      </c>
      <c r="P12" s="288">
        <v>0</v>
      </c>
      <c r="Q12" s="288">
        <v>8.6685200000000007E-3</v>
      </c>
      <c r="R12" s="288">
        <v>0</v>
      </c>
      <c r="S12" s="288">
        <v>8.6527099999999992E-3</v>
      </c>
      <c r="T12" s="288">
        <v>491.47561087999998</v>
      </c>
      <c r="U12" s="288">
        <v>40.597404920000002</v>
      </c>
      <c r="V12" s="331">
        <v>0</v>
      </c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</row>
    <row r="13" spans="1:33" ht="14.5" customHeight="1">
      <c r="A13" s="15"/>
      <c r="B13" s="329"/>
      <c r="C13" s="289" t="s">
        <v>367</v>
      </c>
      <c r="D13" s="385">
        <v>9592</v>
      </c>
      <c r="E13" s="468">
        <v>10.91730014</v>
      </c>
      <c r="F13" s="468">
        <v>0.35022059999999999</v>
      </c>
      <c r="G13" s="468">
        <v>24.197865640000003</v>
      </c>
      <c r="H13" s="471">
        <v>0.32401662999999997</v>
      </c>
      <c r="I13" s="291">
        <v>0.71623919999999996</v>
      </c>
      <c r="J13" s="291">
        <v>0.10007206</v>
      </c>
      <c r="K13" s="291">
        <v>0.24884763000000001</v>
      </c>
      <c r="L13" s="291">
        <v>0</v>
      </c>
      <c r="M13" s="291">
        <v>1.48215E-2</v>
      </c>
      <c r="N13" s="291">
        <v>1.3825423900000005</v>
      </c>
      <c r="O13" s="291">
        <v>9.0183712299999996</v>
      </c>
      <c r="P13" s="291">
        <v>0</v>
      </c>
      <c r="Q13" s="291">
        <v>4.0600600000000001E-2</v>
      </c>
      <c r="R13" s="291">
        <v>0</v>
      </c>
      <c r="S13" s="291">
        <v>4.0574859999999997E-2</v>
      </c>
      <c r="T13" s="291">
        <v>388.89409935000003</v>
      </c>
      <c r="U13" s="291">
        <v>33.203291849999999</v>
      </c>
      <c r="V13" s="331">
        <v>1</v>
      </c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</row>
    <row r="14" spans="1:33" ht="14.5" customHeight="1">
      <c r="A14" s="15"/>
      <c r="B14" s="329"/>
      <c r="C14" s="289" t="s">
        <v>368</v>
      </c>
      <c r="D14" s="385">
        <v>33655</v>
      </c>
      <c r="E14" s="468">
        <v>113.02046598999999</v>
      </c>
      <c r="F14" s="468">
        <v>1.43096921</v>
      </c>
      <c r="G14" s="468">
        <v>105.64081395000001</v>
      </c>
      <c r="H14" s="471">
        <v>2.4148573300000002</v>
      </c>
      <c r="I14" s="291">
        <v>3.3403367999999998</v>
      </c>
      <c r="J14" s="291">
        <v>0.36394567</v>
      </c>
      <c r="K14" s="291">
        <v>0.85333013000000002</v>
      </c>
      <c r="L14" s="291">
        <v>1.7016199999999998E-3</v>
      </c>
      <c r="M14" s="291">
        <v>0.22961579000000001</v>
      </c>
      <c r="N14" s="291">
        <v>16.117977510000003</v>
      </c>
      <c r="O14" s="291">
        <v>92.016725519999994</v>
      </c>
      <c r="P14" s="291">
        <v>0</v>
      </c>
      <c r="Q14" s="291">
        <v>0.15586431000000001</v>
      </c>
      <c r="R14" s="291">
        <v>0</v>
      </c>
      <c r="S14" s="291">
        <v>0.1563001</v>
      </c>
      <c r="T14" s="291">
        <v>1115.5857941199999</v>
      </c>
      <c r="U14" s="291">
        <v>91.060615380000002</v>
      </c>
      <c r="V14" s="331">
        <v>2</v>
      </c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</row>
    <row r="15" spans="1:33" ht="14.5" customHeight="1">
      <c r="A15" s="15"/>
      <c r="B15" s="329"/>
      <c r="C15" s="289" t="s">
        <v>369</v>
      </c>
      <c r="D15" s="385">
        <v>37824</v>
      </c>
      <c r="E15" s="468">
        <v>204.95401784000001</v>
      </c>
      <c r="F15" s="468">
        <v>2.5726043399999998</v>
      </c>
      <c r="G15" s="468">
        <v>206.67021994999999</v>
      </c>
      <c r="H15" s="471">
        <v>5.0269909700000008</v>
      </c>
      <c r="I15" s="291">
        <v>5.4478548</v>
      </c>
      <c r="J15" s="291">
        <v>0.78073218999999994</v>
      </c>
      <c r="K15" s="291">
        <v>1.8035195400000001</v>
      </c>
      <c r="L15" s="291">
        <v>5.8639530000000002E-2</v>
      </c>
      <c r="M15" s="291">
        <v>0.31757512999999998</v>
      </c>
      <c r="N15" s="291">
        <v>29.204366470000004</v>
      </c>
      <c r="O15" s="291">
        <v>166.91464982000002</v>
      </c>
      <c r="P15" s="291">
        <v>0</v>
      </c>
      <c r="Q15" s="291">
        <v>0.44316210999999994</v>
      </c>
      <c r="R15" s="291">
        <v>0</v>
      </c>
      <c r="S15" s="291">
        <v>0.44410088999999997</v>
      </c>
      <c r="T15" s="291">
        <v>1707.3467686499998</v>
      </c>
      <c r="U15" s="291">
        <v>142.87577508999999</v>
      </c>
      <c r="V15" s="331">
        <v>3</v>
      </c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</row>
    <row r="16" spans="1:33" ht="14.5" customHeight="1">
      <c r="A16" s="15"/>
      <c r="B16" s="329"/>
      <c r="C16" s="289" t="s">
        <v>370</v>
      </c>
      <c r="D16" s="385">
        <v>106030</v>
      </c>
      <c r="E16" s="468">
        <v>1094.4023277800002</v>
      </c>
      <c r="F16" s="468">
        <v>12.39903406</v>
      </c>
      <c r="G16" s="468">
        <v>757.57430657000009</v>
      </c>
      <c r="H16" s="471">
        <v>15.508795750000001</v>
      </c>
      <c r="I16" s="291">
        <v>23.8846758</v>
      </c>
      <c r="J16" s="291">
        <v>4.3820158300000003</v>
      </c>
      <c r="K16" s="291">
        <v>10.478613470000001</v>
      </c>
      <c r="L16" s="291">
        <v>0.52993881999999992</v>
      </c>
      <c r="M16" s="291">
        <v>1.7336423600000002</v>
      </c>
      <c r="N16" s="291">
        <v>164.97064197999998</v>
      </c>
      <c r="O16" s="291">
        <v>881.67242749000002</v>
      </c>
      <c r="P16" s="291">
        <v>0.28435144000000001</v>
      </c>
      <c r="Q16" s="291">
        <v>3.6257945200000004</v>
      </c>
      <c r="R16" s="291">
        <v>0.17870007999999998</v>
      </c>
      <c r="S16" s="291">
        <v>3.5820552400000003</v>
      </c>
      <c r="T16" s="291">
        <v>7057.8338349999995</v>
      </c>
      <c r="U16" s="291">
        <v>777.67384699000002</v>
      </c>
      <c r="V16" s="331">
        <v>4</v>
      </c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</row>
    <row r="17" spans="1:33" ht="14.5" customHeight="1">
      <c r="A17" s="15"/>
      <c r="B17" s="329"/>
      <c r="C17" s="289" t="s">
        <v>371</v>
      </c>
      <c r="D17" s="385">
        <v>209763</v>
      </c>
      <c r="E17" s="468">
        <v>3327.4351324500003</v>
      </c>
      <c r="F17" s="468">
        <v>92.590688700000001</v>
      </c>
      <c r="G17" s="468">
        <v>3152.8900575400003</v>
      </c>
      <c r="H17" s="471">
        <v>100.97076357</v>
      </c>
      <c r="I17" s="291">
        <v>122.5038414</v>
      </c>
      <c r="J17" s="291">
        <v>60.94782507</v>
      </c>
      <c r="K17" s="291">
        <v>136.17638503999999</v>
      </c>
      <c r="L17" s="291">
        <v>16.73031907</v>
      </c>
      <c r="M17" s="291">
        <v>16.932880469999997</v>
      </c>
      <c r="N17" s="291">
        <v>402.37611395000005</v>
      </c>
      <c r="O17" s="291">
        <v>2494.9204714500002</v>
      </c>
      <c r="P17" s="291">
        <v>41.050842580000001</v>
      </c>
      <c r="Q17" s="291">
        <v>58.560163379999999</v>
      </c>
      <c r="R17" s="291">
        <v>13.142345679999998</v>
      </c>
      <c r="S17" s="291">
        <v>32.055347789999999</v>
      </c>
      <c r="T17" s="291">
        <v>25326.473726329998</v>
      </c>
      <c r="U17" s="291">
        <v>2092.0931888099999</v>
      </c>
      <c r="V17" s="331">
        <v>5</v>
      </c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</row>
    <row r="18" spans="1:33" ht="14.5" customHeight="1">
      <c r="A18" s="15"/>
      <c r="B18" s="329"/>
      <c r="C18" s="289" t="s">
        <v>372</v>
      </c>
      <c r="D18" s="385">
        <v>235488</v>
      </c>
      <c r="E18" s="468">
        <v>6127.7880762900004</v>
      </c>
      <c r="F18" s="468">
        <v>343.79259508999996</v>
      </c>
      <c r="G18" s="468">
        <v>7888.3927948399996</v>
      </c>
      <c r="H18" s="471">
        <v>258.81825867000003</v>
      </c>
      <c r="I18" s="291">
        <v>202.9111992</v>
      </c>
      <c r="J18" s="291">
        <v>148.76957738999999</v>
      </c>
      <c r="K18" s="291">
        <v>421.31158964999997</v>
      </c>
      <c r="L18" s="291">
        <v>98.39655252</v>
      </c>
      <c r="M18" s="291">
        <v>61.645357799999999</v>
      </c>
      <c r="N18" s="291">
        <v>584.74303290999978</v>
      </c>
      <c r="O18" s="291">
        <v>4400.3010411899995</v>
      </c>
      <c r="P18" s="291">
        <v>314.17659311</v>
      </c>
      <c r="Q18" s="291">
        <v>324.02156317000004</v>
      </c>
      <c r="R18" s="291">
        <v>72.844782429999995</v>
      </c>
      <c r="S18" s="291">
        <v>88.955548319999991</v>
      </c>
      <c r="T18" s="291">
        <v>54223.292949499999</v>
      </c>
      <c r="U18" s="291">
        <v>3832.6435219499999</v>
      </c>
      <c r="V18" s="331">
        <v>6</v>
      </c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</row>
    <row r="19" spans="1:33" ht="14.5" customHeight="1">
      <c r="A19" s="15"/>
      <c r="B19" s="329"/>
      <c r="C19" s="289" t="s">
        <v>373</v>
      </c>
      <c r="D19" s="385">
        <v>207870</v>
      </c>
      <c r="E19" s="468">
        <v>10367.06677775</v>
      </c>
      <c r="F19" s="468">
        <v>1017.7046740599999</v>
      </c>
      <c r="G19" s="468">
        <v>13678.883725160002</v>
      </c>
      <c r="H19" s="471">
        <v>590.49833455999999</v>
      </c>
      <c r="I19" s="291">
        <v>235.8819714</v>
      </c>
      <c r="J19" s="291">
        <v>202.29991459000001</v>
      </c>
      <c r="K19" s="291">
        <v>763.38966371000004</v>
      </c>
      <c r="L19" s="291">
        <v>324.84577185000001</v>
      </c>
      <c r="M19" s="291">
        <v>151.66696837000001</v>
      </c>
      <c r="N19" s="291">
        <v>522.42628831000002</v>
      </c>
      <c r="O19" s="291">
        <v>7651.6591813899995</v>
      </c>
      <c r="P19" s="291">
        <v>1168.0768045700001</v>
      </c>
      <c r="Q19" s="291">
        <v>1082.4674347</v>
      </c>
      <c r="R19" s="291">
        <v>206.96492876000002</v>
      </c>
      <c r="S19" s="291">
        <v>132.67831082000001</v>
      </c>
      <c r="T19" s="291">
        <v>91459.75542786</v>
      </c>
      <c r="U19" s="291">
        <v>5594.2915241199998</v>
      </c>
      <c r="V19" s="331">
        <v>7</v>
      </c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</row>
    <row r="20" spans="1:33" ht="14.5" customHeight="1">
      <c r="A20" s="15"/>
      <c r="B20" s="329"/>
      <c r="C20" s="289" t="s">
        <v>374</v>
      </c>
      <c r="D20" s="385">
        <v>135584</v>
      </c>
      <c r="E20" s="468">
        <v>12059.98695843</v>
      </c>
      <c r="F20" s="468">
        <v>2037.6826684300001</v>
      </c>
      <c r="G20" s="468">
        <v>17890.871957579999</v>
      </c>
      <c r="H20" s="471">
        <v>767.12342366000007</v>
      </c>
      <c r="I20" s="291">
        <v>182.08797060000001</v>
      </c>
      <c r="J20" s="291">
        <v>163.48032118</v>
      </c>
      <c r="K20" s="291">
        <v>775.33053926000002</v>
      </c>
      <c r="L20" s="291">
        <v>468.22721844</v>
      </c>
      <c r="M20" s="291">
        <v>199.22353717999999</v>
      </c>
      <c r="N20" s="291">
        <v>281.45810148999999</v>
      </c>
      <c r="O20" s="291">
        <v>9298.9520813799991</v>
      </c>
      <c r="P20" s="291">
        <v>1892.5373239999999</v>
      </c>
      <c r="Q20" s="291">
        <v>1738.03024312</v>
      </c>
      <c r="R20" s="291">
        <v>273.72940055000004</v>
      </c>
      <c r="S20" s="291">
        <v>131.85250243999999</v>
      </c>
      <c r="T20" s="291">
        <v>117367.21872665</v>
      </c>
      <c r="U20" s="291">
        <v>6113.889258950001</v>
      </c>
      <c r="V20" s="331">
        <v>8</v>
      </c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</row>
    <row r="21" spans="1:33" ht="14.5" customHeight="1">
      <c r="A21" s="15"/>
      <c r="B21" s="329"/>
      <c r="C21" s="289" t="s">
        <v>375</v>
      </c>
      <c r="D21" s="385">
        <v>58430</v>
      </c>
      <c r="E21" s="468">
        <v>7199.0193815799994</v>
      </c>
      <c r="F21" s="468">
        <v>2459.0212189399999</v>
      </c>
      <c r="G21" s="468">
        <v>17206.362848320001</v>
      </c>
      <c r="H21" s="471">
        <v>397.83971300999997</v>
      </c>
      <c r="I21" s="291">
        <v>76.938668400000012</v>
      </c>
      <c r="J21" s="291">
        <v>67.083846570000006</v>
      </c>
      <c r="K21" s="291">
        <v>407.56543089999997</v>
      </c>
      <c r="L21" s="291">
        <v>222.70092159999999</v>
      </c>
      <c r="M21" s="291">
        <v>119.82724318000001</v>
      </c>
      <c r="N21" s="291">
        <v>125.44604292999998</v>
      </c>
      <c r="O21" s="291">
        <v>5833.6806713599999</v>
      </c>
      <c r="P21" s="291">
        <v>1316.6001146999999</v>
      </c>
      <c r="Q21" s="291">
        <v>1199.05704722</v>
      </c>
      <c r="R21" s="291">
        <v>179.42025106</v>
      </c>
      <c r="S21" s="291">
        <v>73.757490269999991</v>
      </c>
      <c r="T21" s="291">
        <v>107961.14570019</v>
      </c>
      <c r="U21" s="291">
        <v>5093.4664046300004</v>
      </c>
      <c r="V21" s="331">
        <v>9</v>
      </c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</row>
    <row r="22" spans="1:33" ht="14.5" customHeight="1" thickBot="1">
      <c r="A22" s="15"/>
      <c r="B22" s="329"/>
      <c r="C22" s="292" t="s">
        <v>376</v>
      </c>
      <c r="D22" s="387">
        <v>40315</v>
      </c>
      <c r="E22" s="469">
        <v>10536.688628060001</v>
      </c>
      <c r="F22" s="469">
        <v>31645.142149200001</v>
      </c>
      <c r="G22" s="469">
        <v>74991.525227639999</v>
      </c>
      <c r="H22" s="472">
        <v>331.71564168999998</v>
      </c>
      <c r="I22" s="294">
        <v>52.426490999999999</v>
      </c>
      <c r="J22" s="294">
        <v>43.92934752</v>
      </c>
      <c r="K22" s="294">
        <v>382.04567218</v>
      </c>
      <c r="L22" s="294">
        <v>518.05278898000006</v>
      </c>
      <c r="M22" s="294">
        <v>158.95503883000001</v>
      </c>
      <c r="N22" s="294">
        <v>88.043789269999934</v>
      </c>
      <c r="O22" s="294">
        <v>9036.4212324500004</v>
      </c>
      <c r="P22" s="294">
        <v>2278.1577162799999</v>
      </c>
      <c r="Q22" s="294">
        <v>1968.1402494399999</v>
      </c>
      <c r="R22" s="294">
        <v>361.46154802000001</v>
      </c>
      <c r="S22" s="294">
        <v>68.190989819999999</v>
      </c>
      <c r="T22" s="294">
        <v>465115.29668860999</v>
      </c>
      <c r="U22" s="294">
        <v>22155.607211720002</v>
      </c>
      <c r="V22" s="331">
        <v>10</v>
      </c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</row>
    <row r="23" spans="1:33" ht="14.5" customHeight="1" thickBot="1">
      <c r="A23" s="15"/>
      <c r="B23" s="329"/>
      <c r="C23" s="295" t="s">
        <v>65</v>
      </c>
      <c r="D23" s="296">
        <v>1089018</v>
      </c>
      <c r="E23" s="354">
        <v>51042.680243130002</v>
      </c>
      <c r="F23" s="354">
        <v>37612.881059520005</v>
      </c>
      <c r="G23" s="354">
        <v>135915.50807424</v>
      </c>
      <c r="H23" s="354">
        <v>2470.3088967699996</v>
      </c>
      <c r="I23" s="354">
        <v>906.89668740000002</v>
      </c>
      <c r="J23" s="354">
        <v>692.22272723000003</v>
      </c>
      <c r="K23" s="354">
        <v>2899.5245954100001</v>
      </c>
      <c r="L23" s="354">
        <v>1649.54385243</v>
      </c>
      <c r="M23" s="354">
        <v>710.60992565000004</v>
      </c>
      <c r="N23" s="354">
        <v>2216.3190980299996</v>
      </c>
      <c r="O23" s="354">
        <v>39866.728784339997</v>
      </c>
      <c r="P23" s="354">
        <v>7010.8837466799996</v>
      </c>
      <c r="Q23" s="354">
        <v>6374.5507910899996</v>
      </c>
      <c r="R23" s="354">
        <v>1107.7419565800001</v>
      </c>
      <c r="S23" s="354">
        <v>531.72187325999994</v>
      </c>
      <c r="T23" s="354">
        <v>872214.31932713999</v>
      </c>
      <c r="U23" s="354">
        <v>45967.402044410002</v>
      </c>
      <c r="V23" s="330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</row>
    <row r="24" spans="1:33" ht="15" customHeight="1">
      <c r="A24" s="15"/>
      <c r="B24" s="2"/>
      <c r="V24" s="31"/>
      <c r="W24" s="17"/>
      <c r="X24" s="15"/>
      <c r="Y24" s="15"/>
      <c r="Z24" s="15"/>
      <c r="AA24" s="15"/>
    </row>
    <row r="25" spans="1:33" ht="15" customHeight="1">
      <c r="A25" s="15"/>
      <c r="B25" s="297"/>
      <c r="V25" s="31"/>
      <c r="W25" s="17"/>
      <c r="X25" s="15"/>
      <c r="Y25" s="15"/>
      <c r="Z25" s="15"/>
      <c r="AA25" s="15"/>
    </row>
    <row r="26" spans="1:33" ht="15" customHeight="1">
      <c r="A26" s="15"/>
      <c r="B26" s="29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31"/>
      <c r="W26" s="17"/>
      <c r="X26" s="15"/>
      <c r="Y26" s="15"/>
      <c r="Z26" s="15"/>
      <c r="AA26" s="15"/>
    </row>
    <row r="27" spans="1:33" ht="15" customHeight="1">
      <c r="B27" s="297"/>
      <c r="V27" s="31"/>
    </row>
    <row r="28" spans="1:33" ht="15" customHeight="1">
      <c r="B28" s="297"/>
      <c r="V28" s="31"/>
    </row>
    <row r="29" spans="1:33" ht="15" customHeight="1">
      <c r="B29" s="297"/>
      <c r="G29" s="102"/>
      <c r="H29" s="102"/>
      <c r="J29" s="102"/>
      <c r="K29" s="102"/>
      <c r="M29" s="102"/>
      <c r="N29" s="102"/>
      <c r="O29" s="102"/>
      <c r="P29" s="102"/>
      <c r="Q29" s="102"/>
      <c r="R29" s="102"/>
      <c r="S29" s="102"/>
      <c r="T29" s="102"/>
      <c r="U29" s="102"/>
      <c r="V29" s="31"/>
      <c r="Z29" s="156"/>
    </row>
    <row r="30" spans="1:33" ht="15" customHeight="1">
      <c r="B30" s="297"/>
      <c r="V30" s="31"/>
    </row>
    <row r="31" spans="1:33" ht="15" customHeight="1">
      <c r="B31" s="297"/>
      <c r="V31" s="31"/>
    </row>
    <row r="32" spans="1:33" ht="15" customHeight="1">
      <c r="B32" s="297"/>
      <c r="V32" s="31"/>
    </row>
    <row r="33" spans="2:22" ht="15" customHeight="1">
      <c r="B33" s="297"/>
      <c r="V33" s="31"/>
    </row>
    <row r="34" spans="2:22" ht="15" customHeight="1">
      <c r="B34" s="297"/>
      <c r="V34" s="31"/>
    </row>
    <row r="35" spans="2:22" ht="15" customHeight="1">
      <c r="B35" s="297"/>
      <c r="V35" s="31"/>
    </row>
    <row r="36" spans="2:22" ht="15" customHeight="1">
      <c r="B36" s="297"/>
      <c r="V36" s="31"/>
    </row>
    <row r="37" spans="2:22" ht="15" customHeight="1">
      <c r="B37" s="297"/>
      <c r="V37" s="31"/>
    </row>
    <row r="38" spans="2:22" ht="15" customHeight="1">
      <c r="B38" s="297"/>
      <c r="V38" s="31"/>
    </row>
    <row r="39" spans="2:22" ht="15" customHeight="1">
      <c r="B39" s="297"/>
      <c r="V39" s="31"/>
    </row>
    <row r="40" spans="2:22" ht="15" customHeight="1">
      <c r="B40" s="297"/>
      <c r="V40" s="31"/>
    </row>
    <row r="41" spans="2:22" ht="15" customHeight="1">
      <c r="B41" s="297"/>
      <c r="C41" s="248"/>
      <c r="V41" s="31"/>
    </row>
    <row r="42" spans="2:22" ht="15" customHeight="1">
      <c r="B42" s="297"/>
      <c r="V42" s="31"/>
    </row>
    <row r="43" spans="2:22" ht="15" customHeight="1">
      <c r="B43" s="297"/>
      <c r="V43" s="31"/>
    </row>
    <row r="44" spans="2:22" ht="15" customHeight="1">
      <c r="B44" s="297"/>
      <c r="V44" s="31"/>
    </row>
    <row r="45" spans="2:22" ht="15" customHeight="1" thickBot="1">
      <c r="B45" s="18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98"/>
      <c r="R45" s="298"/>
      <c r="S45" s="298"/>
      <c r="T45" s="298"/>
      <c r="U45" s="298"/>
      <c r="V45" s="40"/>
    </row>
  </sheetData>
  <mergeCells count="13">
    <mergeCell ref="U10:U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conditionalFormatting sqref="K29">
    <cfRule type="cellIs" dxfId="17" priority="5" stopIfTrue="1" operator="equal">
      <formula>0</formula>
    </cfRule>
  </conditionalFormatting>
  <pageMargins left="0.25" right="0.25" top="0.75" bottom="0.75" header="0.3" footer="0.3"/>
  <pageSetup paperSize="9" scale="80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W1311"/>
  <sheetViews>
    <sheetView showGridLines="0" zoomScale="90" zoomScaleNormal="90" zoomScalePageLayoutView="90" workbookViewId="0">
      <selection activeCell="F22" sqref="F22"/>
    </sheetView>
  </sheetViews>
  <sheetFormatPr baseColWidth="10" defaultColWidth="8.83203125" defaultRowHeight="13"/>
  <cols>
    <col min="1" max="2" width="2.33203125" style="3" customWidth="1"/>
    <col min="3" max="3" width="48.33203125" style="3" customWidth="1"/>
    <col min="4" max="4" width="11.1640625" style="3" customWidth="1"/>
    <col min="5" max="5" width="9.1640625" style="3" customWidth="1"/>
    <col min="6" max="7" width="8.83203125" style="3" customWidth="1"/>
    <col min="8" max="8" width="9" style="3" customWidth="1"/>
    <col min="9" max="9" width="8.33203125" style="3" customWidth="1"/>
    <col min="10" max="10" width="9.1640625" style="3" customWidth="1"/>
    <col min="11" max="11" width="8.1640625" style="3" customWidth="1"/>
    <col min="12" max="12" width="7" style="3" customWidth="1"/>
    <col min="13" max="13" width="7.33203125" style="3" customWidth="1"/>
    <col min="14" max="14" width="7.83203125" style="3" bestFit="1" customWidth="1"/>
    <col min="15" max="15" width="8.83203125" style="3" customWidth="1"/>
    <col min="16" max="18" width="8.1640625" style="3" customWidth="1"/>
    <col min="19" max="19" width="8.33203125" style="3" customWidth="1"/>
    <col min="20" max="20" width="10.33203125" style="3" customWidth="1"/>
    <col min="21" max="21" width="9" style="3" customWidth="1"/>
    <col min="22" max="22" width="2.33203125" style="3" customWidth="1"/>
    <col min="23" max="256" width="8.83203125" style="3"/>
    <col min="257" max="258" width="2.33203125" style="3" customWidth="1"/>
    <col min="259" max="259" width="49.1640625" style="3" customWidth="1"/>
    <col min="260" max="260" width="11.1640625" style="3" customWidth="1"/>
    <col min="261" max="261" width="8.33203125" style="3" customWidth="1"/>
    <col min="262" max="262" width="8.1640625" style="3" customWidth="1"/>
    <col min="263" max="263" width="9" style="3" customWidth="1"/>
    <col min="264" max="264" width="9.1640625" style="3" customWidth="1"/>
    <col min="265" max="265" width="6.33203125" style="3" customWidth="1"/>
    <col min="266" max="266" width="8.33203125" style="3" customWidth="1"/>
    <col min="267" max="267" width="7.83203125" style="3" customWidth="1"/>
    <col min="268" max="268" width="7" style="3" customWidth="1"/>
    <col min="269" max="269" width="7.33203125" style="3" customWidth="1"/>
    <col min="270" max="270" width="7.1640625" style="3" customWidth="1"/>
    <col min="271" max="271" width="8" style="3" customWidth="1"/>
    <col min="272" max="274" width="7.33203125" style="3" customWidth="1"/>
    <col min="275" max="275" width="8" style="3" customWidth="1"/>
    <col min="276" max="276" width="10.33203125" style="3" customWidth="1"/>
    <col min="277" max="277" width="8" style="3" customWidth="1"/>
    <col min="278" max="278" width="2.33203125" style="3" customWidth="1"/>
    <col min="279" max="512" width="8.83203125" style="3"/>
    <col min="513" max="514" width="2.33203125" style="3" customWidth="1"/>
    <col min="515" max="515" width="49.1640625" style="3" customWidth="1"/>
    <col min="516" max="516" width="11.1640625" style="3" customWidth="1"/>
    <col min="517" max="517" width="8.33203125" style="3" customWidth="1"/>
    <col min="518" max="518" width="8.1640625" style="3" customWidth="1"/>
    <col min="519" max="519" width="9" style="3" customWidth="1"/>
    <col min="520" max="520" width="9.1640625" style="3" customWidth="1"/>
    <col min="521" max="521" width="6.33203125" style="3" customWidth="1"/>
    <col min="522" max="522" width="8.33203125" style="3" customWidth="1"/>
    <col min="523" max="523" width="7.83203125" style="3" customWidth="1"/>
    <col min="524" max="524" width="7" style="3" customWidth="1"/>
    <col min="525" max="525" width="7.33203125" style="3" customWidth="1"/>
    <col min="526" max="526" width="7.1640625" style="3" customWidth="1"/>
    <col min="527" max="527" width="8" style="3" customWidth="1"/>
    <col min="528" max="530" width="7.33203125" style="3" customWidth="1"/>
    <col min="531" max="531" width="8" style="3" customWidth="1"/>
    <col min="532" max="532" width="10.33203125" style="3" customWidth="1"/>
    <col min="533" max="533" width="8" style="3" customWidth="1"/>
    <col min="534" max="534" width="2.33203125" style="3" customWidth="1"/>
    <col min="535" max="768" width="8.83203125" style="3"/>
    <col min="769" max="770" width="2.33203125" style="3" customWidth="1"/>
    <col min="771" max="771" width="49.1640625" style="3" customWidth="1"/>
    <col min="772" max="772" width="11.1640625" style="3" customWidth="1"/>
    <col min="773" max="773" width="8.33203125" style="3" customWidth="1"/>
    <col min="774" max="774" width="8.1640625" style="3" customWidth="1"/>
    <col min="775" max="775" width="9" style="3" customWidth="1"/>
    <col min="776" max="776" width="9.1640625" style="3" customWidth="1"/>
    <col min="777" max="777" width="6.33203125" style="3" customWidth="1"/>
    <col min="778" max="778" width="8.33203125" style="3" customWidth="1"/>
    <col min="779" max="779" width="7.83203125" style="3" customWidth="1"/>
    <col min="780" max="780" width="7" style="3" customWidth="1"/>
    <col min="781" max="781" width="7.33203125" style="3" customWidth="1"/>
    <col min="782" max="782" width="7.1640625" style="3" customWidth="1"/>
    <col min="783" max="783" width="8" style="3" customWidth="1"/>
    <col min="784" max="786" width="7.33203125" style="3" customWidth="1"/>
    <col min="787" max="787" width="8" style="3" customWidth="1"/>
    <col min="788" max="788" width="10.33203125" style="3" customWidth="1"/>
    <col min="789" max="789" width="8" style="3" customWidth="1"/>
    <col min="790" max="790" width="2.33203125" style="3" customWidth="1"/>
    <col min="791" max="1024" width="8.83203125" style="3"/>
    <col min="1025" max="1026" width="2.33203125" style="3" customWidth="1"/>
    <col min="1027" max="1027" width="49.1640625" style="3" customWidth="1"/>
    <col min="1028" max="1028" width="11.1640625" style="3" customWidth="1"/>
    <col min="1029" max="1029" width="8.33203125" style="3" customWidth="1"/>
    <col min="1030" max="1030" width="8.1640625" style="3" customWidth="1"/>
    <col min="1031" max="1031" width="9" style="3" customWidth="1"/>
    <col min="1032" max="1032" width="9.1640625" style="3" customWidth="1"/>
    <col min="1033" max="1033" width="6.33203125" style="3" customWidth="1"/>
    <col min="1034" max="1034" width="8.33203125" style="3" customWidth="1"/>
    <col min="1035" max="1035" width="7.83203125" style="3" customWidth="1"/>
    <col min="1036" max="1036" width="7" style="3" customWidth="1"/>
    <col min="1037" max="1037" width="7.33203125" style="3" customWidth="1"/>
    <col min="1038" max="1038" width="7.1640625" style="3" customWidth="1"/>
    <col min="1039" max="1039" width="8" style="3" customWidth="1"/>
    <col min="1040" max="1042" width="7.33203125" style="3" customWidth="1"/>
    <col min="1043" max="1043" width="8" style="3" customWidth="1"/>
    <col min="1044" max="1044" width="10.33203125" style="3" customWidth="1"/>
    <col min="1045" max="1045" width="8" style="3" customWidth="1"/>
    <col min="1046" max="1046" width="2.33203125" style="3" customWidth="1"/>
    <col min="1047" max="1280" width="8.83203125" style="3"/>
    <col min="1281" max="1282" width="2.33203125" style="3" customWidth="1"/>
    <col min="1283" max="1283" width="49.1640625" style="3" customWidth="1"/>
    <col min="1284" max="1284" width="11.1640625" style="3" customWidth="1"/>
    <col min="1285" max="1285" width="8.33203125" style="3" customWidth="1"/>
    <col min="1286" max="1286" width="8.1640625" style="3" customWidth="1"/>
    <col min="1287" max="1287" width="9" style="3" customWidth="1"/>
    <col min="1288" max="1288" width="9.1640625" style="3" customWidth="1"/>
    <col min="1289" max="1289" width="6.33203125" style="3" customWidth="1"/>
    <col min="1290" max="1290" width="8.33203125" style="3" customWidth="1"/>
    <col min="1291" max="1291" width="7.83203125" style="3" customWidth="1"/>
    <col min="1292" max="1292" width="7" style="3" customWidth="1"/>
    <col min="1293" max="1293" width="7.33203125" style="3" customWidth="1"/>
    <col min="1294" max="1294" width="7.1640625" style="3" customWidth="1"/>
    <col min="1295" max="1295" width="8" style="3" customWidth="1"/>
    <col min="1296" max="1298" width="7.33203125" style="3" customWidth="1"/>
    <col min="1299" max="1299" width="8" style="3" customWidth="1"/>
    <col min="1300" max="1300" width="10.33203125" style="3" customWidth="1"/>
    <col min="1301" max="1301" width="8" style="3" customWidth="1"/>
    <col min="1302" max="1302" width="2.33203125" style="3" customWidth="1"/>
    <col min="1303" max="1536" width="8.83203125" style="3"/>
    <col min="1537" max="1538" width="2.33203125" style="3" customWidth="1"/>
    <col min="1539" max="1539" width="49.1640625" style="3" customWidth="1"/>
    <col min="1540" max="1540" width="11.1640625" style="3" customWidth="1"/>
    <col min="1541" max="1541" width="8.33203125" style="3" customWidth="1"/>
    <col min="1542" max="1542" width="8.1640625" style="3" customWidth="1"/>
    <col min="1543" max="1543" width="9" style="3" customWidth="1"/>
    <col min="1544" max="1544" width="9.1640625" style="3" customWidth="1"/>
    <col min="1545" max="1545" width="6.33203125" style="3" customWidth="1"/>
    <col min="1546" max="1546" width="8.33203125" style="3" customWidth="1"/>
    <col min="1547" max="1547" width="7.83203125" style="3" customWidth="1"/>
    <col min="1548" max="1548" width="7" style="3" customWidth="1"/>
    <col min="1549" max="1549" width="7.33203125" style="3" customWidth="1"/>
    <col min="1550" max="1550" width="7.1640625" style="3" customWidth="1"/>
    <col min="1551" max="1551" width="8" style="3" customWidth="1"/>
    <col min="1552" max="1554" width="7.33203125" style="3" customWidth="1"/>
    <col min="1555" max="1555" width="8" style="3" customWidth="1"/>
    <col min="1556" max="1556" width="10.33203125" style="3" customWidth="1"/>
    <col min="1557" max="1557" width="8" style="3" customWidth="1"/>
    <col min="1558" max="1558" width="2.33203125" style="3" customWidth="1"/>
    <col min="1559" max="1792" width="8.83203125" style="3"/>
    <col min="1793" max="1794" width="2.33203125" style="3" customWidth="1"/>
    <col min="1795" max="1795" width="49.1640625" style="3" customWidth="1"/>
    <col min="1796" max="1796" width="11.1640625" style="3" customWidth="1"/>
    <col min="1797" max="1797" width="8.33203125" style="3" customWidth="1"/>
    <col min="1798" max="1798" width="8.1640625" style="3" customWidth="1"/>
    <col min="1799" max="1799" width="9" style="3" customWidth="1"/>
    <col min="1800" max="1800" width="9.1640625" style="3" customWidth="1"/>
    <col min="1801" max="1801" width="6.33203125" style="3" customWidth="1"/>
    <col min="1802" max="1802" width="8.33203125" style="3" customWidth="1"/>
    <col min="1803" max="1803" width="7.83203125" style="3" customWidth="1"/>
    <col min="1804" max="1804" width="7" style="3" customWidth="1"/>
    <col min="1805" max="1805" width="7.33203125" style="3" customWidth="1"/>
    <col min="1806" max="1806" width="7.1640625" style="3" customWidth="1"/>
    <col min="1807" max="1807" width="8" style="3" customWidth="1"/>
    <col min="1808" max="1810" width="7.33203125" style="3" customWidth="1"/>
    <col min="1811" max="1811" width="8" style="3" customWidth="1"/>
    <col min="1812" max="1812" width="10.33203125" style="3" customWidth="1"/>
    <col min="1813" max="1813" width="8" style="3" customWidth="1"/>
    <col min="1814" max="1814" width="2.33203125" style="3" customWidth="1"/>
    <col min="1815" max="2048" width="8.83203125" style="3"/>
    <col min="2049" max="2050" width="2.33203125" style="3" customWidth="1"/>
    <col min="2051" max="2051" width="49.1640625" style="3" customWidth="1"/>
    <col min="2052" max="2052" width="11.1640625" style="3" customWidth="1"/>
    <col min="2053" max="2053" width="8.33203125" style="3" customWidth="1"/>
    <col min="2054" max="2054" width="8.1640625" style="3" customWidth="1"/>
    <col min="2055" max="2055" width="9" style="3" customWidth="1"/>
    <col min="2056" max="2056" width="9.1640625" style="3" customWidth="1"/>
    <col min="2057" max="2057" width="6.33203125" style="3" customWidth="1"/>
    <col min="2058" max="2058" width="8.33203125" style="3" customWidth="1"/>
    <col min="2059" max="2059" width="7.83203125" style="3" customWidth="1"/>
    <col min="2060" max="2060" width="7" style="3" customWidth="1"/>
    <col min="2061" max="2061" width="7.33203125" style="3" customWidth="1"/>
    <col min="2062" max="2062" width="7.1640625" style="3" customWidth="1"/>
    <col min="2063" max="2063" width="8" style="3" customWidth="1"/>
    <col min="2064" max="2066" width="7.33203125" style="3" customWidth="1"/>
    <col min="2067" max="2067" width="8" style="3" customWidth="1"/>
    <col min="2068" max="2068" width="10.33203125" style="3" customWidth="1"/>
    <col min="2069" max="2069" width="8" style="3" customWidth="1"/>
    <col min="2070" max="2070" width="2.33203125" style="3" customWidth="1"/>
    <col min="2071" max="2304" width="8.83203125" style="3"/>
    <col min="2305" max="2306" width="2.33203125" style="3" customWidth="1"/>
    <col min="2307" max="2307" width="49.1640625" style="3" customWidth="1"/>
    <col min="2308" max="2308" width="11.1640625" style="3" customWidth="1"/>
    <col min="2309" max="2309" width="8.33203125" style="3" customWidth="1"/>
    <col min="2310" max="2310" width="8.1640625" style="3" customWidth="1"/>
    <col min="2311" max="2311" width="9" style="3" customWidth="1"/>
    <col min="2312" max="2312" width="9.1640625" style="3" customWidth="1"/>
    <col min="2313" max="2313" width="6.33203125" style="3" customWidth="1"/>
    <col min="2314" max="2314" width="8.33203125" style="3" customWidth="1"/>
    <col min="2315" max="2315" width="7.83203125" style="3" customWidth="1"/>
    <col min="2316" max="2316" width="7" style="3" customWidth="1"/>
    <col min="2317" max="2317" width="7.33203125" style="3" customWidth="1"/>
    <col min="2318" max="2318" width="7.1640625" style="3" customWidth="1"/>
    <col min="2319" max="2319" width="8" style="3" customWidth="1"/>
    <col min="2320" max="2322" width="7.33203125" style="3" customWidth="1"/>
    <col min="2323" max="2323" width="8" style="3" customWidth="1"/>
    <col min="2324" max="2324" width="10.33203125" style="3" customWidth="1"/>
    <col min="2325" max="2325" width="8" style="3" customWidth="1"/>
    <col min="2326" max="2326" width="2.33203125" style="3" customWidth="1"/>
    <col min="2327" max="2560" width="8.83203125" style="3"/>
    <col min="2561" max="2562" width="2.33203125" style="3" customWidth="1"/>
    <col min="2563" max="2563" width="49.1640625" style="3" customWidth="1"/>
    <col min="2564" max="2564" width="11.1640625" style="3" customWidth="1"/>
    <col min="2565" max="2565" width="8.33203125" style="3" customWidth="1"/>
    <col min="2566" max="2566" width="8.1640625" style="3" customWidth="1"/>
    <col min="2567" max="2567" width="9" style="3" customWidth="1"/>
    <col min="2568" max="2568" width="9.1640625" style="3" customWidth="1"/>
    <col min="2569" max="2569" width="6.33203125" style="3" customWidth="1"/>
    <col min="2570" max="2570" width="8.33203125" style="3" customWidth="1"/>
    <col min="2571" max="2571" width="7.83203125" style="3" customWidth="1"/>
    <col min="2572" max="2572" width="7" style="3" customWidth="1"/>
    <col min="2573" max="2573" width="7.33203125" style="3" customWidth="1"/>
    <col min="2574" max="2574" width="7.1640625" style="3" customWidth="1"/>
    <col min="2575" max="2575" width="8" style="3" customWidth="1"/>
    <col min="2576" max="2578" width="7.33203125" style="3" customWidth="1"/>
    <col min="2579" max="2579" width="8" style="3" customWidth="1"/>
    <col min="2580" max="2580" width="10.33203125" style="3" customWidth="1"/>
    <col min="2581" max="2581" width="8" style="3" customWidth="1"/>
    <col min="2582" max="2582" width="2.33203125" style="3" customWidth="1"/>
    <col min="2583" max="2816" width="8.83203125" style="3"/>
    <col min="2817" max="2818" width="2.33203125" style="3" customWidth="1"/>
    <col min="2819" max="2819" width="49.1640625" style="3" customWidth="1"/>
    <col min="2820" max="2820" width="11.1640625" style="3" customWidth="1"/>
    <col min="2821" max="2821" width="8.33203125" style="3" customWidth="1"/>
    <col min="2822" max="2822" width="8.1640625" style="3" customWidth="1"/>
    <col min="2823" max="2823" width="9" style="3" customWidth="1"/>
    <col min="2824" max="2824" width="9.1640625" style="3" customWidth="1"/>
    <col min="2825" max="2825" width="6.33203125" style="3" customWidth="1"/>
    <col min="2826" max="2826" width="8.33203125" style="3" customWidth="1"/>
    <col min="2827" max="2827" width="7.83203125" style="3" customWidth="1"/>
    <col min="2828" max="2828" width="7" style="3" customWidth="1"/>
    <col min="2829" max="2829" width="7.33203125" style="3" customWidth="1"/>
    <col min="2830" max="2830" width="7.1640625" style="3" customWidth="1"/>
    <col min="2831" max="2831" width="8" style="3" customWidth="1"/>
    <col min="2832" max="2834" width="7.33203125" style="3" customWidth="1"/>
    <col min="2835" max="2835" width="8" style="3" customWidth="1"/>
    <col min="2836" max="2836" width="10.33203125" style="3" customWidth="1"/>
    <col min="2837" max="2837" width="8" style="3" customWidth="1"/>
    <col min="2838" max="2838" width="2.33203125" style="3" customWidth="1"/>
    <col min="2839" max="3072" width="8.83203125" style="3"/>
    <col min="3073" max="3074" width="2.33203125" style="3" customWidth="1"/>
    <col min="3075" max="3075" width="49.1640625" style="3" customWidth="1"/>
    <col min="3076" max="3076" width="11.1640625" style="3" customWidth="1"/>
    <col min="3077" max="3077" width="8.33203125" style="3" customWidth="1"/>
    <col min="3078" max="3078" width="8.1640625" style="3" customWidth="1"/>
    <col min="3079" max="3079" width="9" style="3" customWidth="1"/>
    <col min="3080" max="3080" width="9.1640625" style="3" customWidth="1"/>
    <col min="3081" max="3081" width="6.33203125" style="3" customWidth="1"/>
    <col min="3082" max="3082" width="8.33203125" style="3" customWidth="1"/>
    <col min="3083" max="3083" width="7.83203125" style="3" customWidth="1"/>
    <col min="3084" max="3084" width="7" style="3" customWidth="1"/>
    <col min="3085" max="3085" width="7.33203125" style="3" customWidth="1"/>
    <col min="3086" max="3086" width="7.1640625" style="3" customWidth="1"/>
    <col min="3087" max="3087" width="8" style="3" customWidth="1"/>
    <col min="3088" max="3090" width="7.33203125" style="3" customWidth="1"/>
    <col min="3091" max="3091" width="8" style="3" customWidth="1"/>
    <col min="3092" max="3092" width="10.33203125" style="3" customWidth="1"/>
    <col min="3093" max="3093" width="8" style="3" customWidth="1"/>
    <col min="3094" max="3094" width="2.33203125" style="3" customWidth="1"/>
    <col min="3095" max="3328" width="8.83203125" style="3"/>
    <col min="3329" max="3330" width="2.33203125" style="3" customWidth="1"/>
    <col min="3331" max="3331" width="49.1640625" style="3" customWidth="1"/>
    <col min="3332" max="3332" width="11.1640625" style="3" customWidth="1"/>
    <col min="3333" max="3333" width="8.33203125" style="3" customWidth="1"/>
    <col min="3334" max="3334" width="8.1640625" style="3" customWidth="1"/>
    <col min="3335" max="3335" width="9" style="3" customWidth="1"/>
    <col min="3336" max="3336" width="9.1640625" style="3" customWidth="1"/>
    <col min="3337" max="3337" width="6.33203125" style="3" customWidth="1"/>
    <col min="3338" max="3338" width="8.33203125" style="3" customWidth="1"/>
    <col min="3339" max="3339" width="7.83203125" style="3" customWidth="1"/>
    <col min="3340" max="3340" width="7" style="3" customWidth="1"/>
    <col min="3341" max="3341" width="7.33203125" style="3" customWidth="1"/>
    <col min="3342" max="3342" width="7.1640625" style="3" customWidth="1"/>
    <col min="3343" max="3343" width="8" style="3" customWidth="1"/>
    <col min="3344" max="3346" width="7.33203125" style="3" customWidth="1"/>
    <col min="3347" max="3347" width="8" style="3" customWidth="1"/>
    <col min="3348" max="3348" width="10.33203125" style="3" customWidth="1"/>
    <col min="3349" max="3349" width="8" style="3" customWidth="1"/>
    <col min="3350" max="3350" width="2.33203125" style="3" customWidth="1"/>
    <col min="3351" max="3584" width="8.83203125" style="3"/>
    <col min="3585" max="3586" width="2.33203125" style="3" customWidth="1"/>
    <col min="3587" max="3587" width="49.1640625" style="3" customWidth="1"/>
    <col min="3588" max="3588" width="11.1640625" style="3" customWidth="1"/>
    <col min="3589" max="3589" width="8.33203125" style="3" customWidth="1"/>
    <col min="3590" max="3590" width="8.1640625" style="3" customWidth="1"/>
    <col min="3591" max="3591" width="9" style="3" customWidth="1"/>
    <col min="3592" max="3592" width="9.1640625" style="3" customWidth="1"/>
    <col min="3593" max="3593" width="6.33203125" style="3" customWidth="1"/>
    <col min="3594" max="3594" width="8.33203125" style="3" customWidth="1"/>
    <col min="3595" max="3595" width="7.83203125" style="3" customWidth="1"/>
    <col min="3596" max="3596" width="7" style="3" customWidth="1"/>
    <col min="3597" max="3597" width="7.33203125" style="3" customWidth="1"/>
    <col min="3598" max="3598" width="7.1640625" style="3" customWidth="1"/>
    <col min="3599" max="3599" width="8" style="3" customWidth="1"/>
    <col min="3600" max="3602" width="7.33203125" style="3" customWidth="1"/>
    <col min="3603" max="3603" width="8" style="3" customWidth="1"/>
    <col min="3604" max="3604" width="10.33203125" style="3" customWidth="1"/>
    <col min="3605" max="3605" width="8" style="3" customWidth="1"/>
    <col min="3606" max="3606" width="2.33203125" style="3" customWidth="1"/>
    <col min="3607" max="3840" width="8.83203125" style="3"/>
    <col min="3841" max="3842" width="2.33203125" style="3" customWidth="1"/>
    <col min="3843" max="3843" width="49.1640625" style="3" customWidth="1"/>
    <col min="3844" max="3844" width="11.1640625" style="3" customWidth="1"/>
    <col min="3845" max="3845" width="8.33203125" style="3" customWidth="1"/>
    <col min="3846" max="3846" width="8.1640625" style="3" customWidth="1"/>
    <col min="3847" max="3847" width="9" style="3" customWidth="1"/>
    <col min="3848" max="3848" width="9.1640625" style="3" customWidth="1"/>
    <col min="3849" max="3849" width="6.33203125" style="3" customWidth="1"/>
    <col min="3850" max="3850" width="8.33203125" style="3" customWidth="1"/>
    <col min="3851" max="3851" width="7.83203125" style="3" customWidth="1"/>
    <col min="3852" max="3852" width="7" style="3" customWidth="1"/>
    <col min="3853" max="3853" width="7.33203125" style="3" customWidth="1"/>
    <col min="3854" max="3854" width="7.1640625" style="3" customWidth="1"/>
    <col min="3855" max="3855" width="8" style="3" customWidth="1"/>
    <col min="3856" max="3858" width="7.33203125" style="3" customWidth="1"/>
    <col min="3859" max="3859" width="8" style="3" customWidth="1"/>
    <col min="3860" max="3860" width="10.33203125" style="3" customWidth="1"/>
    <col min="3861" max="3861" width="8" style="3" customWidth="1"/>
    <col min="3862" max="3862" width="2.33203125" style="3" customWidth="1"/>
    <col min="3863" max="4096" width="8.83203125" style="3"/>
    <col min="4097" max="4098" width="2.33203125" style="3" customWidth="1"/>
    <col min="4099" max="4099" width="49.1640625" style="3" customWidth="1"/>
    <col min="4100" max="4100" width="11.1640625" style="3" customWidth="1"/>
    <col min="4101" max="4101" width="8.33203125" style="3" customWidth="1"/>
    <col min="4102" max="4102" width="8.1640625" style="3" customWidth="1"/>
    <col min="4103" max="4103" width="9" style="3" customWidth="1"/>
    <col min="4104" max="4104" width="9.1640625" style="3" customWidth="1"/>
    <col min="4105" max="4105" width="6.33203125" style="3" customWidth="1"/>
    <col min="4106" max="4106" width="8.33203125" style="3" customWidth="1"/>
    <col min="4107" max="4107" width="7.83203125" style="3" customWidth="1"/>
    <col min="4108" max="4108" width="7" style="3" customWidth="1"/>
    <col min="4109" max="4109" width="7.33203125" style="3" customWidth="1"/>
    <col min="4110" max="4110" width="7.1640625" style="3" customWidth="1"/>
    <col min="4111" max="4111" width="8" style="3" customWidth="1"/>
    <col min="4112" max="4114" width="7.33203125" style="3" customWidth="1"/>
    <col min="4115" max="4115" width="8" style="3" customWidth="1"/>
    <col min="4116" max="4116" width="10.33203125" style="3" customWidth="1"/>
    <col min="4117" max="4117" width="8" style="3" customWidth="1"/>
    <col min="4118" max="4118" width="2.33203125" style="3" customWidth="1"/>
    <col min="4119" max="4352" width="8.83203125" style="3"/>
    <col min="4353" max="4354" width="2.33203125" style="3" customWidth="1"/>
    <col min="4355" max="4355" width="49.1640625" style="3" customWidth="1"/>
    <col min="4356" max="4356" width="11.1640625" style="3" customWidth="1"/>
    <col min="4357" max="4357" width="8.33203125" style="3" customWidth="1"/>
    <col min="4358" max="4358" width="8.1640625" style="3" customWidth="1"/>
    <col min="4359" max="4359" width="9" style="3" customWidth="1"/>
    <col min="4360" max="4360" width="9.1640625" style="3" customWidth="1"/>
    <col min="4361" max="4361" width="6.33203125" style="3" customWidth="1"/>
    <col min="4362" max="4362" width="8.33203125" style="3" customWidth="1"/>
    <col min="4363" max="4363" width="7.83203125" style="3" customWidth="1"/>
    <col min="4364" max="4364" width="7" style="3" customWidth="1"/>
    <col min="4365" max="4365" width="7.33203125" style="3" customWidth="1"/>
    <col min="4366" max="4366" width="7.1640625" style="3" customWidth="1"/>
    <col min="4367" max="4367" width="8" style="3" customWidth="1"/>
    <col min="4368" max="4370" width="7.33203125" style="3" customWidth="1"/>
    <col min="4371" max="4371" width="8" style="3" customWidth="1"/>
    <col min="4372" max="4372" width="10.33203125" style="3" customWidth="1"/>
    <col min="4373" max="4373" width="8" style="3" customWidth="1"/>
    <col min="4374" max="4374" width="2.33203125" style="3" customWidth="1"/>
    <col min="4375" max="4608" width="8.83203125" style="3"/>
    <col min="4609" max="4610" width="2.33203125" style="3" customWidth="1"/>
    <col min="4611" max="4611" width="49.1640625" style="3" customWidth="1"/>
    <col min="4612" max="4612" width="11.1640625" style="3" customWidth="1"/>
    <col min="4613" max="4613" width="8.33203125" style="3" customWidth="1"/>
    <col min="4614" max="4614" width="8.1640625" style="3" customWidth="1"/>
    <col min="4615" max="4615" width="9" style="3" customWidth="1"/>
    <col min="4616" max="4616" width="9.1640625" style="3" customWidth="1"/>
    <col min="4617" max="4617" width="6.33203125" style="3" customWidth="1"/>
    <col min="4618" max="4618" width="8.33203125" style="3" customWidth="1"/>
    <col min="4619" max="4619" width="7.83203125" style="3" customWidth="1"/>
    <col min="4620" max="4620" width="7" style="3" customWidth="1"/>
    <col min="4621" max="4621" width="7.33203125" style="3" customWidth="1"/>
    <col min="4622" max="4622" width="7.1640625" style="3" customWidth="1"/>
    <col min="4623" max="4623" width="8" style="3" customWidth="1"/>
    <col min="4624" max="4626" width="7.33203125" style="3" customWidth="1"/>
    <col min="4627" max="4627" width="8" style="3" customWidth="1"/>
    <col min="4628" max="4628" width="10.33203125" style="3" customWidth="1"/>
    <col min="4629" max="4629" width="8" style="3" customWidth="1"/>
    <col min="4630" max="4630" width="2.33203125" style="3" customWidth="1"/>
    <col min="4631" max="4864" width="8.83203125" style="3"/>
    <col min="4865" max="4866" width="2.33203125" style="3" customWidth="1"/>
    <col min="4867" max="4867" width="49.1640625" style="3" customWidth="1"/>
    <col min="4868" max="4868" width="11.1640625" style="3" customWidth="1"/>
    <col min="4869" max="4869" width="8.33203125" style="3" customWidth="1"/>
    <col min="4870" max="4870" width="8.1640625" style="3" customWidth="1"/>
    <col min="4871" max="4871" width="9" style="3" customWidth="1"/>
    <col min="4872" max="4872" width="9.1640625" style="3" customWidth="1"/>
    <col min="4873" max="4873" width="6.33203125" style="3" customWidth="1"/>
    <col min="4874" max="4874" width="8.33203125" style="3" customWidth="1"/>
    <col min="4875" max="4875" width="7.83203125" style="3" customWidth="1"/>
    <col min="4876" max="4876" width="7" style="3" customWidth="1"/>
    <col min="4877" max="4877" width="7.33203125" style="3" customWidth="1"/>
    <col min="4878" max="4878" width="7.1640625" style="3" customWidth="1"/>
    <col min="4879" max="4879" width="8" style="3" customWidth="1"/>
    <col min="4880" max="4882" width="7.33203125" style="3" customWidth="1"/>
    <col min="4883" max="4883" width="8" style="3" customWidth="1"/>
    <col min="4884" max="4884" width="10.33203125" style="3" customWidth="1"/>
    <col min="4885" max="4885" width="8" style="3" customWidth="1"/>
    <col min="4886" max="4886" width="2.33203125" style="3" customWidth="1"/>
    <col min="4887" max="5120" width="8.83203125" style="3"/>
    <col min="5121" max="5122" width="2.33203125" style="3" customWidth="1"/>
    <col min="5123" max="5123" width="49.1640625" style="3" customWidth="1"/>
    <col min="5124" max="5124" width="11.1640625" style="3" customWidth="1"/>
    <col min="5125" max="5125" width="8.33203125" style="3" customWidth="1"/>
    <col min="5126" max="5126" width="8.1640625" style="3" customWidth="1"/>
    <col min="5127" max="5127" width="9" style="3" customWidth="1"/>
    <col min="5128" max="5128" width="9.1640625" style="3" customWidth="1"/>
    <col min="5129" max="5129" width="6.33203125" style="3" customWidth="1"/>
    <col min="5130" max="5130" width="8.33203125" style="3" customWidth="1"/>
    <col min="5131" max="5131" width="7.83203125" style="3" customWidth="1"/>
    <col min="5132" max="5132" width="7" style="3" customWidth="1"/>
    <col min="5133" max="5133" width="7.33203125" style="3" customWidth="1"/>
    <col min="5134" max="5134" width="7.1640625" style="3" customWidth="1"/>
    <col min="5135" max="5135" width="8" style="3" customWidth="1"/>
    <col min="5136" max="5138" width="7.33203125" style="3" customWidth="1"/>
    <col min="5139" max="5139" width="8" style="3" customWidth="1"/>
    <col min="5140" max="5140" width="10.33203125" style="3" customWidth="1"/>
    <col min="5141" max="5141" width="8" style="3" customWidth="1"/>
    <col min="5142" max="5142" width="2.33203125" style="3" customWidth="1"/>
    <col min="5143" max="5376" width="8.83203125" style="3"/>
    <col min="5377" max="5378" width="2.33203125" style="3" customWidth="1"/>
    <col min="5379" max="5379" width="49.1640625" style="3" customWidth="1"/>
    <col min="5380" max="5380" width="11.1640625" style="3" customWidth="1"/>
    <col min="5381" max="5381" width="8.33203125" style="3" customWidth="1"/>
    <col min="5382" max="5382" width="8.1640625" style="3" customWidth="1"/>
    <col min="5383" max="5383" width="9" style="3" customWidth="1"/>
    <col min="5384" max="5384" width="9.1640625" style="3" customWidth="1"/>
    <col min="5385" max="5385" width="6.33203125" style="3" customWidth="1"/>
    <col min="5386" max="5386" width="8.33203125" style="3" customWidth="1"/>
    <col min="5387" max="5387" width="7.83203125" style="3" customWidth="1"/>
    <col min="5388" max="5388" width="7" style="3" customWidth="1"/>
    <col min="5389" max="5389" width="7.33203125" style="3" customWidth="1"/>
    <col min="5390" max="5390" width="7.1640625" style="3" customWidth="1"/>
    <col min="5391" max="5391" width="8" style="3" customWidth="1"/>
    <col min="5392" max="5394" width="7.33203125" style="3" customWidth="1"/>
    <col min="5395" max="5395" width="8" style="3" customWidth="1"/>
    <col min="5396" max="5396" width="10.33203125" style="3" customWidth="1"/>
    <col min="5397" max="5397" width="8" style="3" customWidth="1"/>
    <col min="5398" max="5398" width="2.33203125" style="3" customWidth="1"/>
    <col min="5399" max="5632" width="8.83203125" style="3"/>
    <col min="5633" max="5634" width="2.33203125" style="3" customWidth="1"/>
    <col min="5635" max="5635" width="49.1640625" style="3" customWidth="1"/>
    <col min="5636" max="5636" width="11.1640625" style="3" customWidth="1"/>
    <col min="5637" max="5637" width="8.33203125" style="3" customWidth="1"/>
    <col min="5638" max="5638" width="8.1640625" style="3" customWidth="1"/>
    <col min="5639" max="5639" width="9" style="3" customWidth="1"/>
    <col min="5640" max="5640" width="9.1640625" style="3" customWidth="1"/>
    <col min="5641" max="5641" width="6.33203125" style="3" customWidth="1"/>
    <col min="5642" max="5642" width="8.33203125" style="3" customWidth="1"/>
    <col min="5643" max="5643" width="7.83203125" style="3" customWidth="1"/>
    <col min="5644" max="5644" width="7" style="3" customWidth="1"/>
    <col min="5645" max="5645" width="7.33203125" style="3" customWidth="1"/>
    <col min="5646" max="5646" width="7.1640625" style="3" customWidth="1"/>
    <col min="5647" max="5647" width="8" style="3" customWidth="1"/>
    <col min="5648" max="5650" width="7.33203125" style="3" customWidth="1"/>
    <col min="5651" max="5651" width="8" style="3" customWidth="1"/>
    <col min="5652" max="5652" width="10.33203125" style="3" customWidth="1"/>
    <col min="5653" max="5653" width="8" style="3" customWidth="1"/>
    <col min="5654" max="5654" width="2.33203125" style="3" customWidth="1"/>
    <col min="5655" max="5888" width="8.83203125" style="3"/>
    <col min="5889" max="5890" width="2.33203125" style="3" customWidth="1"/>
    <col min="5891" max="5891" width="49.1640625" style="3" customWidth="1"/>
    <col min="5892" max="5892" width="11.1640625" style="3" customWidth="1"/>
    <col min="5893" max="5893" width="8.33203125" style="3" customWidth="1"/>
    <col min="5894" max="5894" width="8.1640625" style="3" customWidth="1"/>
    <col min="5895" max="5895" width="9" style="3" customWidth="1"/>
    <col min="5896" max="5896" width="9.1640625" style="3" customWidth="1"/>
    <col min="5897" max="5897" width="6.33203125" style="3" customWidth="1"/>
    <col min="5898" max="5898" width="8.33203125" style="3" customWidth="1"/>
    <col min="5899" max="5899" width="7.83203125" style="3" customWidth="1"/>
    <col min="5900" max="5900" width="7" style="3" customWidth="1"/>
    <col min="5901" max="5901" width="7.33203125" style="3" customWidth="1"/>
    <col min="5902" max="5902" width="7.1640625" style="3" customWidth="1"/>
    <col min="5903" max="5903" width="8" style="3" customWidth="1"/>
    <col min="5904" max="5906" width="7.33203125" style="3" customWidth="1"/>
    <col min="5907" max="5907" width="8" style="3" customWidth="1"/>
    <col min="5908" max="5908" width="10.33203125" style="3" customWidth="1"/>
    <col min="5909" max="5909" width="8" style="3" customWidth="1"/>
    <col min="5910" max="5910" width="2.33203125" style="3" customWidth="1"/>
    <col min="5911" max="6144" width="8.83203125" style="3"/>
    <col min="6145" max="6146" width="2.33203125" style="3" customWidth="1"/>
    <col min="6147" max="6147" width="49.1640625" style="3" customWidth="1"/>
    <col min="6148" max="6148" width="11.1640625" style="3" customWidth="1"/>
    <col min="6149" max="6149" width="8.33203125" style="3" customWidth="1"/>
    <col min="6150" max="6150" width="8.1640625" style="3" customWidth="1"/>
    <col min="6151" max="6151" width="9" style="3" customWidth="1"/>
    <col min="6152" max="6152" width="9.1640625" style="3" customWidth="1"/>
    <col min="6153" max="6153" width="6.33203125" style="3" customWidth="1"/>
    <col min="6154" max="6154" width="8.33203125" style="3" customWidth="1"/>
    <col min="6155" max="6155" width="7.83203125" style="3" customWidth="1"/>
    <col min="6156" max="6156" width="7" style="3" customWidth="1"/>
    <col min="6157" max="6157" width="7.33203125" style="3" customWidth="1"/>
    <col min="6158" max="6158" width="7.1640625" style="3" customWidth="1"/>
    <col min="6159" max="6159" width="8" style="3" customWidth="1"/>
    <col min="6160" max="6162" width="7.33203125" style="3" customWidth="1"/>
    <col min="6163" max="6163" width="8" style="3" customWidth="1"/>
    <col min="6164" max="6164" width="10.33203125" style="3" customWidth="1"/>
    <col min="6165" max="6165" width="8" style="3" customWidth="1"/>
    <col min="6166" max="6166" width="2.33203125" style="3" customWidth="1"/>
    <col min="6167" max="6400" width="8.83203125" style="3"/>
    <col min="6401" max="6402" width="2.33203125" style="3" customWidth="1"/>
    <col min="6403" max="6403" width="49.1640625" style="3" customWidth="1"/>
    <col min="6404" max="6404" width="11.1640625" style="3" customWidth="1"/>
    <col min="6405" max="6405" width="8.33203125" style="3" customWidth="1"/>
    <col min="6406" max="6406" width="8.1640625" style="3" customWidth="1"/>
    <col min="6407" max="6407" width="9" style="3" customWidth="1"/>
    <col min="6408" max="6408" width="9.1640625" style="3" customWidth="1"/>
    <col min="6409" max="6409" width="6.33203125" style="3" customWidth="1"/>
    <col min="6410" max="6410" width="8.33203125" style="3" customWidth="1"/>
    <col min="6411" max="6411" width="7.83203125" style="3" customWidth="1"/>
    <col min="6412" max="6412" width="7" style="3" customWidth="1"/>
    <col min="6413" max="6413" width="7.33203125" style="3" customWidth="1"/>
    <col min="6414" max="6414" width="7.1640625" style="3" customWidth="1"/>
    <col min="6415" max="6415" width="8" style="3" customWidth="1"/>
    <col min="6416" max="6418" width="7.33203125" style="3" customWidth="1"/>
    <col min="6419" max="6419" width="8" style="3" customWidth="1"/>
    <col min="6420" max="6420" width="10.33203125" style="3" customWidth="1"/>
    <col min="6421" max="6421" width="8" style="3" customWidth="1"/>
    <col min="6422" max="6422" width="2.33203125" style="3" customWidth="1"/>
    <col min="6423" max="6656" width="8.83203125" style="3"/>
    <col min="6657" max="6658" width="2.33203125" style="3" customWidth="1"/>
    <col min="6659" max="6659" width="49.1640625" style="3" customWidth="1"/>
    <col min="6660" max="6660" width="11.1640625" style="3" customWidth="1"/>
    <col min="6661" max="6661" width="8.33203125" style="3" customWidth="1"/>
    <col min="6662" max="6662" width="8.1640625" style="3" customWidth="1"/>
    <col min="6663" max="6663" width="9" style="3" customWidth="1"/>
    <col min="6664" max="6664" width="9.1640625" style="3" customWidth="1"/>
    <col min="6665" max="6665" width="6.33203125" style="3" customWidth="1"/>
    <col min="6666" max="6666" width="8.33203125" style="3" customWidth="1"/>
    <col min="6667" max="6667" width="7.83203125" style="3" customWidth="1"/>
    <col min="6668" max="6668" width="7" style="3" customWidth="1"/>
    <col min="6669" max="6669" width="7.33203125" style="3" customWidth="1"/>
    <col min="6670" max="6670" width="7.1640625" style="3" customWidth="1"/>
    <col min="6671" max="6671" width="8" style="3" customWidth="1"/>
    <col min="6672" max="6674" width="7.33203125" style="3" customWidth="1"/>
    <col min="6675" max="6675" width="8" style="3" customWidth="1"/>
    <col min="6676" max="6676" width="10.33203125" style="3" customWidth="1"/>
    <col min="6677" max="6677" width="8" style="3" customWidth="1"/>
    <col min="6678" max="6678" width="2.33203125" style="3" customWidth="1"/>
    <col min="6679" max="6912" width="8.83203125" style="3"/>
    <col min="6913" max="6914" width="2.33203125" style="3" customWidth="1"/>
    <col min="6915" max="6915" width="49.1640625" style="3" customWidth="1"/>
    <col min="6916" max="6916" width="11.1640625" style="3" customWidth="1"/>
    <col min="6917" max="6917" width="8.33203125" style="3" customWidth="1"/>
    <col min="6918" max="6918" width="8.1640625" style="3" customWidth="1"/>
    <col min="6919" max="6919" width="9" style="3" customWidth="1"/>
    <col min="6920" max="6920" width="9.1640625" style="3" customWidth="1"/>
    <col min="6921" max="6921" width="6.33203125" style="3" customWidth="1"/>
    <col min="6922" max="6922" width="8.33203125" style="3" customWidth="1"/>
    <col min="6923" max="6923" width="7.83203125" style="3" customWidth="1"/>
    <col min="6924" max="6924" width="7" style="3" customWidth="1"/>
    <col min="6925" max="6925" width="7.33203125" style="3" customWidth="1"/>
    <col min="6926" max="6926" width="7.1640625" style="3" customWidth="1"/>
    <col min="6927" max="6927" width="8" style="3" customWidth="1"/>
    <col min="6928" max="6930" width="7.33203125" style="3" customWidth="1"/>
    <col min="6931" max="6931" width="8" style="3" customWidth="1"/>
    <col min="6932" max="6932" width="10.33203125" style="3" customWidth="1"/>
    <col min="6933" max="6933" width="8" style="3" customWidth="1"/>
    <col min="6934" max="6934" width="2.33203125" style="3" customWidth="1"/>
    <col min="6935" max="7168" width="8.83203125" style="3"/>
    <col min="7169" max="7170" width="2.33203125" style="3" customWidth="1"/>
    <col min="7171" max="7171" width="49.1640625" style="3" customWidth="1"/>
    <col min="7172" max="7172" width="11.1640625" style="3" customWidth="1"/>
    <col min="7173" max="7173" width="8.33203125" style="3" customWidth="1"/>
    <col min="7174" max="7174" width="8.1640625" style="3" customWidth="1"/>
    <col min="7175" max="7175" width="9" style="3" customWidth="1"/>
    <col min="7176" max="7176" width="9.1640625" style="3" customWidth="1"/>
    <col min="7177" max="7177" width="6.33203125" style="3" customWidth="1"/>
    <col min="7178" max="7178" width="8.33203125" style="3" customWidth="1"/>
    <col min="7179" max="7179" width="7.83203125" style="3" customWidth="1"/>
    <col min="7180" max="7180" width="7" style="3" customWidth="1"/>
    <col min="7181" max="7181" width="7.33203125" style="3" customWidth="1"/>
    <col min="7182" max="7182" width="7.1640625" style="3" customWidth="1"/>
    <col min="7183" max="7183" width="8" style="3" customWidth="1"/>
    <col min="7184" max="7186" width="7.33203125" style="3" customWidth="1"/>
    <col min="7187" max="7187" width="8" style="3" customWidth="1"/>
    <col min="7188" max="7188" width="10.33203125" style="3" customWidth="1"/>
    <col min="7189" max="7189" width="8" style="3" customWidth="1"/>
    <col min="7190" max="7190" width="2.33203125" style="3" customWidth="1"/>
    <col min="7191" max="7424" width="8.83203125" style="3"/>
    <col min="7425" max="7426" width="2.33203125" style="3" customWidth="1"/>
    <col min="7427" max="7427" width="49.1640625" style="3" customWidth="1"/>
    <col min="7428" max="7428" width="11.1640625" style="3" customWidth="1"/>
    <col min="7429" max="7429" width="8.33203125" style="3" customWidth="1"/>
    <col min="7430" max="7430" width="8.1640625" style="3" customWidth="1"/>
    <col min="7431" max="7431" width="9" style="3" customWidth="1"/>
    <col min="7432" max="7432" width="9.1640625" style="3" customWidth="1"/>
    <col min="7433" max="7433" width="6.33203125" style="3" customWidth="1"/>
    <col min="7434" max="7434" width="8.33203125" style="3" customWidth="1"/>
    <col min="7435" max="7435" width="7.83203125" style="3" customWidth="1"/>
    <col min="7436" max="7436" width="7" style="3" customWidth="1"/>
    <col min="7437" max="7437" width="7.33203125" style="3" customWidth="1"/>
    <col min="7438" max="7438" width="7.1640625" style="3" customWidth="1"/>
    <col min="7439" max="7439" width="8" style="3" customWidth="1"/>
    <col min="7440" max="7442" width="7.33203125" style="3" customWidth="1"/>
    <col min="7443" max="7443" width="8" style="3" customWidth="1"/>
    <col min="7444" max="7444" width="10.33203125" style="3" customWidth="1"/>
    <col min="7445" max="7445" width="8" style="3" customWidth="1"/>
    <col min="7446" max="7446" width="2.33203125" style="3" customWidth="1"/>
    <col min="7447" max="7680" width="8.83203125" style="3"/>
    <col min="7681" max="7682" width="2.33203125" style="3" customWidth="1"/>
    <col min="7683" max="7683" width="49.1640625" style="3" customWidth="1"/>
    <col min="7684" max="7684" width="11.1640625" style="3" customWidth="1"/>
    <col min="7685" max="7685" width="8.33203125" style="3" customWidth="1"/>
    <col min="7686" max="7686" width="8.1640625" style="3" customWidth="1"/>
    <col min="7687" max="7687" width="9" style="3" customWidth="1"/>
    <col min="7688" max="7688" width="9.1640625" style="3" customWidth="1"/>
    <col min="7689" max="7689" width="6.33203125" style="3" customWidth="1"/>
    <col min="7690" max="7690" width="8.33203125" style="3" customWidth="1"/>
    <col min="7691" max="7691" width="7.83203125" style="3" customWidth="1"/>
    <col min="7692" max="7692" width="7" style="3" customWidth="1"/>
    <col min="7693" max="7693" width="7.33203125" style="3" customWidth="1"/>
    <col min="7694" max="7694" width="7.1640625" style="3" customWidth="1"/>
    <col min="7695" max="7695" width="8" style="3" customWidth="1"/>
    <col min="7696" max="7698" width="7.33203125" style="3" customWidth="1"/>
    <col min="7699" max="7699" width="8" style="3" customWidth="1"/>
    <col min="7700" max="7700" width="10.33203125" style="3" customWidth="1"/>
    <col min="7701" max="7701" width="8" style="3" customWidth="1"/>
    <col min="7702" max="7702" width="2.33203125" style="3" customWidth="1"/>
    <col min="7703" max="7936" width="8.83203125" style="3"/>
    <col min="7937" max="7938" width="2.33203125" style="3" customWidth="1"/>
    <col min="7939" max="7939" width="49.1640625" style="3" customWidth="1"/>
    <col min="7940" max="7940" width="11.1640625" style="3" customWidth="1"/>
    <col min="7941" max="7941" width="8.33203125" style="3" customWidth="1"/>
    <col min="7942" max="7942" width="8.1640625" style="3" customWidth="1"/>
    <col min="7943" max="7943" width="9" style="3" customWidth="1"/>
    <col min="7944" max="7944" width="9.1640625" style="3" customWidth="1"/>
    <col min="7945" max="7945" width="6.33203125" style="3" customWidth="1"/>
    <col min="7946" max="7946" width="8.33203125" style="3" customWidth="1"/>
    <col min="7947" max="7947" width="7.83203125" style="3" customWidth="1"/>
    <col min="7948" max="7948" width="7" style="3" customWidth="1"/>
    <col min="7949" max="7949" width="7.33203125" style="3" customWidth="1"/>
    <col min="7950" max="7950" width="7.1640625" style="3" customWidth="1"/>
    <col min="7951" max="7951" width="8" style="3" customWidth="1"/>
    <col min="7952" max="7954" width="7.33203125" style="3" customWidth="1"/>
    <col min="7955" max="7955" width="8" style="3" customWidth="1"/>
    <col min="7956" max="7956" width="10.33203125" style="3" customWidth="1"/>
    <col min="7957" max="7957" width="8" style="3" customWidth="1"/>
    <col min="7958" max="7958" width="2.33203125" style="3" customWidth="1"/>
    <col min="7959" max="8192" width="8.83203125" style="3"/>
    <col min="8193" max="8194" width="2.33203125" style="3" customWidth="1"/>
    <col min="8195" max="8195" width="49.1640625" style="3" customWidth="1"/>
    <col min="8196" max="8196" width="11.1640625" style="3" customWidth="1"/>
    <col min="8197" max="8197" width="8.33203125" style="3" customWidth="1"/>
    <col min="8198" max="8198" width="8.1640625" style="3" customWidth="1"/>
    <col min="8199" max="8199" width="9" style="3" customWidth="1"/>
    <col min="8200" max="8200" width="9.1640625" style="3" customWidth="1"/>
    <col min="8201" max="8201" width="6.33203125" style="3" customWidth="1"/>
    <col min="8202" max="8202" width="8.33203125" style="3" customWidth="1"/>
    <col min="8203" max="8203" width="7.83203125" style="3" customWidth="1"/>
    <col min="8204" max="8204" width="7" style="3" customWidth="1"/>
    <col min="8205" max="8205" width="7.33203125" style="3" customWidth="1"/>
    <col min="8206" max="8206" width="7.1640625" style="3" customWidth="1"/>
    <col min="8207" max="8207" width="8" style="3" customWidth="1"/>
    <col min="8208" max="8210" width="7.33203125" style="3" customWidth="1"/>
    <col min="8211" max="8211" width="8" style="3" customWidth="1"/>
    <col min="8212" max="8212" width="10.33203125" style="3" customWidth="1"/>
    <col min="8213" max="8213" width="8" style="3" customWidth="1"/>
    <col min="8214" max="8214" width="2.33203125" style="3" customWidth="1"/>
    <col min="8215" max="8448" width="8.83203125" style="3"/>
    <col min="8449" max="8450" width="2.33203125" style="3" customWidth="1"/>
    <col min="8451" max="8451" width="49.1640625" style="3" customWidth="1"/>
    <col min="8452" max="8452" width="11.1640625" style="3" customWidth="1"/>
    <col min="8453" max="8453" width="8.33203125" style="3" customWidth="1"/>
    <col min="8454" max="8454" width="8.1640625" style="3" customWidth="1"/>
    <col min="8455" max="8455" width="9" style="3" customWidth="1"/>
    <col min="8456" max="8456" width="9.1640625" style="3" customWidth="1"/>
    <col min="8457" max="8457" width="6.33203125" style="3" customWidth="1"/>
    <col min="8458" max="8458" width="8.33203125" style="3" customWidth="1"/>
    <col min="8459" max="8459" width="7.83203125" style="3" customWidth="1"/>
    <col min="8460" max="8460" width="7" style="3" customWidth="1"/>
    <col min="8461" max="8461" width="7.33203125" style="3" customWidth="1"/>
    <col min="8462" max="8462" width="7.1640625" style="3" customWidth="1"/>
    <col min="8463" max="8463" width="8" style="3" customWidth="1"/>
    <col min="8464" max="8466" width="7.33203125" style="3" customWidth="1"/>
    <col min="8467" max="8467" width="8" style="3" customWidth="1"/>
    <col min="8468" max="8468" width="10.33203125" style="3" customWidth="1"/>
    <col min="8469" max="8469" width="8" style="3" customWidth="1"/>
    <col min="8470" max="8470" width="2.33203125" style="3" customWidth="1"/>
    <col min="8471" max="8704" width="8.83203125" style="3"/>
    <col min="8705" max="8706" width="2.33203125" style="3" customWidth="1"/>
    <col min="8707" max="8707" width="49.1640625" style="3" customWidth="1"/>
    <col min="8708" max="8708" width="11.1640625" style="3" customWidth="1"/>
    <col min="8709" max="8709" width="8.33203125" style="3" customWidth="1"/>
    <col min="8710" max="8710" width="8.1640625" style="3" customWidth="1"/>
    <col min="8711" max="8711" width="9" style="3" customWidth="1"/>
    <col min="8712" max="8712" width="9.1640625" style="3" customWidth="1"/>
    <col min="8713" max="8713" width="6.33203125" style="3" customWidth="1"/>
    <col min="8714" max="8714" width="8.33203125" style="3" customWidth="1"/>
    <col min="8715" max="8715" width="7.83203125" style="3" customWidth="1"/>
    <col min="8716" max="8716" width="7" style="3" customWidth="1"/>
    <col min="8717" max="8717" width="7.33203125" style="3" customWidth="1"/>
    <col min="8718" max="8718" width="7.1640625" style="3" customWidth="1"/>
    <col min="8719" max="8719" width="8" style="3" customWidth="1"/>
    <col min="8720" max="8722" width="7.33203125" style="3" customWidth="1"/>
    <col min="8723" max="8723" width="8" style="3" customWidth="1"/>
    <col min="8724" max="8724" width="10.33203125" style="3" customWidth="1"/>
    <col min="8725" max="8725" width="8" style="3" customWidth="1"/>
    <col min="8726" max="8726" width="2.33203125" style="3" customWidth="1"/>
    <col min="8727" max="8960" width="8.83203125" style="3"/>
    <col min="8961" max="8962" width="2.33203125" style="3" customWidth="1"/>
    <col min="8963" max="8963" width="49.1640625" style="3" customWidth="1"/>
    <col min="8964" max="8964" width="11.1640625" style="3" customWidth="1"/>
    <col min="8965" max="8965" width="8.33203125" style="3" customWidth="1"/>
    <col min="8966" max="8966" width="8.1640625" style="3" customWidth="1"/>
    <col min="8967" max="8967" width="9" style="3" customWidth="1"/>
    <col min="8968" max="8968" width="9.1640625" style="3" customWidth="1"/>
    <col min="8969" max="8969" width="6.33203125" style="3" customWidth="1"/>
    <col min="8970" max="8970" width="8.33203125" style="3" customWidth="1"/>
    <col min="8971" max="8971" width="7.83203125" style="3" customWidth="1"/>
    <col min="8972" max="8972" width="7" style="3" customWidth="1"/>
    <col min="8973" max="8973" width="7.33203125" style="3" customWidth="1"/>
    <col min="8974" max="8974" width="7.1640625" style="3" customWidth="1"/>
    <col min="8975" max="8975" width="8" style="3" customWidth="1"/>
    <col min="8976" max="8978" width="7.33203125" style="3" customWidth="1"/>
    <col min="8979" max="8979" width="8" style="3" customWidth="1"/>
    <col min="8980" max="8980" width="10.33203125" style="3" customWidth="1"/>
    <col min="8981" max="8981" width="8" style="3" customWidth="1"/>
    <col min="8982" max="8982" width="2.33203125" style="3" customWidth="1"/>
    <col min="8983" max="9216" width="8.83203125" style="3"/>
    <col min="9217" max="9218" width="2.33203125" style="3" customWidth="1"/>
    <col min="9219" max="9219" width="49.1640625" style="3" customWidth="1"/>
    <col min="9220" max="9220" width="11.1640625" style="3" customWidth="1"/>
    <col min="9221" max="9221" width="8.33203125" style="3" customWidth="1"/>
    <col min="9222" max="9222" width="8.1640625" style="3" customWidth="1"/>
    <col min="9223" max="9223" width="9" style="3" customWidth="1"/>
    <col min="9224" max="9224" width="9.1640625" style="3" customWidth="1"/>
    <col min="9225" max="9225" width="6.33203125" style="3" customWidth="1"/>
    <col min="9226" max="9226" width="8.33203125" style="3" customWidth="1"/>
    <col min="9227" max="9227" width="7.83203125" style="3" customWidth="1"/>
    <col min="9228" max="9228" width="7" style="3" customWidth="1"/>
    <col min="9229" max="9229" width="7.33203125" style="3" customWidth="1"/>
    <col min="9230" max="9230" width="7.1640625" style="3" customWidth="1"/>
    <col min="9231" max="9231" width="8" style="3" customWidth="1"/>
    <col min="9232" max="9234" width="7.33203125" style="3" customWidth="1"/>
    <col min="9235" max="9235" width="8" style="3" customWidth="1"/>
    <col min="9236" max="9236" width="10.33203125" style="3" customWidth="1"/>
    <col min="9237" max="9237" width="8" style="3" customWidth="1"/>
    <col min="9238" max="9238" width="2.33203125" style="3" customWidth="1"/>
    <col min="9239" max="9472" width="8.83203125" style="3"/>
    <col min="9473" max="9474" width="2.33203125" style="3" customWidth="1"/>
    <col min="9475" max="9475" width="49.1640625" style="3" customWidth="1"/>
    <col min="9476" max="9476" width="11.1640625" style="3" customWidth="1"/>
    <col min="9477" max="9477" width="8.33203125" style="3" customWidth="1"/>
    <col min="9478" max="9478" width="8.1640625" style="3" customWidth="1"/>
    <col min="9479" max="9479" width="9" style="3" customWidth="1"/>
    <col min="9480" max="9480" width="9.1640625" style="3" customWidth="1"/>
    <col min="9481" max="9481" width="6.33203125" style="3" customWidth="1"/>
    <col min="9482" max="9482" width="8.33203125" style="3" customWidth="1"/>
    <col min="9483" max="9483" width="7.83203125" style="3" customWidth="1"/>
    <col min="9484" max="9484" width="7" style="3" customWidth="1"/>
    <col min="9485" max="9485" width="7.33203125" style="3" customWidth="1"/>
    <col min="9486" max="9486" width="7.1640625" style="3" customWidth="1"/>
    <col min="9487" max="9487" width="8" style="3" customWidth="1"/>
    <col min="9488" max="9490" width="7.33203125" style="3" customWidth="1"/>
    <col min="9491" max="9491" width="8" style="3" customWidth="1"/>
    <col min="9492" max="9492" width="10.33203125" style="3" customWidth="1"/>
    <col min="9493" max="9493" width="8" style="3" customWidth="1"/>
    <col min="9494" max="9494" width="2.33203125" style="3" customWidth="1"/>
    <col min="9495" max="9728" width="8.83203125" style="3"/>
    <col min="9729" max="9730" width="2.33203125" style="3" customWidth="1"/>
    <col min="9731" max="9731" width="49.1640625" style="3" customWidth="1"/>
    <col min="9732" max="9732" width="11.1640625" style="3" customWidth="1"/>
    <col min="9733" max="9733" width="8.33203125" style="3" customWidth="1"/>
    <col min="9734" max="9734" width="8.1640625" style="3" customWidth="1"/>
    <col min="9735" max="9735" width="9" style="3" customWidth="1"/>
    <col min="9736" max="9736" width="9.1640625" style="3" customWidth="1"/>
    <col min="9737" max="9737" width="6.33203125" style="3" customWidth="1"/>
    <col min="9738" max="9738" width="8.33203125" style="3" customWidth="1"/>
    <col min="9739" max="9739" width="7.83203125" style="3" customWidth="1"/>
    <col min="9740" max="9740" width="7" style="3" customWidth="1"/>
    <col min="9741" max="9741" width="7.33203125" style="3" customWidth="1"/>
    <col min="9742" max="9742" width="7.1640625" style="3" customWidth="1"/>
    <col min="9743" max="9743" width="8" style="3" customWidth="1"/>
    <col min="9744" max="9746" width="7.33203125" style="3" customWidth="1"/>
    <col min="9747" max="9747" width="8" style="3" customWidth="1"/>
    <col min="9748" max="9748" width="10.33203125" style="3" customWidth="1"/>
    <col min="9749" max="9749" width="8" style="3" customWidth="1"/>
    <col min="9750" max="9750" width="2.33203125" style="3" customWidth="1"/>
    <col min="9751" max="9984" width="8.83203125" style="3"/>
    <col min="9985" max="9986" width="2.33203125" style="3" customWidth="1"/>
    <col min="9987" max="9987" width="49.1640625" style="3" customWidth="1"/>
    <col min="9988" max="9988" width="11.1640625" style="3" customWidth="1"/>
    <col min="9989" max="9989" width="8.33203125" style="3" customWidth="1"/>
    <col min="9990" max="9990" width="8.1640625" style="3" customWidth="1"/>
    <col min="9991" max="9991" width="9" style="3" customWidth="1"/>
    <col min="9992" max="9992" width="9.1640625" style="3" customWidth="1"/>
    <col min="9993" max="9993" width="6.33203125" style="3" customWidth="1"/>
    <col min="9994" max="9994" width="8.33203125" style="3" customWidth="1"/>
    <col min="9995" max="9995" width="7.83203125" style="3" customWidth="1"/>
    <col min="9996" max="9996" width="7" style="3" customWidth="1"/>
    <col min="9997" max="9997" width="7.33203125" style="3" customWidth="1"/>
    <col min="9998" max="9998" width="7.1640625" style="3" customWidth="1"/>
    <col min="9999" max="9999" width="8" style="3" customWidth="1"/>
    <col min="10000" max="10002" width="7.33203125" style="3" customWidth="1"/>
    <col min="10003" max="10003" width="8" style="3" customWidth="1"/>
    <col min="10004" max="10004" width="10.33203125" style="3" customWidth="1"/>
    <col min="10005" max="10005" width="8" style="3" customWidth="1"/>
    <col min="10006" max="10006" width="2.33203125" style="3" customWidth="1"/>
    <col min="10007" max="10240" width="8.83203125" style="3"/>
    <col min="10241" max="10242" width="2.33203125" style="3" customWidth="1"/>
    <col min="10243" max="10243" width="49.1640625" style="3" customWidth="1"/>
    <col min="10244" max="10244" width="11.1640625" style="3" customWidth="1"/>
    <col min="10245" max="10245" width="8.33203125" style="3" customWidth="1"/>
    <col min="10246" max="10246" width="8.1640625" style="3" customWidth="1"/>
    <col min="10247" max="10247" width="9" style="3" customWidth="1"/>
    <col min="10248" max="10248" width="9.1640625" style="3" customWidth="1"/>
    <col min="10249" max="10249" width="6.33203125" style="3" customWidth="1"/>
    <col min="10250" max="10250" width="8.33203125" style="3" customWidth="1"/>
    <col min="10251" max="10251" width="7.83203125" style="3" customWidth="1"/>
    <col min="10252" max="10252" width="7" style="3" customWidth="1"/>
    <col min="10253" max="10253" width="7.33203125" style="3" customWidth="1"/>
    <col min="10254" max="10254" width="7.1640625" style="3" customWidth="1"/>
    <col min="10255" max="10255" width="8" style="3" customWidth="1"/>
    <col min="10256" max="10258" width="7.33203125" style="3" customWidth="1"/>
    <col min="10259" max="10259" width="8" style="3" customWidth="1"/>
    <col min="10260" max="10260" width="10.33203125" style="3" customWidth="1"/>
    <col min="10261" max="10261" width="8" style="3" customWidth="1"/>
    <col min="10262" max="10262" width="2.33203125" style="3" customWidth="1"/>
    <col min="10263" max="10496" width="8.83203125" style="3"/>
    <col min="10497" max="10498" width="2.33203125" style="3" customWidth="1"/>
    <col min="10499" max="10499" width="49.1640625" style="3" customWidth="1"/>
    <col min="10500" max="10500" width="11.1640625" style="3" customWidth="1"/>
    <col min="10501" max="10501" width="8.33203125" style="3" customWidth="1"/>
    <col min="10502" max="10502" width="8.1640625" style="3" customWidth="1"/>
    <col min="10503" max="10503" width="9" style="3" customWidth="1"/>
    <col min="10504" max="10504" width="9.1640625" style="3" customWidth="1"/>
    <col min="10505" max="10505" width="6.33203125" style="3" customWidth="1"/>
    <col min="10506" max="10506" width="8.33203125" style="3" customWidth="1"/>
    <col min="10507" max="10507" width="7.83203125" style="3" customWidth="1"/>
    <col min="10508" max="10508" width="7" style="3" customWidth="1"/>
    <col min="10509" max="10509" width="7.33203125" style="3" customWidth="1"/>
    <col min="10510" max="10510" width="7.1640625" style="3" customWidth="1"/>
    <col min="10511" max="10511" width="8" style="3" customWidth="1"/>
    <col min="10512" max="10514" width="7.33203125" style="3" customWidth="1"/>
    <col min="10515" max="10515" width="8" style="3" customWidth="1"/>
    <col min="10516" max="10516" width="10.33203125" style="3" customWidth="1"/>
    <col min="10517" max="10517" width="8" style="3" customWidth="1"/>
    <col min="10518" max="10518" width="2.33203125" style="3" customWidth="1"/>
    <col min="10519" max="10752" width="8.83203125" style="3"/>
    <col min="10753" max="10754" width="2.33203125" style="3" customWidth="1"/>
    <col min="10755" max="10755" width="49.1640625" style="3" customWidth="1"/>
    <col min="10756" max="10756" width="11.1640625" style="3" customWidth="1"/>
    <col min="10757" max="10757" width="8.33203125" style="3" customWidth="1"/>
    <col min="10758" max="10758" width="8.1640625" style="3" customWidth="1"/>
    <col min="10759" max="10759" width="9" style="3" customWidth="1"/>
    <col min="10760" max="10760" width="9.1640625" style="3" customWidth="1"/>
    <col min="10761" max="10761" width="6.33203125" style="3" customWidth="1"/>
    <col min="10762" max="10762" width="8.33203125" style="3" customWidth="1"/>
    <col min="10763" max="10763" width="7.83203125" style="3" customWidth="1"/>
    <col min="10764" max="10764" width="7" style="3" customWidth="1"/>
    <col min="10765" max="10765" width="7.33203125" style="3" customWidth="1"/>
    <col min="10766" max="10766" width="7.1640625" style="3" customWidth="1"/>
    <col min="10767" max="10767" width="8" style="3" customWidth="1"/>
    <col min="10768" max="10770" width="7.33203125" style="3" customWidth="1"/>
    <col min="10771" max="10771" width="8" style="3" customWidth="1"/>
    <col min="10772" max="10772" width="10.33203125" style="3" customWidth="1"/>
    <col min="10773" max="10773" width="8" style="3" customWidth="1"/>
    <col min="10774" max="10774" width="2.33203125" style="3" customWidth="1"/>
    <col min="10775" max="11008" width="8.83203125" style="3"/>
    <col min="11009" max="11010" width="2.33203125" style="3" customWidth="1"/>
    <col min="11011" max="11011" width="49.1640625" style="3" customWidth="1"/>
    <col min="11012" max="11012" width="11.1640625" style="3" customWidth="1"/>
    <col min="11013" max="11013" width="8.33203125" style="3" customWidth="1"/>
    <col min="11014" max="11014" width="8.1640625" style="3" customWidth="1"/>
    <col min="11015" max="11015" width="9" style="3" customWidth="1"/>
    <col min="11016" max="11016" width="9.1640625" style="3" customWidth="1"/>
    <col min="11017" max="11017" width="6.33203125" style="3" customWidth="1"/>
    <col min="11018" max="11018" width="8.33203125" style="3" customWidth="1"/>
    <col min="11019" max="11019" width="7.83203125" style="3" customWidth="1"/>
    <col min="11020" max="11020" width="7" style="3" customWidth="1"/>
    <col min="11021" max="11021" width="7.33203125" style="3" customWidth="1"/>
    <col min="11022" max="11022" width="7.1640625" style="3" customWidth="1"/>
    <col min="11023" max="11023" width="8" style="3" customWidth="1"/>
    <col min="11024" max="11026" width="7.33203125" style="3" customWidth="1"/>
    <col min="11027" max="11027" width="8" style="3" customWidth="1"/>
    <col min="11028" max="11028" width="10.33203125" style="3" customWidth="1"/>
    <col min="11029" max="11029" width="8" style="3" customWidth="1"/>
    <col min="11030" max="11030" width="2.33203125" style="3" customWidth="1"/>
    <col min="11031" max="11264" width="8.83203125" style="3"/>
    <col min="11265" max="11266" width="2.33203125" style="3" customWidth="1"/>
    <col min="11267" max="11267" width="49.1640625" style="3" customWidth="1"/>
    <col min="11268" max="11268" width="11.1640625" style="3" customWidth="1"/>
    <col min="11269" max="11269" width="8.33203125" style="3" customWidth="1"/>
    <col min="11270" max="11270" width="8.1640625" style="3" customWidth="1"/>
    <col min="11271" max="11271" width="9" style="3" customWidth="1"/>
    <col min="11272" max="11272" width="9.1640625" style="3" customWidth="1"/>
    <col min="11273" max="11273" width="6.33203125" style="3" customWidth="1"/>
    <col min="11274" max="11274" width="8.33203125" style="3" customWidth="1"/>
    <col min="11275" max="11275" width="7.83203125" style="3" customWidth="1"/>
    <col min="11276" max="11276" width="7" style="3" customWidth="1"/>
    <col min="11277" max="11277" width="7.33203125" style="3" customWidth="1"/>
    <col min="11278" max="11278" width="7.1640625" style="3" customWidth="1"/>
    <col min="11279" max="11279" width="8" style="3" customWidth="1"/>
    <col min="11280" max="11282" width="7.33203125" style="3" customWidth="1"/>
    <col min="11283" max="11283" width="8" style="3" customWidth="1"/>
    <col min="11284" max="11284" width="10.33203125" style="3" customWidth="1"/>
    <col min="11285" max="11285" width="8" style="3" customWidth="1"/>
    <col min="11286" max="11286" width="2.33203125" style="3" customWidth="1"/>
    <col min="11287" max="11520" width="8.83203125" style="3"/>
    <col min="11521" max="11522" width="2.33203125" style="3" customWidth="1"/>
    <col min="11523" max="11523" width="49.1640625" style="3" customWidth="1"/>
    <col min="11524" max="11524" width="11.1640625" style="3" customWidth="1"/>
    <col min="11525" max="11525" width="8.33203125" style="3" customWidth="1"/>
    <col min="11526" max="11526" width="8.1640625" style="3" customWidth="1"/>
    <col min="11527" max="11527" width="9" style="3" customWidth="1"/>
    <col min="11528" max="11528" width="9.1640625" style="3" customWidth="1"/>
    <col min="11529" max="11529" width="6.33203125" style="3" customWidth="1"/>
    <col min="11530" max="11530" width="8.33203125" style="3" customWidth="1"/>
    <col min="11531" max="11531" width="7.83203125" style="3" customWidth="1"/>
    <col min="11532" max="11532" width="7" style="3" customWidth="1"/>
    <col min="11533" max="11533" width="7.33203125" style="3" customWidth="1"/>
    <col min="11534" max="11534" width="7.1640625" style="3" customWidth="1"/>
    <col min="11535" max="11535" width="8" style="3" customWidth="1"/>
    <col min="11536" max="11538" width="7.33203125" style="3" customWidth="1"/>
    <col min="11539" max="11539" width="8" style="3" customWidth="1"/>
    <col min="11540" max="11540" width="10.33203125" style="3" customWidth="1"/>
    <col min="11541" max="11541" width="8" style="3" customWidth="1"/>
    <col min="11542" max="11542" width="2.33203125" style="3" customWidth="1"/>
    <col min="11543" max="11776" width="8.83203125" style="3"/>
    <col min="11777" max="11778" width="2.33203125" style="3" customWidth="1"/>
    <col min="11779" max="11779" width="49.1640625" style="3" customWidth="1"/>
    <col min="11780" max="11780" width="11.1640625" style="3" customWidth="1"/>
    <col min="11781" max="11781" width="8.33203125" style="3" customWidth="1"/>
    <col min="11782" max="11782" width="8.1640625" style="3" customWidth="1"/>
    <col min="11783" max="11783" width="9" style="3" customWidth="1"/>
    <col min="11784" max="11784" width="9.1640625" style="3" customWidth="1"/>
    <col min="11785" max="11785" width="6.33203125" style="3" customWidth="1"/>
    <col min="11786" max="11786" width="8.33203125" style="3" customWidth="1"/>
    <col min="11787" max="11787" width="7.83203125" style="3" customWidth="1"/>
    <col min="11788" max="11788" width="7" style="3" customWidth="1"/>
    <col min="11789" max="11789" width="7.33203125" style="3" customWidth="1"/>
    <col min="11790" max="11790" width="7.1640625" style="3" customWidth="1"/>
    <col min="11791" max="11791" width="8" style="3" customWidth="1"/>
    <col min="11792" max="11794" width="7.33203125" style="3" customWidth="1"/>
    <col min="11795" max="11795" width="8" style="3" customWidth="1"/>
    <col min="11796" max="11796" width="10.33203125" style="3" customWidth="1"/>
    <col min="11797" max="11797" width="8" style="3" customWidth="1"/>
    <col min="11798" max="11798" width="2.33203125" style="3" customWidth="1"/>
    <col min="11799" max="12032" width="8.83203125" style="3"/>
    <col min="12033" max="12034" width="2.33203125" style="3" customWidth="1"/>
    <col min="12035" max="12035" width="49.1640625" style="3" customWidth="1"/>
    <col min="12036" max="12036" width="11.1640625" style="3" customWidth="1"/>
    <col min="12037" max="12037" width="8.33203125" style="3" customWidth="1"/>
    <col min="12038" max="12038" width="8.1640625" style="3" customWidth="1"/>
    <col min="12039" max="12039" width="9" style="3" customWidth="1"/>
    <col min="12040" max="12040" width="9.1640625" style="3" customWidth="1"/>
    <col min="12041" max="12041" width="6.33203125" style="3" customWidth="1"/>
    <col min="12042" max="12042" width="8.33203125" style="3" customWidth="1"/>
    <col min="12043" max="12043" width="7.83203125" style="3" customWidth="1"/>
    <col min="12044" max="12044" width="7" style="3" customWidth="1"/>
    <col min="12045" max="12045" width="7.33203125" style="3" customWidth="1"/>
    <col min="12046" max="12046" width="7.1640625" style="3" customWidth="1"/>
    <col min="12047" max="12047" width="8" style="3" customWidth="1"/>
    <col min="12048" max="12050" width="7.33203125" style="3" customWidth="1"/>
    <col min="12051" max="12051" width="8" style="3" customWidth="1"/>
    <col min="12052" max="12052" width="10.33203125" style="3" customWidth="1"/>
    <col min="12053" max="12053" width="8" style="3" customWidth="1"/>
    <col min="12054" max="12054" width="2.33203125" style="3" customWidth="1"/>
    <col min="12055" max="12288" width="8.83203125" style="3"/>
    <col min="12289" max="12290" width="2.33203125" style="3" customWidth="1"/>
    <col min="12291" max="12291" width="49.1640625" style="3" customWidth="1"/>
    <col min="12292" max="12292" width="11.1640625" style="3" customWidth="1"/>
    <col min="12293" max="12293" width="8.33203125" style="3" customWidth="1"/>
    <col min="12294" max="12294" width="8.1640625" style="3" customWidth="1"/>
    <col min="12295" max="12295" width="9" style="3" customWidth="1"/>
    <col min="12296" max="12296" width="9.1640625" style="3" customWidth="1"/>
    <col min="12297" max="12297" width="6.33203125" style="3" customWidth="1"/>
    <col min="12298" max="12298" width="8.33203125" style="3" customWidth="1"/>
    <col min="12299" max="12299" width="7.83203125" style="3" customWidth="1"/>
    <col min="12300" max="12300" width="7" style="3" customWidth="1"/>
    <col min="12301" max="12301" width="7.33203125" style="3" customWidth="1"/>
    <col min="12302" max="12302" width="7.1640625" style="3" customWidth="1"/>
    <col min="12303" max="12303" width="8" style="3" customWidth="1"/>
    <col min="12304" max="12306" width="7.33203125" style="3" customWidth="1"/>
    <col min="12307" max="12307" width="8" style="3" customWidth="1"/>
    <col min="12308" max="12308" width="10.33203125" style="3" customWidth="1"/>
    <col min="12309" max="12309" width="8" style="3" customWidth="1"/>
    <col min="12310" max="12310" width="2.33203125" style="3" customWidth="1"/>
    <col min="12311" max="12544" width="8.83203125" style="3"/>
    <col min="12545" max="12546" width="2.33203125" style="3" customWidth="1"/>
    <col min="12547" max="12547" width="49.1640625" style="3" customWidth="1"/>
    <col min="12548" max="12548" width="11.1640625" style="3" customWidth="1"/>
    <col min="12549" max="12549" width="8.33203125" style="3" customWidth="1"/>
    <col min="12550" max="12550" width="8.1640625" style="3" customWidth="1"/>
    <col min="12551" max="12551" width="9" style="3" customWidth="1"/>
    <col min="12552" max="12552" width="9.1640625" style="3" customWidth="1"/>
    <col min="12553" max="12553" width="6.33203125" style="3" customWidth="1"/>
    <col min="12554" max="12554" width="8.33203125" style="3" customWidth="1"/>
    <col min="12555" max="12555" width="7.83203125" style="3" customWidth="1"/>
    <col min="12556" max="12556" width="7" style="3" customWidth="1"/>
    <col min="12557" max="12557" width="7.33203125" style="3" customWidth="1"/>
    <col min="12558" max="12558" width="7.1640625" style="3" customWidth="1"/>
    <col min="12559" max="12559" width="8" style="3" customWidth="1"/>
    <col min="12560" max="12562" width="7.33203125" style="3" customWidth="1"/>
    <col min="12563" max="12563" width="8" style="3" customWidth="1"/>
    <col min="12564" max="12564" width="10.33203125" style="3" customWidth="1"/>
    <col min="12565" max="12565" width="8" style="3" customWidth="1"/>
    <col min="12566" max="12566" width="2.33203125" style="3" customWidth="1"/>
    <col min="12567" max="12800" width="8.83203125" style="3"/>
    <col min="12801" max="12802" width="2.33203125" style="3" customWidth="1"/>
    <col min="12803" max="12803" width="49.1640625" style="3" customWidth="1"/>
    <col min="12804" max="12804" width="11.1640625" style="3" customWidth="1"/>
    <col min="12805" max="12805" width="8.33203125" style="3" customWidth="1"/>
    <col min="12806" max="12806" width="8.1640625" style="3" customWidth="1"/>
    <col min="12807" max="12807" width="9" style="3" customWidth="1"/>
    <col min="12808" max="12808" width="9.1640625" style="3" customWidth="1"/>
    <col min="12809" max="12809" width="6.33203125" style="3" customWidth="1"/>
    <col min="12810" max="12810" width="8.33203125" style="3" customWidth="1"/>
    <col min="12811" max="12811" width="7.83203125" style="3" customWidth="1"/>
    <col min="12812" max="12812" width="7" style="3" customWidth="1"/>
    <col min="12813" max="12813" width="7.33203125" style="3" customWidth="1"/>
    <col min="12814" max="12814" width="7.1640625" style="3" customWidth="1"/>
    <col min="12815" max="12815" width="8" style="3" customWidth="1"/>
    <col min="12816" max="12818" width="7.33203125" style="3" customWidth="1"/>
    <col min="12819" max="12819" width="8" style="3" customWidth="1"/>
    <col min="12820" max="12820" width="10.33203125" style="3" customWidth="1"/>
    <col min="12821" max="12821" width="8" style="3" customWidth="1"/>
    <col min="12822" max="12822" width="2.33203125" style="3" customWidth="1"/>
    <col min="12823" max="13056" width="8.83203125" style="3"/>
    <col min="13057" max="13058" width="2.33203125" style="3" customWidth="1"/>
    <col min="13059" max="13059" width="49.1640625" style="3" customWidth="1"/>
    <col min="13060" max="13060" width="11.1640625" style="3" customWidth="1"/>
    <col min="13061" max="13061" width="8.33203125" style="3" customWidth="1"/>
    <col min="13062" max="13062" width="8.1640625" style="3" customWidth="1"/>
    <col min="13063" max="13063" width="9" style="3" customWidth="1"/>
    <col min="13064" max="13064" width="9.1640625" style="3" customWidth="1"/>
    <col min="13065" max="13065" width="6.33203125" style="3" customWidth="1"/>
    <col min="13066" max="13066" width="8.33203125" style="3" customWidth="1"/>
    <col min="13067" max="13067" width="7.83203125" style="3" customWidth="1"/>
    <col min="13068" max="13068" width="7" style="3" customWidth="1"/>
    <col min="13069" max="13069" width="7.33203125" style="3" customWidth="1"/>
    <col min="13070" max="13070" width="7.1640625" style="3" customWidth="1"/>
    <col min="13071" max="13071" width="8" style="3" customWidth="1"/>
    <col min="13072" max="13074" width="7.33203125" style="3" customWidth="1"/>
    <col min="13075" max="13075" width="8" style="3" customWidth="1"/>
    <col min="13076" max="13076" width="10.33203125" style="3" customWidth="1"/>
    <col min="13077" max="13077" width="8" style="3" customWidth="1"/>
    <col min="13078" max="13078" width="2.33203125" style="3" customWidth="1"/>
    <col min="13079" max="13312" width="8.83203125" style="3"/>
    <col min="13313" max="13314" width="2.33203125" style="3" customWidth="1"/>
    <col min="13315" max="13315" width="49.1640625" style="3" customWidth="1"/>
    <col min="13316" max="13316" width="11.1640625" style="3" customWidth="1"/>
    <col min="13317" max="13317" width="8.33203125" style="3" customWidth="1"/>
    <col min="13318" max="13318" width="8.1640625" style="3" customWidth="1"/>
    <col min="13319" max="13319" width="9" style="3" customWidth="1"/>
    <col min="13320" max="13320" width="9.1640625" style="3" customWidth="1"/>
    <col min="13321" max="13321" width="6.33203125" style="3" customWidth="1"/>
    <col min="13322" max="13322" width="8.33203125" style="3" customWidth="1"/>
    <col min="13323" max="13323" width="7.83203125" style="3" customWidth="1"/>
    <col min="13324" max="13324" width="7" style="3" customWidth="1"/>
    <col min="13325" max="13325" width="7.33203125" style="3" customWidth="1"/>
    <col min="13326" max="13326" width="7.1640625" style="3" customWidth="1"/>
    <col min="13327" max="13327" width="8" style="3" customWidth="1"/>
    <col min="13328" max="13330" width="7.33203125" style="3" customWidth="1"/>
    <col min="13331" max="13331" width="8" style="3" customWidth="1"/>
    <col min="13332" max="13332" width="10.33203125" style="3" customWidth="1"/>
    <col min="13333" max="13333" width="8" style="3" customWidth="1"/>
    <col min="13334" max="13334" width="2.33203125" style="3" customWidth="1"/>
    <col min="13335" max="13568" width="8.83203125" style="3"/>
    <col min="13569" max="13570" width="2.33203125" style="3" customWidth="1"/>
    <col min="13571" max="13571" width="49.1640625" style="3" customWidth="1"/>
    <col min="13572" max="13572" width="11.1640625" style="3" customWidth="1"/>
    <col min="13573" max="13573" width="8.33203125" style="3" customWidth="1"/>
    <col min="13574" max="13574" width="8.1640625" style="3" customWidth="1"/>
    <col min="13575" max="13575" width="9" style="3" customWidth="1"/>
    <col min="13576" max="13576" width="9.1640625" style="3" customWidth="1"/>
    <col min="13577" max="13577" width="6.33203125" style="3" customWidth="1"/>
    <col min="13578" max="13578" width="8.33203125" style="3" customWidth="1"/>
    <col min="13579" max="13579" width="7.83203125" style="3" customWidth="1"/>
    <col min="13580" max="13580" width="7" style="3" customWidth="1"/>
    <col min="13581" max="13581" width="7.33203125" style="3" customWidth="1"/>
    <col min="13582" max="13582" width="7.1640625" style="3" customWidth="1"/>
    <col min="13583" max="13583" width="8" style="3" customWidth="1"/>
    <col min="13584" max="13586" width="7.33203125" style="3" customWidth="1"/>
    <col min="13587" max="13587" width="8" style="3" customWidth="1"/>
    <col min="13588" max="13588" width="10.33203125" style="3" customWidth="1"/>
    <col min="13589" max="13589" width="8" style="3" customWidth="1"/>
    <col min="13590" max="13590" width="2.33203125" style="3" customWidth="1"/>
    <col min="13591" max="13824" width="8.83203125" style="3"/>
    <col min="13825" max="13826" width="2.33203125" style="3" customWidth="1"/>
    <col min="13827" max="13827" width="49.1640625" style="3" customWidth="1"/>
    <col min="13828" max="13828" width="11.1640625" style="3" customWidth="1"/>
    <col min="13829" max="13829" width="8.33203125" style="3" customWidth="1"/>
    <col min="13830" max="13830" width="8.1640625" style="3" customWidth="1"/>
    <col min="13831" max="13831" width="9" style="3" customWidth="1"/>
    <col min="13832" max="13832" width="9.1640625" style="3" customWidth="1"/>
    <col min="13833" max="13833" width="6.33203125" style="3" customWidth="1"/>
    <col min="13834" max="13834" width="8.33203125" style="3" customWidth="1"/>
    <col min="13835" max="13835" width="7.83203125" style="3" customWidth="1"/>
    <col min="13836" max="13836" width="7" style="3" customWidth="1"/>
    <col min="13837" max="13837" width="7.33203125" style="3" customWidth="1"/>
    <col min="13838" max="13838" width="7.1640625" style="3" customWidth="1"/>
    <col min="13839" max="13839" width="8" style="3" customWidth="1"/>
    <col min="13840" max="13842" width="7.33203125" style="3" customWidth="1"/>
    <col min="13843" max="13843" width="8" style="3" customWidth="1"/>
    <col min="13844" max="13844" width="10.33203125" style="3" customWidth="1"/>
    <col min="13845" max="13845" width="8" style="3" customWidth="1"/>
    <col min="13846" max="13846" width="2.33203125" style="3" customWidth="1"/>
    <col min="13847" max="14080" width="8.83203125" style="3"/>
    <col min="14081" max="14082" width="2.33203125" style="3" customWidth="1"/>
    <col min="14083" max="14083" width="49.1640625" style="3" customWidth="1"/>
    <col min="14084" max="14084" width="11.1640625" style="3" customWidth="1"/>
    <col min="14085" max="14085" width="8.33203125" style="3" customWidth="1"/>
    <col min="14086" max="14086" width="8.1640625" style="3" customWidth="1"/>
    <col min="14087" max="14087" width="9" style="3" customWidth="1"/>
    <col min="14088" max="14088" width="9.1640625" style="3" customWidth="1"/>
    <col min="14089" max="14089" width="6.33203125" style="3" customWidth="1"/>
    <col min="14090" max="14090" width="8.33203125" style="3" customWidth="1"/>
    <col min="14091" max="14091" width="7.83203125" style="3" customWidth="1"/>
    <col min="14092" max="14092" width="7" style="3" customWidth="1"/>
    <col min="14093" max="14093" width="7.33203125" style="3" customWidth="1"/>
    <col min="14094" max="14094" width="7.1640625" style="3" customWidth="1"/>
    <col min="14095" max="14095" width="8" style="3" customWidth="1"/>
    <col min="14096" max="14098" width="7.33203125" style="3" customWidth="1"/>
    <col min="14099" max="14099" width="8" style="3" customWidth="1"/>
    <col min="14100" max="14100" width="10.33203125" style="3" customWidth="1"/>
    <col min="14101" max="14101" width="8" style="3" customWidth="1"/>
    <col min="14102" max="14102" width="2.33203125" style="3" customWidth="1"/>
    <col min="14103" max="14336" width="8.83203125" style="3"/>
    <col min="14337" max="14338" width="2.33203125" style="3" customWidth="1"/>
    <col min="14339" max="14339" width="49.1640625" style="3" customWidth="1"/>
    <col min="14340" max="14340" width="11.1640625" style="3" customWidth="1"/>
    <col min="14341" max="14341" width="8.33203125" style="3" customWidth="1"/>
    <col min="14342" max="14342" width="8.1640625" style="3" customWidth="1"/>
    <col min="14343" max="14343" width="9" style="3" customWidth="1"/>
    <col min="14344" max="14344" width="9.1640625" style="3" customWidth="1"/>
    <col min="14345" max="14345" width="6.33203125" style="3" customWidth="1"/>
    <col min="14346" max="14346" width="8.33203125" style="3" customWidth="1"/>
    <col min="14347" max="14347" width="7.83203125" style="3" customWidth="1"/>
    <col min="14348" max="14348" width="7" style="3" customWidth="1"/>
    <col min="14349" max="14349" width="7.33203125" style="3" customWidth="1"/>
    <col min="14350" max="14350" width="7.1640625" style="3" customWidth="1"/>
    <col min="14351" max="14351" width="8" style="3" customWidth="1"/>
    <col min="14352" max="14354" width="7.33203125" style="3" customWidth="1"/>
    <col min="14355" max="14355" width="8" style="3" customWidth="1"/>
    <col min="14356" max="14356" width="10.33203125" style="3" customWidth="1"/>
    <col min="14357" max="14357" width="8" style="3" customWidth="1"/>
    <col min="14358" max="14358" width="2.33203125" style="3" customWidth="1"/>
    <col min="14359" max="14592" width="8.83203125" style="3"/>
    <col min="14593" max="14594" width="2.33203125" style="3" customWidth="1"/>
    <col min="14595" max="14595" width="49.1640625" style="3" customWidth="1"/>
    <col min="14596" max="14596" width="11.1640625" style="3" customWidth="1"/>
    <col min="14597" max="14597" width="8.33203125" style="3" customWidth="1"/>
    <col min="14598" max="14598" width="8.1640625" style="3" customWidth="1"/>
    <col min="14599" max="14599" width="9" style="3" customWidth="1"/>
    <col min="14600" max="14600" width="9.1640625" style="3" customWidth="1"/>
    <col min="14601" max="14601" width="6.33203125" style="3" customWidth="1"/>
    <col min="14602" max="14602" width="8.33203125" style="3" customWidth="1"/>
    <col min="14603" max="14603" width="7.83203125" style="3" customWidth="1"/>
    <col min="14604" max="14604" width="7" style="3" customWidth="1"/>
    <col min="14605" max="14605" width="7.33203125" style="3" customWidth="1"/>
    <col min="14606" max="14606" width="7.1640625" style="3" customWidth="1"/>
    <col min="14607" max="14607" width="8" style="3" customWidth="1"/>
    <col min="14608" max="14610" width="7.33203125" style="3" customWidth="1"/>
    <col min="14611" max="14611" width="8" style="3" customWidth="1"/>
    <col min="14612" max="14612" width="10.33203125" style="3" customWidth="1"/>
    <col min="14613" max="14613" width="8" style="3" customWidth="1"/>
    <col min="14614" max="14614" width="2.33203125" style="3" customWidth="1"/>
    <col min="14615" max="14848" width="8.83203125" style="3"/>
    <col min="14849" max="14850" width="2.33203125" style="3" customWidth="1"/>
    <col min="14851" max="14851" width="49.1640625" style="3" customWidth="1"/>
    <col min="14852" max="14852" width="11.1640625" style="3" customWidth="1"/>
    <col min="14853" max="14853" width="8.33203125" style="3" customWidth="1"/>
    <col min="14854" max="14854" width="8.1640625" style="3" customWidth="1"/>
    <col min="14855" max="14855" width="9" style="3" customWidth="1"/>
    <col min="14856" max="14856" width="9.1640625" style="3" customWidth="1"/>
    <col min="14857" max="14857" width="6.33203125" style="3" customWidth="1"/>
    <col min="14858" max="14858" width="8.33203125" style="3" customWidth="1"/>
    <col min="14859" max="14859" width="7.83203125" style="3" customWidth="1"/>
    <col min="14860" max="14860" width="7" style="3" customWidth="1"/>
    <col min="14861" max="14861" width="7.33203125" style="3" customWidth="1"/>
    <col min="14862" max="14862" width="7.1640625" style="3" customWidth="1"/>
    <col min="14863" max="14863" width="8" style="3" customWidth="1"/>
    <col min="14864" max="14866" width="7.33203125" style="3" customWidth="1"/>
    <col min="14867" max="14867" width="8" style="3" customWidth="1"/>
    <col min="14868" max="14868" width="10.33203125" style="3" customWidth="1"/>
    <col min="14869" max="14869" width="8" style="3" customWidth="1"/>
    <col min="14870" max="14870" width="2.33203125" style="3" customWidth="1"/>
    <col min="14871" max="15104" width="8.83203125" style="3"/>
    <col min="15105" max="15106" width="2.33203125" style="3" customWidth="1"/>
    <col min="15107" max="15107" width="49.1640625" style="3" customWidth="1"/>
    <col min="15108" max="15108" width="11.1640625" style="3" customWidth="1"/>
    <col min="15109" max="15109" width="8.33203125" style="3" customWidth="1"/>
    <col min="15110" max="15110" width="8.1640625" style="3" customWidth="1"/>
    <col min="15111" max="15111" width="9" style="3" customWidth="1"/>
    <col min="15112" max="15112" width="9.1640625" style="3" customWidth="1"/>
    <col min="15113" max="15113" width="6.33203125" style="3" customWidth="1"/>
    <col min="15114" max="15114" width="8.33203125" style="3" customWidth="1"/>
    <col min="15115" max="15115" width="7.83203125" style="3" customWidth="1"/>
    <col min="15116" max="15116" width="7" style="3" customWidth="1"/>
    <col min="15117" max="15117" width="7.33203125" style="3" customWidth="1"/>
    <col min="15118" max="15118" width="7.1640625" style="3" customWidth="1"/>
    <col min="15119" max="15119" width="8" style="3" customWidth="1"/>
    <col min="15120" max="15122" width="7.33203125" style="3" customWidth="1"/>
    <col min="15123" max="15123" width="8" style="3" customWidth="1"/>
    <col min="15124" max="15124" width="10.33203125" style="3" customWidth="1"/>
    <col min="15125" max="15125" width="8" style="3" customWidth="1"/>
    <col min="15126" max="15126" width="2.33203125" style="3" customWidth="1"/>
    <col min="15127" max="15360" width="8.83203125" style="3"/>
    <col min="15361" max="15362" width="2.33203125" style="3" customWidth="1"/>
    <col min="15363" max="15363" width="49.1640625" style="3" customWidth="1"/>
    <col min="15364" max="15364" width="11.1640625" style="3" customWidth="1"/>
    <col min="15365" max="15365" width="8.33203125" style="3" customWidth="1"/>
    <col min="15366" max="15366" width="8.1640625" style="3" customWidth="1"/>
    <col min="15367" max="15367" width="9" style="3" customWidth="1"/>
    <col min="15368" max="15368" width="9.1640625" style="3" customWidth="1"/>
    <col min="15369" max="15369" width="6.33203125" style="3" customWidth="1"/>
    <col min="15370" max="15370" width="8.33203125" style="3" customWidth="1"/>
    <col min="15371" max="15371" width="7.83203125" style="3" customWidth="1"/>
    <col min="15372" max="15372" width="7" style="3" customWidth="1"/>
    <col min="15373" max="15373" width="7.33203125" style="3" customWidth="1"/>
    <col min="15374" max="15374" width="7.1640625" style="3" customWidth="1"/>
    <col min="15375" max="15375" width="8" style="3" customWidth="1"/>
    <col min="15376" max="15378" width="7.33203125" style="3" customWidth="1"/>
    <col min="15379" max="15379" width="8" style="3" customWidth="1"/>
    <col min="15380" max="15380" width="10.33203125" style="3" customWidth="1"/>
    <col min="15381" max="15381" width="8" style="3" customWidth="1"/>
    <col min="15382" max="15382" width="2.33203125" style="3" customWidth="1"/>
    <col min="15383" max="15616" width="8.83203125" style="3"/>
    <col min="15617" max="15618" width="2.33203125" style="3" customWidth="1"/>
    <col min="15619" max="15619" width="49.1640625" style="3" customWidth="1"/>
    <col min="15620" max="15620" width="11.1640625" style="3" customWidth="1"/>
    <col min="15621" max="15621" width="8.33203125" style="3" customWidth="1"/>
    <col min="15622" max="15622" width="8.1640625" style="3" customWidth="1"/>
    <col min="15623" max="15623" width="9" style="3" customWidth="1"/>
    <col min="15624" max="15624" width="9.1640625" style="3" customWidth="1"/>
    <col min="15625" max="15625" width="6.33203125" style="3" customWidth="1"/>
    <col min="15626" max="15626" width="8.33203125" style="3" customWidth="1"/>
    <col min="15627" max="15627" width="7.83203125" style="3" customWidth="1"/>
    <col min="15628" max="15628" width="7" style="3" customWidth="1"/>
    <col min="15629" max="15629" width="7.33203125" style="3" customWidth="1"/>
    <col min="15630" max="15630" width="7.1640625" style="3" customWidth="1"/>
    <col min="15631" max="15631" width="8" style="3" customWidth="1"/>
    <col min="15632" max="15634" width="7.33203125" style="3" customWidth="1"/>
    <col min="15635" max="15635" width="8" style="3" customWidth="1"/>
    <col min="15636" max="15636" width="10.33203125" style="3" customWidth="1"/>
    <col min="15637" max="15637" width="8" style="3" customWidth="1"/>
    <col min="15638" max="15638" width="2.33203125" style="3" customWidth="1"/>
    <col min="15639" max="15872" width="8.83203125" style="3"/>
    <col min="15873" max="15874" width="2.33203125" style="3" customWidth="1"/>
    <col min="15875" max="15875" width="49.1640625" style="3" customWidth="1"/>
    <col min="15876" max="15876" width="11.1640625" style="3" customWidth="1"/>
    <col min="15877" max="15877" width="8.33203125" style="3" customWidth="1"/>
    <col min="15878" max="15878" width="8.1640625" style="3" customWidth="1"/>
    <col min="15879" max="15879" width="9" style="3" customWidth="1"/>
    <col min="15880" max="15880" width="9.1640625" style="3" customWidth="1"/>
    <col min="15881" max="15881" width="6.33203125" style="3" customWidth="1"/>
    <col min="15882" max="15882" width="8.33203125" style="3" customWidth="1"/>
    <col min="15883" max="15883" width="7.83203125" style="3" customWidth="1"/>
    <col min="15884" max="15884" width="7" style="3" customWidth="1"/>
    <col min="15885" max="15885" width="7.33203125" style="3" customWidth="1"/>
    <col min="15886" max="15886" width="7.1640625" style="3" customWidth="1"/>
    <col min="15887" max="15887" width="8" style="3" customWidth="1"/>
    <col min="15888" max="15890" width="7.33203125" style="3" customWidth="1"/>
    <col min="15891" max="15891" width="8" style="3" customWidth="1"/>
    <col min="15892" max="15892" width="10.33203125" style="3" customWidth="1"/>
    <col min="15893" max="15893" width="8" style="3" customWidth="1"/>
    <col min="15894" max="15894" width="2.33203125" style="3" customWidth="1"/>
    <col min="15895" max="16128" width="8.83203125" style="3"/>
    <col min="16129" max="16130" width="2.33203125" style="3" customWidth="1"/>
    <col min="16131" max="16131" width="49.1640625" style="3" customWidth="1"/>
    <col min="16132" max="16132" width="11.1640625" style="3" customWidth="1"/>
    <col min="16133" max="16133" width="8.33203125" style="3" customWidth="1"/>
    <col min="16134" max="16134" width="8.1640625" style="3" customWidth="1"/>
    <col min="16135" max="16135" width="9" style="3" customWidth="1"/>
    <col min="16136" max="16136" width="9.1640625" style="3" customWidth="1"/>
    <col min="16137" max="16137" width="6.33203125" style="3" customWidth="1"/>
    <col min="16138" max="16138" width="8.33203125" style="3" customWidth="1"/>
    <col min="16139" max="16139" width="7.83203125" style="3" customWidth="1"/>
    <col min="16140" max="16140" width="7" style="3" customWidth="1"/>
    <col min="16141" max="16141" width="7.33203125" style="3" customWidth="1"/>
    <col min="16142" max="16142" width="7.1640625" style="3" customWidth="1"/>
    <col min="16143" max="16143" width="8" style="3" customWidth="1"/>
    <col min="16144" max="16146" width="7.33203125" style="3" customWidth="1"/>
    <col min="16147" max="16147" width="8" style="3" customWidth="1"/>
    <col min="16148" max="16148" width="10.33203125" style="3" customWidth="1"/>
    <col min="16149" max="16149" width="8" style="3" customWidth="1"/>
    <col min="16150" max="16150" width="2.33203125" style="3" customWidth="1"/>
    <col min="16151" max="16384" width="8.83203125" style="3"/>
  </cols>
  <sheetData>
    <row r="2" spans="1:23">
      <c r="D2" s="248"/>
    </row>
    <row r="3" spans="1:23" ht="14" thickBot="1">
      <c r="B3" s="245">
        <v>2.5</v>
      </c>
      <c r="C3" s="242">
        <v>58</v>
      </c>
      <c r="D3" s="242"/>
      <c r="E3" s="242">
        <v>9</v>
      </c>
      <c r="F3" s="242">
        <v>8</v>
      </c>
      <c r="G3" s="242">
        <v>8</v>
      </c>
      <c r="H3" s="242">
        <v>8</v>
      </c>
      <c r="I3" s="242">
        <v>8</v>
      </c>
      <c r="J3" s="242">
        <v>8</v>
      </c>
      <c r="K3" s="242">
        <v>8</v>
      </c>
      <c r="L3" s="242">
        <v>8</v>
      </c>
      <c r="M3" s="242">
        <v>8</v>
      </c>
      <c r="N3" s="242">
        <v>8</v>
      </c>
      <c r="O3" s="242">
        <v>8</v>
      </c>
      <c r="P3" s="242">
        <v>8</v>
      </c>
      <c r="Q3" s="242">
        <v>8</v>
      </c>
      <c r="R3" s="242">
        <v>8</v>
      </c>
      <c r="S3" s="242">
        <v>8</v>
      </c>
      <c r="T3" s="242">
        <v>9</v>
      </c>
      <c r="U3" s="242">
        <v>9</v>
      </c>
      <c r="V3" s="245">
        <v>2.5</v>
      </c>
    </row>
    <row r="4" spans="1:23" ht="13" customHeight="1">
      <c r="A4" s="15"/>
      <c r="B4" s="91"/>
      <c r="C4" s="92"/>
      <c r="D4" s="92"/>
      <c r="E4" s="92"/>
      <c r="F4" s="92"/>
      <c r="G4" s="92"/>
      <c r="H4" s="115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7"/>
      <c r="W4" s="1"/>
    </row>
    <row r="5" spans="1:23" ht="13" customHeight="1">
      <c r="A5" s="15"/>
      <c r="B5" s="189"/>
      <c r="C5" s="95"/>
      <c r="D5" s="96"/>
      <c r="E5" s="96"/>
      <c r="F5" s="96"/>
      <c r="G5" s="95"/>
      <c r="H5" s="100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324" t="s">
        <v>432</v>
      </c>
      <c r="V5" s="118"/>
      <c r="W5" s="1"/>
    </row>
    <row r="6" spans="1:23" ht="13" customHeight="1">
      <c r="A6" s="15"/>
      <c r="B6" s="189"/>
      <c r="C6" s="95"/>
      <c r="D6" s="95"/>
      <c r="E6" s="95"/>
      <c r="F6" s="95"/>
      <c r="G6" s="95"/>
      <c r="H6" s="100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18"/>
      <c r="W6" s="1"/>
    </row>
    <row r="7" spans="1:23" ht="13" customHeight="1">
      <c r="A7" s="15"/>
      <c r="B7" s="189"/>
      <c r="C7" s="99" t="s">
        <v>415</v>
      </c>
      <c r="D7" s="110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118"/>
      <c r="W7" s="1"/>
    </row>
    <row r="8" spans="1:23" ht="13" customHeight="1">
      <c r="A8" s="15"/>
      <c r="B8" s="189"/>
      <c r="C8" s="100"/>
      <c r="D8" s="100"/>
      <c r="E8" s="100"/>
      <c r="F8" s="101"/>
      <c r="G8" s="100"/>
      <c r="H8" s="100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18"/>
      <c r="W8" s="1"/>
    </row>
    <row r="9" spans="1:23" ht="15" customHeight="1" thickBot="1">
      <c r="A9" s="15"/>
      <c r="B9" s="193"/>
      <c r="C9" s="30" t="s">
        <v>406</v>
      </c>
      <c r="D9" s="30"/>
      <c r="E9" s="30"/>
      <c r="F9" s="30"/>
      <c r="G9" s="30"/>
      <c r="H9" s="1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352" t="s">
        <v>377</v>
      </c>
      <c r="V9" s="45"/>
      <c r="W9" s="1"/>
    </row>
    <row r="10" spans="1:23" ht="15" customHeight="1" thickBot="1">
      <c r="A10" s="15"/>
      <c r="B10" s="193"/>
      <c r="C10" s="553" t="s">
        <v>63</v>
      </c>
      <c r="D10" s="553" t="s">
        <v>69</v>
      </c>
      <c r="E10" s="553" t="s">
        <v>349</v>
      </c>
      <c r="F10" s="553" t="s">
        <v>360</v>
      </c>
      <c r="G10" s="553" t="s">
        <v>0</v>
      </c>
      <c r="H10" s="555" t="s">
        <v>7</v>
      </c>
      <c r="I10" s="555"/>
      <c r="J10" s="555"/>
      <c r="K10" s="555"/>
      <c r="L10" s="555"/>
      <c r="M10" s="555"/>
      <c r="N10" s="555"/>
      <c r="O10" s="553" t="s">
        <v>67</v>
      </c>
      <c r="P10" s="553" t="s">
        <v>40</v>
      </c>
      <c r="Q10" s="553" t="s">
        <v>346</v>
      </c>
      <c r="R10" s="553" t="s">
        <v>347</v>
      </c>
      <c r="S10" s="553" t="s">
        <v>348</v>
      </c>
      <c r="T10" s="553" t="s">
        <v>44</v>
      </c>
      <c r="U10" s="553" t="s">
        <v>46</v>
      </c>
      <c r="V10" s="330"/>
      <c r="W10" s="1"/>
    </row>
    <row r="11" spans="1:23" ht="36.75" customHeight="1" thickBot="1">
      <c r="A11" s="15"/>
      <c r="B11" s="193"/>
      <c r="C11" s="558"/>
      <c r="D11" s="558"/>
      <c r="E11" s="558"/>
      <c r="F11" s="558"/>
      <c r="G11" s="558"/>
      <c r="H11" s="333" t="s">
        <v>379</v>
      </c>
      <c r="I11" s="333" t="s">
        <v>2</v>
      </c>
      <c r="J11" s="333" t="s">
        <v>3</v>
      </c>
      <c r="K11" s="333" t="s">
        <v>4</v>
      </c>
      <c r="L11" s="333" t="s">
        <v>5</v>
      </c>
      <c r="M11" s="333" t="s">
        <v>68</v>
      </c>
      <c r="N11" s="333" t="s">
        <v>6</v>
      </c>
      <c r="O11" s="558"/>
      <c r="P11" s="558"/>
      <c r="Q11" s="558"/>
      <c r="R11" s="558"/>
      <c r="S11" s="558"/>
      <c r="T11" s="558"/>
      <c r="U11" s="558"/>
      <c r="V11" s="330"/>
    </row>
    <row r="12" spans="1:23" ht="14" customHeight="1">
      <c r="A12" s="15"/>
      <c r="B12" s="193"/>
      <c r="C12" s="334" t="s">
        <v>266</v>
      </c>
      <c r="D12" s="389">
        <v>364660</v>
      </c>
      <c r="E12" s="474">
        <v>13382.923898589999</v>
      </c>
      <c r="F12" s="474">
        <v>20583.441216380001</v>
      </c>
      <c r="G12" s="474">
        <v>70493.090293439993</v>
      </c>
      <c r="H12" s="474">
        <v>436.22311278000001</v>
      </c>
      <c r="I12" s="474">
        <v>234.1230654</v>
      </c>
      <c r="J12" s="474">
        <v>155.57102559</v>
      </c>
      <c r="K12" s="474">
        <v>665.63122223000005</v>
      </c>
      <c r="L12" s="474">
        <v>47.853020719999996</v>
      </c>
      <c r="M12" s="474">
        <v>209.23072715999999</v>
      </c>
      <c r="N12" s="474">
        <v>748.77695693999999</v>
      </c>
      <c r="O12" s="474">
        <v>11016.98437226</v>
      </c>
      <c r="P12" s="474">
        <v>1869.9319075200001</v>
      </c>
      <c r="Q12" s="474">
        <v>1609.6742437400001</v>
      </c>
      <c r="R12" s="474">
        <v>343.09275088999999</v>
      </c>
      <c r="S12" s="474">
        <v>106.96964213</v>
      </c>
      <c r="T12" s="474">
        <v>443933.40862263</v>
      </c>
      <c r="U12" s="474">
        <v>26277.147792610001</v>
      </c>
      <c r="V12" s="335">
        <v>0</v>
      </c>
    </row>
    <row r="13" spans="1:23" ht="14" customHeight="1">
      <c r="A13" s="15"/>
      <c r="B13" s="193"/>
      <c r="C13" s="336" t="s">
        <v>264</v>
      </c>
      <c r="D13" s="390">
        <v>76672</v>
      </c>
      <c r="E13" s="475">
        <v>8024.5772789499997</v>
      </c>
      <c r="F13" s="475">
        <v>1535.8637249400001</v>
      </c>
      <c r="G13" s="475">
        <v>8679.0356335199995</v>
      </c>
      <c r="H13" s="475">
        <v>565.10443979000001</v>
      </c>
      <c r="I13" s="475">
        <v>122.037969</v>
      </c>
      <c r="J13" s="475">
        <v>124.14310264</v>
      </c>
      <c r="K13" s="475">
        <v>484.88014707999997</v>
      </c>
      <c r="L13" s="475">
        <v>736.15965562999997</v>
      </c>
      <c r="M13" s="475">
        <v>140.24764941999999</v>
      </c>
      <c r="N13" s="475">
        <v>124.28042952999976</v>
      </c>
      <c r="O13" s="475">
        <v>5742.4974947299997</v>
      </c>
      <c r="P13" s="475">
        <v>1149.6163271400001</v>
      </c>
      <c r="Q13" s="475">
        <v>999.23470468000005</v>
      </c>
      <c r="R13" s="475">
        <v>224.40655509000001</v>
      </c>
      <c r="S13" s="475">
        <v>76.971881409999995</v>
      </c>
      <c r="T13" s="475">
        <v>48336.373409</v>
      </c>
      <c r="U13" s="475">
        <v>2599.64186393</v>
      </c>
      <c r="V13" s="335">
        <v>1</v>
      </c>
    </row>
    <row r="14" spans="1:23" ht="14" customHeight="1">
      <c r="A14" s="15"/>
      <c r="B14" s="193"/>
      <c r="C14" s="336" t="s">
        <v>262</v>
      </c>
      <c r="D14" s="390">
        <v>49904</v>
      </c>
      <c r="E14" s="475">
        <v>3148.6237955500001</v>
      </c>
      <c r="F14" s="475">
        <v>1948.98065146</v>
      </c>
      <c r="G14" s="475">
        <v>7755.6555701699999</v>
      </c>
      <c r="H14" s="475">
        <v>165.83985130999997</v>
      </c>
      <c r="I14" s="475">
        <v>56.015610000000002</v>
      </c>
      <c r="J14" s="475">
        <v>47.688775669999998</v>
      </c>
      <c r="K14" s="475">
        <v>193.39672250999999</v>
      </c>
      <c r="L14" s="475">
        <v>10.724649019999999</v>
      </c>
      <c r="M14" s="475">
        <v>46.999849159999997</v>
      </c>
      <c r="N14" s="475">
        <v>117.03637404999995</v>
      </c>
      <c r="O14" s="475">
        <v>2537.5326774999999</v>
      </c>
      <c r="P14" s="475">
        <v>490.85219659000001</v>
      </c>
      <c r="Q14" s="475">
        <v>490.20263566</v>
      </c>
      <c r="R14" s="475">
        <v>37.525736209999998</v>
      </c>
      <c r="S14" s="475">
        <v>38.573594499999999</v>
      </c>
      <c r="T14" s="475">
        <v>47063.052614059998</v>
      </c>
      <c r="U14" s="475">
        <v>1819.4959986899999</v>
      </c>
      <c r="V14" s="335">
        <v>2</v>
      </c>
    </row>
    <row r="15" spans="1:23" ht="14" customHeight="1">
      <c r="A15" s="15"/>
      <c r="B15" s="193"/>
      <c r="C15" s="336" t="s">
        <v>267</v>
      </c>
      <c r="D15" s="390">
        <v>125923</v>
      </c>
      <c r="E15" s="475">
        <v>2724.2264220999996</v>
      </c>
      <c r="F15" s="475">
        <v>2151.0163648499997</v>
      </c>
      <c r="G15" s="475">
        <v>8791.8570499300004</v>
      </c>
      <c r="H15" s="475">
        <v>75.859849839999995</v>
      </c>
      <c r="I15" s="475">
        <v>57.061445999999997</v>
      </c>
      <c r="J15" s="475">
        <v>32.323586769999999</v>
      </c>
      <c r="K15" s="475">
        <v>152.04331037</v>
      </c>
      <c r="L15" s="475">
        <v>21.030957829999998</v>
      </c>
      <c r="M15" s="475">
        <v>25.74181853</v>
      </c>
      <c r="N15" s="475">
        <v>225.32510131000004</v>
      </c>
      <c r="O15" s="475">
        <v>2163.6192243200003</v>
      </c>
      <c r="P15" s="475">
        <v>258.82469056999997</v>
      </c>
      <c r="Q15" s="475">
        <v>214.64684549</v>
      </c>
      <c r="R15" s="475">
        <v>64.160690259999996</v>
      </c>
      <c r="S15" s="475">
        <v>26.01846192</v>
      </c>
      <c r="T15" s="475">
        <v>53377.910572909997</v>
      </c>
      <c r="U15" s="475">
        <v>2636.1821416800003</v>
      </c>
      <c r="V15" s="335">
        <v>3</v>
      </c>
    </row>
    <row r="16" spans="1:23" ht="14" customHeight="1">
      <c r="A16" s="15"/>
      <c r="B16" s="193"/>
      <c r="C16" s="336" t="s">
        <v>105</v>
      </c>
      <c r="D16" s="390">
        <v>74649</v>
      </c>
      <c r="E16" s="475">
        <v>4180.4412272600002</v>
      </c>
      <c r="F16" s="475">
        <v>3814.13868495</v>
      </c>
      <c r="G16" s="475">
        <v>6077.3728534299999</v>
      </c>
      <c r="H16" s="475">
        <v>174.77182606</v>
      </c>
      <c r="I16" s="475">
        <v>44.4654606</v>
      </c>
      <c r="J16" s="475">
        <v>23.210994210000003</v>
      </c>
      <c r="K16" s="475">
        <v>345.77698555000001</v>
      </c>
      <c r="L16" s="475">
        <v>12.65185106</v>
      </c>
      <c r="M16" s="475">
        <v>49.403251850000004</v>
      </c>
      <c r="N16" s="475">
        <v>190.03494712999998</v>
      </c>
      <c r="O16" s="475">
        <v>3386.8422157800001</v>
      </c>
      <c r="P16" s="475">
        <v>626.57434916</v>
      </c>
      <c r="Q16" s="475">
        <v>564.95231859</v>
      </c>
      <c r="R16" s="475">
        <v>99.480169460000013</v>
      </c>
      <c r="S16" s="475">
        <v>48.046382289999997</v>
      </c>
      <c r="T16" s="475">
        <v>72047.200901479999</v>
      </c>
      <c r="U16" s="475">
        <v>1748.95882658</v>
      </c>
      <c r="V16" s="335">
        <v>4</v>
      </c>
    </row>
    <row r="17" spans="1:23" ht="14" customHeight="1">
      <c r="A17" s="15"/>
      <c r="B17" s="193"/>
      <c r="C17" s="336" t="s">
        <v>250</v>
      </c>
      <c r="D17" s="390">
        <v>33945</v>
      </c>
      <c r="E17" s="475">
        <v>1649.54609594</v>
      </c>
      <c r="F17" s="475">
        <v>971.14835514999993</v>
      </c>
      <c r="G17" s="475">
        <v>6504.5683373400007</v>
      </c>
      <c r="H17" s="475">
        <v>64.825630410000002</v>
      </c>
      <c r="I17" s="475">
        <v>23.746815600000001</v>
      </c>
      <c r="J17" s="475">
        <v>20.093359750000001</v>
      </c>
      <c r="K17" s="475">
        <v>110.01354555</v>
      </c>
      <c r="L17" s="475">
        <v>54.080575090000004</v>
      </c>
      <c r="M17" s="475">
        <v>27.4552418</v>
      </c>
      <c r="N17" s="475">
        <v>73.820400479999932</v>
      </c>
      <c r="O17" s="475">
        <v>1297.47860593</v>
      </c>
      <c r="P17" s="475">
        <v>238.03967914</v>
      </c>
      <c r="Q17" s="475">
        <v>195.08585491999997</v>
      </c>
      <c r="R17" s="475">
        <v>55.379155889999993</v>
      </c>
      <c r="S17" s="475">
        <v>17.190257119999998</v>
      </c>
      <c r="T17" s="475">
        <v>30553.689654080001</v>
      </c>
      <c r="U17" s="475">
        <v>1489.9697075399999</v>
      </c>
      <c r="V17" s="335">
        <v>5</v>
      </c>
    </row>
    <row r="18" spans="1:23" ht="14" customHeight="1">
      <c r="A18" s="15"/>
      <c r="B18" s="193"/>
      <c r="C18" s="336" t="s">
        <v>263</v>
      </c>
      <c r="D18" s="390">
        <v>77794</v>
      </c>
      <c r="E18" s="475">
        <v>2983.6691011299999</v>
      </c>
      <c r="F18" s="475">
        <v>1257.19066456</v>
      </c>
      <c r="G18" s="475">
        <v>7215.7597093800005</v>
      </c>
      <c r="H18" s="475">
        <v>134.61156215</v>
      </c>
      <c r="I18" s="475">
        <v>66.171311399999993</v>
      </c>
      <c r="J18" s="475">
        <v>49.817899429999997</v>
      </c>
      <c r="K18" s="475">
        <v>141.36794055000001</v>
      </c>
      <c r="L18" s="475">
        <v>5.3926976799999995</v>
      </c>
      <c r="M18" s="475">
        <v>33.07496536</v>
      </c>
      <c r="N18" s="475">
        <v>164.39205059999989</v>
      </c>
      <c r="O18" s="475">
        <v>2405.6329311199997</v>
      </c>
      <c r="P18" s="475">
        <v>391.63829971999996</v>
      </c>
      <c r="Q18" s="475">
        <v>385.15632211999997</v>
      </c>
      <c r="R18" s="475">
        <v>40.525627589999999</v>
      </c>
      <c r="S18" s="475">
        <v>36.609023139999998</v>
      </c>
      <c r="T18" s="475">
        <v>37106.878399540001</v>
      </c>
      <c r="U18" s="475">
        <v>1917.1035429200001</v>
      </c>
      <c r="V18" s="335">
        <v>6</v>
      </c>
    </row>
    <row r="19" spans="1:23" ht="14" customHeight="1">
      <c r="A19" s="15"/>
      <c r="B19" s="193"/>
      <c r="C19" s="336" t="s">
        <v>260</v>
      </c>
      <c r="D19" s="390">
        <v>33516</v>
      </c>
      <c r="E19" s="475">
        <v>2293.8792563399998</v>
      </c>
      <c r="F19" s="475">
        <v>1278.6657258</v>
      </c>
      <c r="G19" s="475">
        <v>4587.4297004199998</v>
      </c>
      <c r="H19" s="475">
        <v>107.27442099999999</v>
      </c>
      <c r="I19" s="475">
        <v>38.737131600000005</v>
      </c>
      <c r="J19" s="475">
        <v>32.18874082</v>
      </c>
      <c r="K19" s="475">
        <v>121.0865431</v>
      </c>
      <c r="L19" s="475">
        <v>46.883029369999996</v>
      </c>
      <c r="M19" s="475">
        <v>30.096815190000001</v>
      </c>
      <c r="N19" s="475">
        <v>75.133597040000041</v>
      </c>
      <c r="O19" s="475">
        <v>1858.77911524</v>
      </c>
      <c r="P19" s="475">
        <v>372.52796953000001</v>
      </c>
      <c r="Q19" s="475">
        <v>372.21874443999997</v>
      </c>
      <c r="R19" s="475">
        <v>26.014239839999998</v>
      </c>
      <c r="S19" s="475">
        <v>27.004825670000002</v>
      </c>
      <c r="T19" s="475">
        <v>31158.939455189997</v>
      </c>
      <c r="U19" s="475">
        <v>1443.3334432300001</v>
      </c>
      <c r="V19" s="335">
        <v>7</v>
      </c>
    </row>
    <row r="20" spans="1:23" ht="14" customHeight="1">
      <c r="A20" s="15"/>
      <c r="B20" s="193"/>
      <c r="C20" s="336" t="s">
        <v>246</v>
      </c>
      <c r="D20" s="390">
        <v>13290</v>
      </c>
      <c r="E20" s="475">
        <v>693.67724612000006</v>
      </c>
      <c r="F20" s="475">
        <v>873.59974232000002</v>
      </c>
      <c r="G20" s="475">
        <v>2604.2183805500003</v>
      </c>
      <c r="H20" s="475">
        <v>12.888080200000001</v>
      </c>
      <c r="I20" s="475">
        <v>13.7210514</v>
      </c>
      <c r="J20" s="475">
        <v>6.9313154500000005</v>
      </c>
      <c r="K20" s="475">
        <v>39.783425549999997</v>
      </c>
      <c r="L20" s="475">
        <v>2.4039358399999999</v>
      </c>
      <c r="M20" s="475">
        <v>7.4104539200000001</v>
      </c>
      <c r="N20" s="475">
        <v>30.948839110000009</v>
      </c>
      <c r="O20" s="475">
        <v>588.43693667000002</v>
      </c>
      <c r="P20" s="475">
        <v>109.70592812999999</v>
      </c>
      <c r="Q20" s="475">
        <v>22.772156330000001</v>
      </c>
      <c r="R20" s="475">
        <v>87.991033450000003</v>
      </c>
      <c r="S20" s="475">
        <v>1.5530952299999998</v>
      </c>
      <c r="T20" s="475">
        <v>20423.55583687</v>
      </c>
      <c r="U20" s="475">
        <v>1650.0147674300001</v>
      </c>
      <c r="V20" s="335">
        <v>8</v>
      </c>
      <c r="W20" s="1"/>
    </row>
    <row r="21" spans="1:23" ht="14" customHeight="1">
      <c r="A21" s="15"/>
      <c r="B21" s="193"/>
      <c r="C21" s="336" t="s">
        <v>252</v>
      </c>
      <c r="D21" s="390">
        <v>30052</v>
      </c>
      <c r="E21" s="475">
        <v>890.73165555000014</v>
      </c>
      <c r="F21" s="475">
        <v>137.33145024000001</v>
      </c>
      <c r="G21" s="475">
        <v>1623.5230199100001</v>
      </c>
      <c r="H21" s="475">
        <v>45.495402390000002</v>
      </c>
      <c r="I21" s="475">
        <v>26.274252600000001</v>
      </c>
      <c r="J21" s="475">
        <v>20.262067429999998</v>
      </c>
      <c r="K21" s="475">
        <v>46.522791429999998</v>
      </c>
      <c r="L21" s="475">
        <v>0.67503088</v>
      </c>
      <c r="M21" s="475">
        <v>10.702333339999999</v>
      </c>
      <c r="N21" s="475">
        <v>56.697477060000011</v>
      </c>
      <c r="O21" s="475">
        <v>696.54775876999997</v>
      </c>
      <c r="P21" s="475">
        <v>105.42117714000001</v>
      </c>
      <c r="Q21" s="475">
        <v>120.44831718</v>
      </c>
      <c r="R21" s="475">
        <v>4.1436028</v>
      </c>
      <c r="S21" s="475">
        <v>19.34586826</v>
      </c>
      <c r="T21" s="475">
        <v>6224.6915493200004</v>
      </c>
      <c r="U21" s="475">
        <v>390.74694391000003</v>
      </c>
      <c r="V21" s="335">
        <v>9</v>
      </c>
      <c r="W21" s="1"/>
    </row>
    <row r="22" spans="1:23" ht="14" customHeight="1">
      <c r="A22" s="15"/>
      <c r="B22" s="193"/>
      <c r="C22" s="336" t="s">
        <v>253</v>
      </c>
      <c r="D22" s="390">
        <v>10284</v>
      </c>
      <c r="E22" s="475">
        <v>998.91352644000006</v>
      </c>
      <c r="F22" s="475">
        <v>276.77114231999997</v>
      </c>
      <c r="G22" s="475">
        <v>828.02477425999996</v>
      </c>
      <c r="H22" s="475">
        <v>77.510262969999999</v>
      </c>
      <c r="I22" s="475">
        <v>14.2994304</v>
      </c>
      <c r="J22" s="475">
        <v>13.097622529999999</v>
      </c>
      <c r="K22" s="475">
        <v>69.924364209999993</v>
      </c>
      <c r="L22" s="475">
        <v>14.625346689999999</v>
      </c>
      <c r="M22" s="475">
        <v>15.02058405</v>
      </c>
      <c r="N22" s="475">
        <v>24.481358090000043</v>
      </c>
      <c r="O22" s="475">
        <v>771.59171809999998</v>
      </c>
      <c r="P22" s="475">
        <v>152.24144749000001</v>
      </c>
      <c r="Q22" s="475">
        <v>143.91605176000002</v>
      </c>
      <c r="R22" s="475">
        <v>19.08306941</v>
      </c>
      <c r="S22" s="475">
        <v>10.84643677</v>
      </c>
      <c r="T22" s="475">
        <v>6670.9141346699998</v>
      </c>
      <c r="U22" s="475">
        <v>349.46592642000002</v>
      </c>
      <c r="V22" s="335">
        <v>10</v>
      </c>
      <c r="W22" s="1"/>
    </row>
    <row r="23" spans="1:23" ht="14" customHeight="1">
      <c r="A23" s="15"/>
      <c r="B23" s="193"/>
      <c r="C23" s="336" t="s">
        <v>223</v>
      </c>
      <c r="D23" s="390">
        <v>6302</v>
      </c>
      <c r="E23" s="475">
        <v>190.68400277000001</v>
      </c>
      <c r="F23" s="475">
        <v>108.81617156</v>
      </c>
      <c r="G23" s="475">
        <v>760.84276858999999</v>
      </c>
      <c r="H23" s="475">
        <v>6.9540396399999995</v>
      </c>
      <c r="I23" s="475">
        <v>3.4037207999999999</v>
      </c>
      <c r="J23" s="475">
        <v>2.7180818900000001</v>
      </c>
      <c r="K23" s="475">
        <v>11.851152730000001</v>
      </c>
      <c r="L23" s="475">
        <v>0.59214579000000001</v>
      </c>
      <c r="M23" s="475">
        <v>4.01568799</v>
      </c>
      <c r="N23" s="475">
        <v>13.133571829999994</v>
      </c>
      <c r="O23" s="475">
        <v>152.22008207000002</v>
      </c>
      <c r="P23" s="475">
        <v>23.836868079999999</v>
      </c>
      <c r="Q23" s="475">
        <v>25.823757370000003</v>
      </c>
      <c r="R23" s="475">
        <v>1.2899032500000001</v>
      </c>
      <c r="S23" s="475">
        <v>3.46104667</v>
      </c>
      <c r="T23" s="475">
        <v>3482.7712117800002</v>
      </c>
      <c r="U23" s="475">
        <v>163.30554610000002</v>
      </c>
      <c r="V23" s="335">
        <v>11</v>
      </c>
      <c r="W23" s="1"/>
    </row>
    <row r="24" spans="1:23" ht="14" customHeight="1">
      <c r="A24" s="15"/>
      <c r="B24" s="193"/>
      <c r="C24" s="336" t="s">
        <v>244</v>
      </c>
      <c r="D24" s="390">
        <v>11712</v>
      </c>
      <c r="E24" s="475">
        <v>640.32391166000002</v>
      </c>
      <c r="F24" s="475">
        <v>102.81180618</v>
      </c>
      <c r="G24" s="475">
        <v>542.18917743999998</v>
      </c>
      <c r="H24" s="475">
        <v>29.244412579999999</v>
      </c>
      <c r="I24" s="475">
        <v>10.946416800000002</v>
      </c>
      <c r="J24" s="475">
        <v>11.34965128</v>
      </c>
      <c r="K24" s="475">
        <v>31.987088920000001</v>
      </c>
      <c r="L24" s="475">
        <v>194.95932784000001</v>
      </c>
      <c r="M24" s="475">
        <v>4.6951676500000001</v>
      </c>
      <c r="N24" s="475">
        <v>20.751472530000058</v>
      </c>
      <c r="O24" s="475">
        <v>337.42746726999997</v>
      </c>
      <c r="P24" s="475">
        <v>37.573486000000003</v>
      </c>
      <c r="Q24" s="475">
        <v>30.397043289999999</v>
      </c>
      <c r="R24" s="475">
        <v>10.35382173</v>
      </c>
      <c r="S24" s="475">
        <v>4.2397251000000002</v>
      </c>
      <c r="T24" s="475">
        <v>3941.0569654599999</v>
      </c>
      <c r="U24" s="475">
        <v>297.14381624999999</v>
      </c>
      <c r="V24" s="335">
        <v>12</v>
      </c>
      <c r="W24" s="1"/>
    </row>
    <row r="25" spans="1:23" ht="14" customHeight="1">
      <c r="A25" s="15"/>
      <c r="B25" s="193"/>
      <c r="C25" s="336" t="s">
        <v>265</v>
      </c>
      <c r="D25" s="390">
        <v>18323</v>
      </c>
      <c r="E25" s="475">
        <v>1057.2029324600001</v>
      </c>
      <c r="F25" s="475">
        <v>158.23444053</v>
      </c>
      <c r="G25" s="475">
        <v>598.95054248999998</v>
      </c>
      <c r="H25" s="475">
        <v>65.239908979999996</v>
      </c>
      <c r="I25" s="475">
        <v>26.641879800000002</v>
      </c>
      <c r="J25" s="475">
        <v>25.252654829999997</v>
      </c>
      <c r="K25" s="475">
        <v>58.116764709999998</v>
      </c>
      <c r="L25" s="475">
        <v>0.38993270000000002</v>
      </c>
      <c r="M25" s="475">
        <v>5.9826263200000005</v>
      </c>
      <c r="N25" s="475">
        <v>41.268034249999999</v>
      </c>
      <c r="O25" s="475">
        <v>835.20896679999998</v>
      </c>
      <c r="P25" s="475">
        <v>139.82854895000003</v>
      </c>
      <c r="Q25" s="475">
        <v>146.0556795</v>
      </c>
      <c r="R25" s="475">
        <v>8.1890810900000002</v>
      </c>
      <c r="S25" s="475">
        <v>14.58454439</v>
      </c>
      <c r="T25" s="475">
        <v>5072.3257643200004</v>
      </c>
      <c r="U25" s="475">
        <v>338.98014782000001</v>
      </c>
      <c r="V25" s="335">
        <v>13</v>
      </c>
      <c r="W25" s="1"/>
    </row>
    <row r="26" spans="1:23" ht="14" customHeight="1">
      <c r="A26" s="15"/>
      <c r="B26" s="193"/>
      <c r="C26" s="336" t="s">
        <v>213</v>
      </c>
      <c r="D26" s="390">
        <v>4091</v>
      </c>
      <c r="E26" s="475">
        <v>212.89707672000003</v>
      </c>
      <c r="F26" s="475">
        <v>136.00396024</v>
      </c>
      <c r="G26" s="475">
        <v>486.69941834999997</v>
      </c>
      <c r="H26" s="475">
        <v>7.0229728100000006</v>
      </c>
      <c r="I26" s="475">
        <v>2.5353599999999998</v>
      </c>
      <c r="J26" s="475">
        <v>2.1865354100000003</v>
      </c>
      <c r="K26" s="475">
        <v>10.6417903</v>
      </c>
      <c r="L26" s="475">
        <v>0.18605007000000001</v>
      </c>
      <c r="M26" s="475">
        <v>11.029291929999999</v>
      </c>
      <c r="N26" s="475">
        <v>8.3405534700000032</v>
      </c>
      <c r="O26" s="475">
        <v>174.84580781</v>
      </c>
      <c r="P26" s="475">
        <v>35.026555690000002</v>
      </c>
      <c r="Q26" s="475">
        <v>35.37538953</v>
      </c>
      <c r="R26" s="475">
        <v>2.10058985</v>
      </c>
      <c r="S26" s="475">
        <v>2.5727646899999996</v>
      </c>
      <c r="T26" s="475">
        <v>9627.9153640899985</v>
      </c>
      <c r="U26" s="475">
        <v>128.74469759999999</v>
      </c>
      <c r="V26" s="335">
        <v>14</v>
      </c>
      <c r="W26" s="1"/>
    </row>
    <row r="27" spans="1:23" ht="14" customHeight="1">
      <c r="A27" s="15"/>
      <c r="B27" s="193"/>
      <c r="C27" s="336" t="s">
        <v>258</v>
      </c>
      <c r="D27" s="390">
        <v>18139</v>
      </c>
      <c r="E27" s="475">
        <v>316.69893279999997</v>
      </c>
      <c r="F27" s="475">
        <v>25.980603410000001</v>
      </c>
      <c r="G27" s="475">
        <v>635.10792055000002</v>
      </c>
      <c r="H27" s="475">
        <v>9.0463091300000009</v>
      </c>
      <c r="I27" s="475">
        <v>10.8925404</v>
      </c>
      <c r="J27" s="475">
        <v>5.7346944200000003</v>
      </c>
      <c r="K27" s="475">
        <v>14.134658760000001</v>
      </c>
      <c r="L27" s="475">
        <v>3.8321878900000002</v>
      </c>
      <c r="M27" s="475">
        <v>2.37900892</v>
      </c>
      <c r="N27" s="475">
        <v>32.956735459999997</v>
      </c>
      <c r="O27" s="475">
        <v>240.46181616999999</v>
      </c>
      <c r="P27" s="475">
        <v>15.453485160000001</v>
      </c>
      <c r="Q27" s="475">
        <v>15.13923054</v>
      </c>
      <c r="R27" s="475">
        <v>3.2694683299999996</v>
      </c>
      <c r="S27" s="475">
        <v>3.4759588899999998</v>
      </c>
      <c r="T27" s="475">
        <v>2796.18917487</v>
      </c>
      <c r="U27" s="475">
        <v>221.10134318000001</v>
      </c>
      <c r="V27" s="335">
        <v>15</v>
      </c>
      <c r="W27" s="1"/>
    </row>
    <row r="28" spans="1:23" ht="14" customHeight="1">
      <c r="A28" s="15"/>
      <c r="B28" s="193"/>
      <c r="C28" s="336" t="s">
        <v>207</v>
      </c>
      <c r="D28" s="390">
        <v>6472</v>
      </c>
      <c r="E28" s="475">
        <v>168.68387784999999</v>
      </c>
      <c r="F28" s="475">
        <v>33.929207859999998</v>
      </c>
      <c r="G28" s="475">
        <v>476.04590163</v>
      </c>
      <c r="H28" s="475">
        <v>4.2172147399999993</v>
      </c>
      <c r="I28" s="475">
        <v>3.9567462</v>
      </c>
      <c r="J28" s="475">
        <v>2.4991578199999998</v>
      </c>
      <c r="K28" s="475">
        <v>8.4564411999999987</v>
      </c>
      <c r="L28" s="475">
        <v>27.401764170000003</v>
      </c>
      <c r="M28" s="475">
        <v>1.3147464099999999</v>
      </c>
      <c r="N28" s="475">
        <v>11.746376609999999</v>
      </c>
      <c r="O28" s="475">
        <v>110.96314446</v>
      </c>
      <c r="P28" s="475">
        <v>12.337046919999999</v>
      </c>
      <c r="Q28" s="475">
        <v>9.7849277099999998</v>
      </c>
      <c r="R28" s="475">
        <v>3.6851339300000001</v>
      </c>
      <c r="S28" s="475">
        <v>1.56420647</v>
      </c>
      <c r="T28" s="475">
        <v>2093.6815393800002</v>
      </c>
      <c r="U28" s="475">
        <v>117.12456918999999</v>
      </c>
      <c r="V28" s="335">
        <v>16</v>
      </c>
      <c r="W28" s="1"/>
    </row>
    <row r="29" spans="1:23" ht="14" customHeight="1">
      <c r="A29" s="15"/>
      <c r="B29" s="193"/>
      <c r="C29" s="336" t="s">
        <v>226</v>
      </c>
      <c r="D29" s="390">
        <v>4723</v>
      </c>
      <c r="E29" s="475">
        <v>178.15147959000001</v>
      </c>
      <c r="F29" s="475">
        <v>73.784371650000011</v>
      </c>
      <c r="G29" s="475">
        <v>358.53276092999999</v>
      </c>
      <c r="H29" s="475">
        <v>6.4164078300000007</v>
      </c>
      <c r="I29" s="475">
        <v>2.3705616000000003</v>
      </c>
      <c r="J29" s="475">
        <v>2.3883484500000001</v>
      </c>
      <c r="K29" s="475">
        <v>11.62893921</v>
      </c>
      <c r="L29" s="475">
        <v>6.8158095000000003</v>
      </c>
      <c r="M29" s="475">
        <v>0.39659720000000004</v>
      </c>
      <c r="N29" s="475">
        <v>10.957166070000003</v>
      </c>
      <c r="O29" s="475">
        <v>138.05839118</v>
      </c>
      <c r="P29" s="475">
        <v>19.93242103</v>
      </c>
      <c r="Q29" s="475">
        <v>16.94364899</v>
      </c>
      <c r="R29" s="475">
        <v>4.2490593600000004</v>
      </c>
      <c r="S29" s="475">
        <v>1.6651623</v>
      </c>
      <c r="T29" s="475">
        <v>2261.3399578600001</v>
      </c>
      <c r="U29" s="475">
        <v>86.333757050000003</v>
      </c>
      <c r="V29" s="335">
        <v>17</v>
      </c>
      <c r="W29" s="1"/>
    </row>
    <row r="30" spans="1:23" ht="14" customHeight="1">
      <c r="A30" s="15"/>
      <c r="B30" s="193"/>
      <c r="C30" s="336" t="s">
        <v>234</v>
      </c>
      <c r="D30" s="390">
        <v>1357</v>
      </c>
      <c r="E30" s="475">
        <v>383.51970034999999</v>
      </c>
      <c r="F30" s="475">
        <v>237.55123239</v>
      </c>
      <c r="G30" s="475">
        <v>228.70329192999998</v>
      </c>
      <c r="H30" s="475">
        <v>41.557970829999995</v>
      </c>
      <c r="I30" s="475">
        <v>2.2485474000000001</v>
      </c>
      <c r="J30" s="475">
        <v>1.99309041</v>
      </c>
      <c r="K30" s="475">
        <v>17.63538776</v>
      </c>
      <c r="L30" s="475">
        <v>0.52131806999999997</v>
      </c>
      <c r="M30" s="475">
        <v>7.7899563000000001</v>
      </c>
      <c r="N30" s="475">
        <v>0.42640897999999083</v>
      </c>
      <c r="O30" s="475">
        <v>313.35736109999999</v>
      </c>
      <c r="P30" s="475">
        <v>77.827839680000011</v>
      </c>
      <c r="Q30" s="475">
        <v>79.582053770000002</v>
      </c>
      <c r="R30" s="475">
        <v>2.3137227</v>
      </c>
      <c r="S30" s="475">
        <v>4.0679288800000002</v>
      </c>
      <c r="T30" s="475">
        <v>2053.7194204299999</v>
      </c>
      <c r="U30" s="475">
        <v>71.994250570000005</v>
      </c>
      <c r="V30" s="335">
        <v>18</v>
      </c>
      <c r="W30" s="1"/>
    </row>
    <row r="31" spans="1:23" ht="14" customHeight="1">
      <c r="A31" s="15"/>
      <c r="B31" s="193"/>
      <c r="C31" s="336" t="s">
        <v>216</v>
      </c>
      <c r="D31" s="390">
        <v>2429</v>
      </c>
      <c r="E31" s="475">
        <v>127.50280798</v>
      </c>
      <c r="F31" s="475">
        <v>51.001802509999997</v>
      </c>
      <c r="G31" s="475">
        <v>244.26945383999998</v>
      </c>
      <c r="H31" s="475">
        <v>8.1153340699999994</v>
      </c>
      <c r="I31" s="475">
        <v>3.7602557999999999</v>
      </c>
      <c r="J31" s="475">
        <v>2.7668706000000003</v>
      </c>
      <c r="K31" s="475">
        <v>8.0954723400000006</v>
      </c>
      <c r="L31" s="475">
        <v>0.53553065</v>
      </c>
      <c r="M31" s="475">
        <v>1.29849306</v>
      </c>
      <c r="N31" s="475">
        <v>4.6104808300000037</v>
      </c>
      <c r="O31" s="475">
        <v>99.248160650000003</v>
      </c>
      <c r="P31" s="475">
        <v>16.947527739999998</v>
      </c>
      <c r="Q31" s="475">
        <v>16.030100260000001</v>
      </c>
      <c r="R31" s="475">
        <v>2.6691960999999997</v>
      </c>
      <c r="S31" s="475">
        <v>1.7978395199999999</v>
      </c>
      <c r="T31" s="475">
        <v>1565.84961316</v>
      </c>
      <c r="U31" s="475">
        <v>66.013276450000006</v>
      </c>
      <c r="V31" s="335">
        <v>19</v>
      </c>
      <c r="W31" s="1"/>
    </row>
    <row r="32" spans="1:23" ht="14" customHeight="1" thickBot="1">
      <c r="A32" s="15"/>
      <c r="B32" s="437"/>
      <c r="C32" s="345" t="s">
        <v>407</v>
      </c>
      <c r="D32" s="391">
        <v>124781</v>
      </c>
      <c r="E32" s="476">
        <v>6795.8060169799992</v>
      </c>
      <c r="F32" s="476">
        <v>1856.6197402199998</v>
      </c>
      <c r="G32" s="476">
        <v>6423.631516139998</v>
      </c>
      <c r="H32" s="476">
        <v>432.08988726000013</v>
      </c>
      <c r="I32" s="476">
        <v>143.48711459999993</v>
      </c>
      <c r="J32" s="476">
        <v>110.00515183000002</v>
      </c>
      <c r="K32" s="476">
        <v>356.54990134999997</v>
      </c>
      <c r="L32" s="476">
        <v>461.82903593999987</v>
      </c>
      <c r="M32" s="476">
        <v>76.324660090000037</v>
      </c>
      <c r="N32" s="476">
        <v>241.20076665999932</v>
      </c>
      <c r="O32" s="476">
        <v>4998.9945364099985</v>
      </c>
      <c r="P32" s="476">
        <v>866.74599530000023</v>
      </c>
      <c r="Q32" s="476">
        <v>881.11076521999951</v>
      </c>
      <c r="R32" s="476">
        <v>67.819349349999982</v>
      </c>
      <c r="S32" s="476">
        <v>85.163227909999975</v>
      </c>
      <c r="T32" s="476">
        <v>42422.855166040026</v>
      </c>
      <c r="U32" s="476">
        <v>2154.5996852599997</v>
      </c>
      <c r="V32" s="335"/>
      <c r="W32" s="1"/>
    </row>
    <row r="33" spans="1:23" ht="14" customHeight="1" thickBot="1">
      <c r="A33" s="15"/>
      <c r="B33" s="193"/>
      <c r="C33" s="473" t="s">
        <v>389</v>
      </c>
      <c r="D33" s="473">
        <v>1089018</v>
      </c>
      <c r="E33" s="477">
        <v>51042.680243130009</v>
      </c>
      <c r="F33" s="477">
        <v>37612.88105951999</v>
      </c>
      <c r="G33" s="477">
        <v>135915.50807424</v>
      </c>
      <c r="H33" s="477">
        <v>2470.3088967700005</v>
      </c>
      <c r="I33" s="477">
        <v>906.89668739999968</v>
      </c>
      <c r="J33" s="477">
        <v>692.22272723000003</v>
      </c>
      <c r="K33" s="477">
        <v>2899.524595410001</v>
      </c>
      <c r="L33" s="477">
        <v>1649.54385243</v>
      </c>
      <c r="M33" s="477">
        <v>710.60992565000015</v>
      </c>
      <c r="N33" s="477">
        <v>2216.3190980299987</v>
      </c>
      <c r="O33" s="477">
        <v>39866.728784339997</v>
      </c>
      <c r="P33" s="477">
        <v>7010.8837466799996</v>
      </c>
      <c r="Q33" s="477">
        <v>6374.5507910900014</v>
      </c>
      <c r="R33" s="477">
        <v>1107.7419565799999</v>
      </c>
      <c r="S33" s="477">
        <v>531.72187325999994</v>
      </c>
      <c r="T33" s="477">
        <v>872214.31932713988</v>
      </c>
      <c r="U33" s="477">
        <v>45967.40204441001</v>
      </c>
      <c r="V33" s="335">
        <v>21</v>
      </c>
      <c r="W33" s="1"/>
    </row>
    <row r="34" spans="1:23" ht="14" customHeight="1">
      <c r="A34" s="15"/>
      <c r="B34" s="193"/>
      <c r="C34" s="337"/>
      <c r="D34" s="338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5">
        <v>22</v>
      </c>
      <c r="W34" s="1"/>
    </row>
    <row r="35" spans="1:23" ht="14" customHeight="1">
      <c r="B35" s="193"/>
      <c r="C35" s="337"/>
      <c r="D35" s="338"/>
      <c r="E35" s="339"/>
      <c r="F35" s="339"/>
      <c r="G35" s="339"/>
      <c r="H35" s="339"/>
      <c r="I35" s="339"/>
      <c r="J35" s="339"/>
      <c r="K35" s="339"/>
      <c r="L35" s="339"/>
      <c r="M35" s="339"/>
      <c r="N35" s="339"/>
      <c r="O35" s="339"/>
      <c r="P35" s="339"/>
      <c r="Q35" s="339"/>
      <c r="R35" s="339"/>
      <c r="S35" s="339"/>
      <c r="T35" s="339"/>
      <c r="U35" s="339"/>
      <c r="V35" s="335">
        <v>23</v>
      </c>
      <c r="W35" s="1"/>
    </row>
    <row r="36" spans="1:23" ht="14" customHeight="1">
      <c r="B36" s="193"/>
      <c r="C36" s="337"/>
      <c r="D36" s="338"/>
      <c r="E36" s="339"/>
      <c r="F36" s="339"/>
      <c r="G36" s="339"/>
      <c r="H36" s="339"/>
      <c r="I36" s="339"/>
      <c r="J36" s="339"/>
      <c r="K36" s="339"/>
      <c r="L36" s="339"/>
      <c r="M36" s="339"/>
      <c r="N36" s="339"/>
      <c r="O36" s="339"/>
      <c r="P36" s="339"/>
      <c r="Q36" s="339"/>
      <c r="R36" s="339"/>
      <c r="S36" s="339"/>
      <c r="T36" s="339"/>
      <c r="U36" s="339"/>
      <c r="V36" s="335">
        <v>24</v>
      </c>
      <c r="W36" s="1"/>
    </row>
    <row r="37" spans="1:23" ht="14" customHeight="1">
      <c r="B37" s="193"/>
      <c r="C37" s="337"/>
      <c r="D37" s="338"/>
      <c r="E37" s="339"/>
      <c r="F37" s="339"/>
      <c r="G37" s="339"/>
      <c r="H37" s="339"/>
      <c r="I37" s="339"/>
      <c r="J37" s="339"/>
      <c r="K37" s="339"/>
      <c r="L37" s="339"/>
      <c r="M37" s="339"/>
      <c r="N37" s="339"/>
      <c r="O37" s="339"/>
      <c r="P37" s="339"/>
      <c r="Q37" s="339"/>
      <c r="R37" s="339"/>
      <c r="S37" s="339"/>
      <c r="T37" s="339"/>
      <c r="U37" s="339"/>
      <c r="V37" s="335">
        <v>25</v>
      </c>
      <c r="W37" s="1"/>
    </row>
    <row r="38" spans="1:23" ht="14" customHeight="1">
      <c r="B38" s="193"/>
      <c r="C38" s="337"/>
      <c r="D38" s="338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5">
        <v>26</v>
      </c>
      <c r="W38" s="1"/>
    </row>
    <row r="39" spans="1:23" ht="14" customHeight="1">
      <c r="B39" s="193"/>
      <c r="C39" s="337"/>
      <c r="D39" s="338"/>
      <c r="E39" s="339"/>
      <c r="F39" s="339"/>
      <c r="G39" s="339"/>
      <c r="H39" s="339"/>
      <c r="I39" s="339"/>
      <c r="J39" s="339"/>
      <c r="K39" s="339"/>
      <c r="L39" s="339"/>
      <c r="M39" s="339"/>
      <c r="N39" s="339"/>
      <c r="O39" s="339"/>
      <c r="P39" s="339"/>
      <c r="Q39" s="339"/>
      <c r="R39" s="339"/>
      <c r="S39" s="339"/>
      <c r="T39" s="339"/>
      <c r="U39" s="339"/>
      <c r="V39" s="335">
        <v>27</v>
      </c>
      <c r="W39" s="1"/>
    </row>
    <row r="40" spans="1:23" ht="14" customHeight="1">
      <c r="B40" s="193"/>
      <c r="C40" s="337"/>
      <c r="D40" s="338"/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  <c r="Q40" s="339"/>
      <c r="R40" s="339"/>
      <c r="S40" s="339"/>
      <c r="T40" s="339"/>
      <c r="U40" s="339"/>
      <c r="V40" s="335">
        <v>28</v>
      </c>
      <c r="W40" s="1"/>
    </row>
    <row r="41" spans="1:23" ht="14" customHeight="1">
      <c r="B41" s="193"/>
      <c r="C41" s="337"/>
      <c r="D41" s="338"/>
      <c r="E41" s="339"/>
      <c r="F41" s="339"/>
      <c r="G41" s="339"/>
      <c r="H41" s="339"/>
      <c r="I41" s="339"/>
      <c r="J41" s="339"/>
      <c r="K41" s="339"/>
      <c r="L41" s="339"/>
      <c r="M41" s="339"/>
      <c r="N41" s="339"/>
      <c r="O41" s="339"/>
      <c r="P41" s="339"/>
      <c r="Q41" s="339"/>
      <c r="R41" s="339"/>
      <c r="S41" s="339"/>
      <c r="T41" s="339"/>
      <c r="U41" s="339"/>
      <c r="V41" s="335">
        <v>29</v>
      </c>
      <c r="W41" s="1"/>
    </row>
    <row r="42" spans="1:23" ht="14" customHeight="1">
      <c r="B42" s="193"/>
      <c r="C42" s="337"/>
      <c r="D42" s="338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5">
        <v>30</v>
      </c>
      <c r="W42" s="1"/>
    </row>
    <row r="43" spans="1:23" ht="14" customHeight="1">
      <c r="B43" s="193"/>
      <c r="C43" s="337"/>
      <c r="D43" s="338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5">
        <v>31</v>
      </c>
      <c r="W43" s="1"/>
    </row>
    <row r="44" spans="1:23" ht="14" customHeight="1">
      <c r="B44" s="193"/>
      <c r="C44" s="337"/>
      <c r="D44" s="338"/>
      <c r="E44" s="339"/>
      <c r="F44" s="339"/>
      <c r="G44" s="339"/>
      <c r="H44" s="339"/>
      <c r="I44" s="339"/>
      <c r="J44" s="339"/>
      <c r="K44" s="339"/>
      <c r="L44" s="339"/>
      <c r="M44" s="339"/>
      <c r="N44" s="339"/>
      <c r="O44" s="339"/>
      <c r="P44" s="339"/>
      <c r="Q44" s="339"/>
      <c r="R44" s="339"/>
      <c r="S44" s="339"/>
      <c r="T44" s="339"/>
      <c r="U44" s="339"/>
      <c r="V44" s="335">
        <v>32</v>
      </c>
      <c r="W44" s="1"/>
    </row>
    <row r="45" spans="1:23" ht="14" customHeight="1">
      <c r="B45" s="193"/>
      <c r="C45" s="337"/>
      <c r="D45" s="338"/>
      <c r="E45" s="339"/>
      <c r="F45" s="339"/>
      <c r="G45" s="339"/>
      <c r="H45" s="339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  <c r="U45" s="339"/>
      <c r="V45" s="335">
        <v>33</v>
      </c>
      <c r="W45" s="1"/>
    </row>
    <row r="46" spans="1:23" ht="14" customHeight="1">
      <c r="B46" s="193"/>
      <c r="C46" s="337"/>
      <c r="D46" s="338"/>
      <c r="E46" s="339"/>
      <c r="F46" s="339"/>
      <c r="G46" s="339"/>
      <c r="H46" s="339"/>
      <c r="I46" s="339"/>
      <c r="J46" s="339"/>
      <c r="K46" s="339"/>
      <c r="L46" s="339"/>
      <c r="M46" s="339"/>
      <c r="N46" s="339"/>
      <c r="O46" s="339"/>
      <c r="P46" s="339"/>
      <c r="Q46" s="339"/>
      <c r="R46" s="339"/>
      <c r="S46" s="339"/>
      <c r="T46" s="339"/>
      <c r="U46" s="339"/>
      <c r="V46" s="335">
        <v>34</v>
      </c>
      <c r="W46" s="1"/>
    </row>
    <row r="47" spans="1:23" ht="14" customHeight="1">
      <c r="B47" s="193"/>
      <c r="C47" s="337"/>
      <c r="D47" s="338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5">
        <v>35</v>
      </c>
      <c r="W47" s="1"/>
    </row>
    <row r="48" spans="1:23" ht="14" customHeight="1">
      <c r="B48" s="193"/>
      <c r="C48" s="337"/>
      <c r="D48" s="338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5">
        <v>36</v>
      </c>
      <c r="W48" s="1"/>
    </row>
    <row r="49" spans="2:23" ht="14" customHeight="1">
      <c r="B49" s="193"/>
      <c r="C49" s="337"/>
      <c r="D49" s="338"/>
      <c r="E49" s="339"/>
      <c r="F49" s="339"/>
      <c r="G49" s="339"/>
      <c r="H49" s="339"/>
      <c r="I49" s="339"/>
      <c r="J49" s="339"/>
      <c r="K49" s="339"/>
      <c r="L49" s="339"/>
      <c r="M49" s="339"/>
      <c r="N49" s="339"/>
      <c r="O49" s="339"/>
      <c r="P49" s="339"/>
      <c r="Q49" s="339"/>
      <c r="R49" s="339"/>
      <c r="S49" s="339"/>
      <c r="T49" s="339"/>
      <c r="U49" s="339"/>
      <c r="V49" s="335">
        <v>37</v>
      </c>
      <c r="W49" s="1"/>
    </row>
    <row r="50" spans="2:23" ht="14" customHeight="1">
      <c r="B50" s="193"/>
      <c r="C50" s="337"/>
      <c r="D50" s="338"/>
      <c r="E50" s="339"/>
      <c r="F50" s="339"/>
      <c r="G50" s="339"/>
      <c r="H50" s="339"/>
      <c r="I50" s="339"/>
      <c r="J50" s="339"/>
      <c r="K50" s="339"/>
      <c r="L50" s="339"/>
      <c r="M50" s="339"/>
      <c r="N50" s="339"/>
      <c r="O50" s="339"/>
      <c r="P50" s="339"/>
      <c r="Q50" s="339"/>
      <c r="R50" s="339"/>
      <c r="S50" s="339"/>
      <c r="T50" s="339"/>
      <c r="U50" s="339"/>
      <c r="V50" s="335">
        <v>38</v>
      </c>
      <c r="W50" s="1"/>
    </row>
    <row r="51" spans="2:23" ht="14" customHeight="1">
      <c r="B51" s="193"/>
      <c r="C51" s="337"/>
      <c r="D51" s="338"/>
      <c r="E51" s="339"/>
      <c r="F51" s="339"/>
      <c r="G51" s="339"/>
      <c r="H51" s="339"/>
      <c r="I51" s="339"/>
      <c r="J51" s="339"/>
      <c r="K51" s="339"/>
      <c r="L51" s="339"/>
      <c r="M51" s="339"/>
      <c r="N51" s="339"/>
      <c r="O51" s="339"/>
      <c r="P51" s="339"/>
      <c r="Q51" s="339"/>
      <c r="R51" s="339"/>
      <c r="S51" s="339"/>
      <c r="T51" s="339"/>
      <c r="U51" s="339"/>
      <c r="V51" s="335">
        <v>39</v>
      </c>
      <c r="W51" s="1"/>
    </row>
    <row r="52" spans="2:23" ht="14" customHeight="1" thickBot="1">
      <c r="B52" s="41"/>
      <c r="C52" s="340"/>
      <c r="D52" s="341"/>
      <c r="E52" s="342"/>
      <c r="F52" s="342"/>
      <c r="G52" s="342"/>
      <c r="H52" s="342"/>
      <c r="I52" s="342"/>
      <c r="J52" s="342"/>
      <c r="K52" s="342"/>
      <c r="L52" s="342"/>
      <c r="M52" s="342"/>
      <c r="N52" s="342"/>
      <c r="O52" s="342"/>
      <c r="P52" s="342"/>
      <c r="Q52" s="342"/>
      <c r="R52" s="342"/>
      <c r="S52" s="342"/>
      <c r="T52" s="342"/>
      <c r="U52" s="342"/>
      <c r="V52" s="343">
        <v>40</v>
      </c>
      <c r="W52" s="1"/>
    </row>
    <row r="53" spans="2:23">
      <c r="B53" s="1"/>
      <c r="C53" s="50"/>
      <c r="D53" s="17"/>
      <c r="E53" s="60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344">
        <v>41</v>
      </c>
    </row>
    <row r="54" spans="2:23">
      <c r="V54" s="344">
        <v>42</v>
      </c>
      <c r="W54" s="1"/>
    </row>
    <row r="55" spans="2:23">
      <c r="V55" s="344">
        <v>43</v>
      </c>
      <c r="W55" s="1"/>
    </row>
    <row r="56" spans="2:23">
      <c r="V56" s="344">
        <v>44</v>
      </c>
    </row>
    <row r="57" spans="2:23">
      <c r="V57" s="344">
        <v>45</v>
      </c>
    </row>
    <row r="58" spans="2:23">
      <c r="V58" s="344">
        <v>46</v>
      </c>
    </row>
    <row r="59" spans="2:23">
      <c r="V59" s="344">
        <v>47</v>
      </c>
    </row>
    <row r="60" spans="2:23">
      <c r="V60" s="344">
        <v>48</v>
      </c>
    </row>
    <row r="61" spans="2:23">
      <c r="V61" s="344">
        <v>49</v>
      </c>
    </row>
    <row r="62" spans="2:23">
      <c r="V62" s="344">
        <v>50</v>
      </c>
    </row>
    <row r="63" spans="2:23">
      <c r="V63" s="344">
        <v>51</v>
      </c>
    </row>
    <row r="64" spans="2:23">
      <c r="V64" s="344">
        <v>52</v>
      </c>
    </row>
    <row r="65" spans="22:22">
      <c r="V65" s="344">
        <v>53</v>
      </c>
    </row>
    <row r="66" spans="22:22">
      <c r="V66" s="344">
        <v>54</v>
      </c>
    </row>
    <row r="67" spans="22:22">
      <c r="V67" s="344">
        <v>55</v>
      </c>
    </row>
    <row r="68" spans="22:22">
      <c r="V68" s="344">
        <v>56</v>
      </c>
    </row>
    <row r="69" spans="22:22">
      <c r="V69" s="344">
        <v>57</v>
      </c>
    </row>
    <row r="70" spans="22:22">
      <c r="V70" s="344">
        <v>58</v>
      </c>
    </row>
    <row r="71" spans="22:22">
      <c r="V71" s="344">
        <v>59</v>
      </c>
    </row>
    <row r="72" spans="22:22">
      <c r="V72" s="344">
        <v>60</v>
      </c>
    </row>
    <row r="73" spans="22:22">
      <c r="V73" s="344">
        <v>61</v>
      </c>
    </row>
    <row r="74" spans="22:22">
      <c r="V74" s="344">
        <v>62</v>
      </c>
    </row>
    <row r="75" spans="22:22">
      <c r="V75" s="344">
        <v>63</v>
      </c>
    </row>
    <row r="76" spans="22:22">
      <c r="V76" s="344">
        <v>64</v>
      </c>
    </row>
    <row r="77" spans="22:22">
      <c r="V77" s="344">
        <v>65</v>
      </c>
    </row>
    <row r="78" spans="22:22">
      <c r="V78" s="344">
        <v>66</v>
      </c>
    </row>
    <row r="79" spans="22:22">
      <c r="V79" s="344">
        <v>67</v>
      </c>
    </row>
    <row r="80" spans="22:22">
      <c r="V80" s="344">
        <v>68</v>
      </c>
    </row>
    <row r="81" spans="22:22">
      <c r="V81" s="344">
        <v>69</v>
      </c>
    </row>
    <row r="82" spans="22:22">
      <c r="V82" s="344">
        <v>70</v>
      </c>
    </row>
    <row r="83" spans="22:22">
      <c r="V83" s="344">
        <v>71</v>
      </c>
    </row>
    <row r="84" spans="22:22">
      <c r="V84" s="344">
        <v>72</v>
      </c>
    </row>
    <row r="85" spans="22:22">
      <c r="V85" s="344">
        <v>73</v>
      </c>
    </row>
    <row r="86" spans="22:22">
      <c r="V86" s="344">
        <v>74</v>
      </c>
    </row>
    <row r="87" spans="22:22">
      <c r="V87" s="344">
        <v>75</v>
      </c>
    </row>
    <row r="88" spans="22:22">
      <c r="V88" s="344">
        <v>76</v>
      </c>
    </row>
    <row r="89" spans="22:22">
      <c r="V89" s="344">
        <v>77</v>
      </c>
    </row>
    <row r="90" spans="22:22">
      <c r="V90" s="344">
        <v>78</v>
      </c>
    </row>
    <row r="91" spans="22:22">
      <c r="V91" s="344">
        <v>79</v>
      </c>
    </row>
    <row r="92" spans="22:22">
      <c r="V92" s="344">
        <v>80</v>
      </c>
    </row>
    <row r="93" spans="22:22">
      <c r="V93" s="344">
        <v>81</v>
      </c>
    </row>
    <row r="94" spans="22:22">
      <c r="V94" s="344">
        <v>82</v>
      </c>
    </row>
    <row r="95" spans="22:22">
      <c r="V95" s="344">
        <v>83</v>
      </c>
    </row>
    <row r="96" spans="22:22">
      <c r="V96" s="344">
        <v>84</v>
      </c>
    </row>
    <row r="97" spans="22:22">
      <c r="V97" s="344">
        <v>85</v>
      </c>
    </row>
    <row r="98" spans="22:22">
      <c r="V98" s="344">
        <v>86</v>
      </c>
    </row>
    <row r="99" spans="22:22">
      <c r="V99" s="344">
        <v>87</v>
      </c>
    </row>
    <row r="100" spans="22:22">
      <c r="V100" s="344">
        <v>88</v>
      </c>
    </row>
    <row r="101" spans="22:22">
      <c r="V101" s="344">
        <v>89</v>
      </c>
    </row>
    <row r="102" spans="22:22">
      <c r="V102" s="344">
        <v>90</v>
      </c>
    </row>
    <row r="103" spans="22:22">
      <c r="V103" s="344">
        <v>91</v>
      </c>
    </row>
    <row r="104" spans="22:22">
      <c r="V104" s="344">
        <v>92</v>
      </c>
    </row>
    <row r="105" spans="22:22">
      <c r="V105" s="344">
        <v>93</v>
      </c>
    </row>
    <row r="106" spans="22:22">
      <c r="V106" s="344">
        <v>94</v>
      </c>
    </row>
    <row r="107" spans="22:22">
      <c r="V107" s="344">
        <v>95</v>
      </c>
    </row>
    <row r="108" spans="22:22">
      <c r="V108" s="344">
        <v>96</v>
      </c>
    </row>
    <row r="109" spans="22:22">
      <c r="V109" s="344">
        <v>97</v>
      </c>
    </row>
    <row r="110" spans="22:22">
      <c r="V110" s="344">
        <v>98</v>
      </c>
    </row>
    <row r="111" spans="22:22">
      <c r="V111" s="344">
        <v>99</v>
      </c>
    </row>
    <row r="112" spans="22:22">
      <c r="V112" s="344">
        <v>100</v>
      </c>
    </row>
    <row r="113" spans="22:22">
      <c r="V113" s="344">
        <v>101</v>
      </c>
    </row>
    <row r="114" spans="22:22">
      <c r="V114" s="344">
        <v>102</v>
      </c>
    </row>
    <row r="115" spans="22:22">
      <c r="V115" s="344">
        <v>103</v>
      </c>
    </row>
    <row r="116" spans="22:22">
      <c r="V116" s="344">
        <v>104</v>
      </c>
    </row>
    <row r="117" spans="22:22">
      <c r="V117" s="344">
        <v>105</v>
      </c>
    </row>
    <row r="118" spans="22:22">
      <c r="V118" s="344">
        <v>106</v>
      </c>
    </row>
    <row r="119" spans="22:22">
      <c r="V119" s="344">
        <v>107</v>
      </c>
    </row>
    <row r="120" spans="22:22">
      <c r="V120" s="344">
        <v>108</v>
      </c>
    </row>
    <row r="121" spans="22:22">
      <c r="V121" s="344">
        <v>109</v>
      </c>
    </row>
    <row r="122" spans="22:22">
      <c r="V122" s="344">
        <v>110</v>
      </c>
    </row>
    <row r="123" spans="22:22">
      <c r="V123" s="344">
        <v>111</v>
      </c>
    </row>
    <row r="124" spans="22:22">
      <c r="V124" s="344">
        <v>112</v>
      </c>
    </row>
    <row r="125" spans="22:22">
      <c r="V125" s="344">
        <v>113</v>
      </c>
    </row>
    <row r="126" spans="22:22">
      <c r="V126" s="344">
        <v>114</v>
      </c>
    </row>
    <row r="127" spans="22:22">
      <c r="V127" s="344">
        <v>115</v>
      </c>
    </row>
    <row r="128" spans="22:22">
      <c r="V128" s="344">
        <v>116</v>
      </c>
    </row>
    <row r="129" spans="22:22">
      <c r="V129" s="344">
        <v>117</v>
      </c>
    </row>
    <row r="130" spans="22:22">
      <c r="V130" s="344">
        <v>118</v>
      </c>
    </row>
    <row r="131" spans="22:22">
      <c r="V131" s="344">
        <v>119</v>
      </c>
    </row>
    <row r="132" spans="22:22">
      <c r="V132" s="344">
        <v>120</v>
      </c>
    </row>
    <row r="133" spans="22:22">
      <c r="V133" s="344">
        <v>121</v>
      </c>
    </row>
    <row r="134" spans="22:22">
      <c r="V134" s="344">
        <v>122</v>
      </c>
    </row>
    <row r="135" spans="22:22">
      <c r="V135" s="344">
        <v>123</v>
      </c>
    </row>
    <row r="136" spans="22:22">
      <c r="V136" s="344">
        <v>124</v>
      </c>
    </row>
    <row r="137" spans="22:22">
      <c r="V137" s="344">
        <v>125</v>
      </c>
    </row>
    <row r="138" spans="22:22">
      <c r="V138" s="344">
        <v>126</v>
      </c>
    </row>
    <row r="139" spans="22:22">
      <c r="V139" s="344">
        <v>127</v>
      </c>
    </row>
    <row r="140" spans="22:22">
      <c r="V140" s="344">
        <v>128</v>
      </c>
    </row>
    <row r="141" spans="22:22">
      <c r="V141" s="344">
        <v>129</v>
      </c>
    </row>
    <row r="142" spans="22:22">
      <c r="V142" s="344">
        <v>130</v>
      </c>
    </row>
    <row r="143" spans="22:22">
      <c r="V143" s="344">
        <v>131</v>
      </c>
    </row>
    <row r="144" spans="22:22">
      <c r="V144" s="344">
        <v>132</v>
      </c>
    </row>
    <row r="145" spans="22:22">
      <c r="V145" s="344">
        <v>133</v>
      </c>
    </row>
    <row r="146" spans="22:22">
      <c r="V146" s="344">
        <v>134</v>
      </c>
    </row>
    <row r="147" spans="22:22">
      <c r="V147" s="344">
        <v>135</v>
      </c>
    </row>
    <row r="148" spans="22:22">
      <c r="V148" s="344">
        <v>136</v>
      </c>
    </row>
    <row r="149" spans="22:22">
      <c r="V149" s="344">
        <v>137</v>
      </c>
    </row>
    <row r="150" spans="22:22">
      <c r="V150" s="344">
        <v>138</v>
      </c>
    </row>
    <row r="151" spans="22:22">
      <c r="V151" s="344">
        <v>139</v>
      </c>
    </row>
    <row r="152" spans="22:22">
      <c r="V152" s="344">
        <v>140</v>
      </c>
    </row>
    <row r="153" spans="22:22">
      <c r="V153" s="344">
        <v>141</v>
      </c>
    </row>
    <row r="154" spans="22:22">
      <c r="V154" s="344">
        <v>142</v>
      </c>
    </row>
    <row r="155" spans="22:22">
      <c r="V155" s="344">
        <v>143</v>
      </c>
    </row>
    <row r="156" spans="22:22">
      <c r="V156" s="344">
        <v>144</v>
      </c>
    </row>
    <row r="157" spans="22:22">
      <c r="V157" s="344">
        <v>145</v>
      </c>
    </row>
    <row r="158" spans="22:22">
      <c r="V158" s="344">
        <v>146</v>
      </c>
    </row>
    <row r="159" spans="22:22">
      <c r="V159" s="344">
        <v>147</v>
      </c>
    </row>
    <row r="160" spans="22:22">
      <c r="V160" s="344">
        <v>148</v>
      </c>
    </row>
    <row r="161" spans="22:22">
      <c r="V161" s="344">
        <v>149</v>
      </c>
    </row>
    <row r="162" spans="22:22">
      <c r="V162" s="344">
        <v>150</v>
      </c>
    </row>
    <row r="163" spans="22:22">
      <c r="V163" s="344">
        <v>151</v>
      </c>
    </row>
    <row r="164" spans="22:22">
      <c r="V164" s="344">
        <v>152</v>
      </c>
    </row>
    <row r="165" spans="22:22">
      <c r="V165" s="344">
        <v>153</v>
      </c>
    </row>
    <row r="166" spans="22:22">
      <c r="V166" s="344">
        <v>154</v>
      </c>
    </row>
    <row r="167" spans="22:22">
      <c r="V167" s="344">
        <v>155</v>
      </c>
    </row>
    <row r="168" spans="22:22">
      <c r="V168" s="344">
        <v>156</v>
      </c>
    </row>
    <row r="169" spans="22:22">
      <c r="V169" s="344">
        <v>157</v>
      </c>
    </row>
    <row r="170" spans="22:22">
      <c r="V170" s="344">
        <v>158</v>
      </c>
    </row>
    <row r="171" spans="22:22">
      <c r="V171" s="344">
        <v>159</v>
      </c>
    </row>
    <row r="172" spans="22:22">
      <c r="V172" s="344">
        <v>160</v>
      </c>
    </row>
    <row r="173" spans="22:22">
      <c r="V173" s="344">
        <v>161</v>
      </c>
    </row>
    <row r="174" spans="22:22">
      <c r="V174" s="344">
        <v>162</v>
      </c>
    </row>
    <row r="175" spans="22:22">
      <c r="V175" s="344">
        <v>163</v>
      </c>
    </row>
    <row r="176" spans="22:22">
      <c r="V176" s="344">
        <v>164</v>
      </c>
    </row>
    <row r="177" spans="22:22">
      <c r="V177" s="344">
        <v>165</v>
      </c>
    </row>
    <row r="178" spans="22:22">
      <c r="V178" s="344">
        <v>166</v>
      </c>
    </row>
    <row r="179" spans="22:22">
      <c r="V179" s="344">
        <v>167</v>
      </c>
    </row>
    <row r="180" spans="22:22">
      <c r="V180" s="344">
        <v>168</v>
      </c>
    </row>
    <row r="181" spans="22:22">
      <c r="V181" s="344">
        <v>169</v>
      </c>
    </row>
    <row r="182" spans="22:22">
      <c r="V182" s="344">
        <v>170</v>
      </c>
    </row>
    <row r="183" spans="22:22">
      <c r="V183" s="344">
        <v>171</v>
      </c>
    </row>
    <row r="184" spans="22:22">
      <c r="V184" s="344">
        <v>172</v>
      </c>
    </row>
    <row r="185" spans="22:22">
      <c r="V185" s="344">
        <v>173</v>
      </c>
    </row>
    <row r="186" spans="22:22">
      <c r="V186" s="344">
        <v>174</v>
      </c>
    </row>
    <row r="187" spans="22:22">
      <c r="V187" s="344">
        <v>175</v>
      </c>
    </row>
    <row r="188" spans="22:22">
      <c r="V188" s="344">
        <v>176</v>
      </c>
    </row>
    <row r="189" spans="22:22">
      <c r="V189" s="344">
        <v>177</v>
      </c>
    </row>
    <row r="190" spans="22:22">
      <c r="V190" s="344">
        <v>178</v>
      </c>
    </row>
    <row r="191" spans="22:22">
      <c r="V191" s="344">
        <v>179</v>
      </c>
    </row>
    <row r="192" spans="22:22">
      <c r="V192" s="344">
        <v>180</v>
      </c>
    </row>
    <row r="193" spans="22:22">
      <c r="V193" s="344">
        <v>181</v>
      </c>
    </row>
    <row r="194" spans="22:22">
      <c r="V194" s="344">
        <v>182</v>
      </c>
    </row>
    <row r="195" spans="22:22">
      <c r="V195" s="344">
        <v>183</v>
      </c>
    </row>
    <row r="196" spans="22:22">
      <c r="V196" s="344">
        <v>184</v>
      </c>
    </row>
    <row r="197" spans="22:22">
      <c r="V197" s="344">
        <v>185</v>
      </c>
    </row>
    <row r="198" spans="22:22">
      <c r="V198" s="344">
        <v>186</v>
      </c>
    </row>
    <row r="199" spans="22:22">
      <c r="V199" s="344">
        <v>187</v>
      </c>
    </row>
    <row r="200" spans="22:22">
      <c r="V200" s="344">
        <v>188</v>
      </c>
    </row>
    <row r="201" spans="22:22">
      <c r="V201" s="344">
        <v>189</v>
      </c>
    </row>
    <row r="202" spans="22:22">
      <c r="V202" s="344">
        <v>190</v>
      </c>
    </row>
    <row r="203" spans="22:22">
      <c r="V203" s="344">
        <v>191</v>
      </c>
    </row>
    <row r="204" spans="22:22">
      <c r="V204" s="344">
        <v>192</v>
      </c>
    </row>
    <row r="205" spans="22:22">
      <c r="V205" s="344">
        <v>193</v>
      </c>
    </row>
    <row r="206" spans="22:22">
      <c r="V206" s="344">
        <v>194</v>
      </c>
    </row>
    <row r="207" spans="22:22">
      <c r="V207" s="344">
        <v>195</v>
      </c>
    </row>
    <row r="208" spans="22:22">
      <c r="V208" s="344">
        <v>196</v>
      </c>
    </row>
    <row r="209" spans="22:22">
      <c r="V209" s="344">
        <v>197</v>
      </c>
    </row>
    <row r="210" spans="22:22">
      <c r="V210" s="344">
        <v>198</v>
      </c>
    </row>
    <row r="211" spans="22:22">
      <c r="V211" s="344">
        <v>199</v>
      </c>
    </row>
    <row r="212" spans="22:22">
      <c r="V212" s="344">
        <v>200</v>
      </c>
    </row>
    <row r="213" spans="22:22">
      <c r="V213" s="344">
        <v>201</v>
      </c>
    </row>
    <row r="214" spans="22:22">
      <c r="V214" s="344">
        <v>202</v>
      </c>
    </row>
    <row r="215" spans="22:22">
      <c r="V215" s="344">
        <v>203</v>
      </c>
    </row>
    <row r="216" spans="22:22">
      <c r="V216" s="344">
        <v>204</v>
      </c>
    </row>
    <row r="217" spans="22:22">
      <c r="V217" s="344">
        <v>205</v>
      </c>
    </row>
    <row r="218" spans="22:22">
      <c r="V218" s="344">
        <v>206</v>
      </c>
    </row>
    <row r="219" spans="22:22">
      <c r="V219" s="344">
        <v>207</v>
      </c>
    </row>
    <row r="220" spans="22:22">
      <c r="V220" s="344">
        <v>208</v>
      </c>
    </row>
    <row r="221" spans="22:22">
      <c r="V221" s="344">
        <v>209</v>
      </c>
    </row>
    <row r="222" spans="22:22">
      <c r="V222" s="344">
        <v>210</v>
      </c>
    </row>
    <row r="223" spans="22:22">
      <c r="V223" s="344">
        <v>211</v>
      </c>
    </row>
    <row r="224" spans="22:22">
      <c r="V224" s="344">
        <v>212</v>
      </c>
    </row>
    <row r="225" spans="22:22">
      <c r="V225" s="344">
        <v>213</v>
      </c>
    </row>
    <row r="226" spans="22:22">
      <c r="V226" s="344">
        <v>214</v>
      </c>
    </row>
    <row r="227" spans="22:22">
      <c r="V227" s="344">
        <v>215</v>
      </c>
    </row>
    <row r="228" spans="22:22">
      <c r="V228" s="344">
        <v>216</v>
      </c>
    </row>
    <row r="229" spans="22:22">
      <c r="V229" s="344">
        <v>217</v>
      </c>
    </row>
    <row r="230" spans="22:22">
      <c r="V230" s="344">
        <v>218</v>
      </c>
    </row>
    <row r="231" spans="22:22">
      <c r="V231" s="344">
        <v>219</v>
      </c>
    </row>
    <row r="232" spans="22:22">
      <c r="V232" s="344">
        <v>220</v>
      </c>
    </row>
    <row r="233" spans="22:22">
      <c r="V233" s="344">
        <v>221</v>
      </c>
    </row>
    <row r="234" spans="22:22">
      <c r="V234" s="344">
        <v>222</v>
      </c>
    </row>
    <row r="235" spans="22:22">
      <c r="V235" s="344">
        <v>223</v>
      </c>
    </row>
    <row r="236" spans="22:22">
      <c r="V236" s="344">
        <v>224</v>
      </c>
    </row>
    <row r="237" spans="22:22">
      <c r="V237" s="344">
        <v>225</v>
      </c>
    </row>
    <row r="238" spans="22:22">
      <c r="V238" s="344">
        <v>226</v>
      </c>
    </row>
    <row r="239" spans="22:22">
      <c r="V239" s="344">
        <v>227</v>
      </c>
    </row>
    <row r="240" spans="22:22">
      <c r="V240" s="344">
        <v>228</v>
      </c>
    </row>
    <row r="241" spans="22:22">
      <c r="V241" s="344">
        <v>229</v>
      </c>
    </row>
    <row r="242" spans="22:22">
      <c r="V242" s="344">
        <v>230</v>
      </c>
    </row>
    <row r="243" spans="22:22">
      <c r="V243" s="344">
        <v>231</v>
      </c>
    </row>
    <row r="244" spans="22:22">
      <c r="V244" s="344">
        <v>232</v>
      </c>
    </row>
    <row r="245" spans="22:22">
      <c r="V245" s="344">
        <v>233</v>
      </c>
    </row>
    <row r="246" spans="22:22">
      <c r="V246" s="344">
        <v>234</v>
      </c>
    </row>
    <row r="247" spans="22:22">
      <c r="V247" s="344">
        <v>235</v>
      </c>
    </row>
    <row r="248" spans="22:22">
      <c r="V248" s="344">
        <v>236</v>
      </c>
    </row>
    <row r="249" spans="22:22">
      <c r="V249" s="344">
        <v>237</v>
      </c>
    </row>
    <row r="250" spans="22:22">
      <c r="V250" s="344">
        <v>238</v>
      </c>
    </row>
    <row r="251" spans="22:22">
      <c r="V251" s="344">
        <v>239</v>
      </c>
    </row>
    <row r="252" spans="22:22">
      <c r="V252" s="344">
        <v>240</v>
      </c>
    </row>
    <row r="253" spans="22:22">
      <c r="V253" s="344">
        <v>241</v>
      </c>
    </row>
    <row r="254" spans="22:22">
      <c r="V254" s="344">
        <v>242</v>
      </c>
    </row>
    <row r="255" spans="22:22">
      <c r="V255" s="344">
        <v>243</v>
      </c>
    </row>
    <row r="256" spans="22:22">
      <c r="V256" s="344">
        <v>244</v>
      </c>
    </row>
    <row r="257" spans="22:22">
      <c r="V257" s="344">
        <v>245</v>
      </c>
    </row>
    <row r="258" spans="22:22">
      <c r="V258" s="344">
        <v>246</v>
      </c>
    </row>
    <row r="259" spans="22:22">
      <c r="V259" s="344">
        <v>247</v>
      </c>
    </row>
    <row r="260" spans="22:22">
      <c r="V260" s="344">
        <v>248</v>
      </c>
    </row>
    <row r="261" spans="22:22">
      <c r="V261" s="344">
        <v>249</v>
      </c>
    </row>
    <row r="262" spans="22:22">
      <c r="V262" s="344">
        <v>250</v>
      </c>
    </row>
    <row r="263" spans="22:22">
      <c r="V263" s="344">
        <v>251</v>
      </c>
    </row>
    <row r="264" spans="22:22">
      <c r="V264" s="344">
        <v>252</v>
      </c>
    </row>
    <row r="265" spans="22:22">
      <c r="V265" s="344">
        <v>253</v>
      </c>
    </row>
    <row r="266" spans="22:22">
      <c r="V266" s="344">
        <v>254</v>
      </c>
    </row>
    <row r="267" spans="22:22">
      <c r="V267" s="344">
        <v>255</v>
      </c>
    </row>
    <row r="268" spans="22:22">
      <c r="V268" s="344">
        <v>256</v>
      </c>
    </row>
    <row r="269" spans="22:22">
      <c r="V269" s="344">
        <v>257</v>
      </c>
    </row>
    <row r="270" spans="22:22">
      <c r="V270" s="344">
        <v>258</v>
      </c>
    </row>
    <row r="271" spans="22:22">
      <c r="V271" s="344">
        <v>259</v>
      </c>
    </row>
    <row r="272" spans="22:22">
      <c r="V272" s="344">
        <v>260</v>
      </c>
    </row>
    <row r="273" spans="22:22">
      <c r="V273" s="344">
        <v>261</v>
      </c>
    </row>
    <row r="274" spans="22:22">
      <c r="V274" s="344">
        <v>262</v>
      </c>
    </row>
    <row r="275" spans="22:22">
      <c r="V275" s="344">
        <v>263</v>
      </c>
    </row>
    <row r="276" spans="22:22">
      <c r="V276" s="344">
        <v>264</v>
      </c>
    </row>
    <row r="277" spans="22:22">
      <c r="V277" s="344">
        <v>265</v>
      </c>
    </row>
    <row r="278" spans="22:22">
      <c r="V278" s="344">
        <v>266</v>
      </c>
    </row>
    <row r="279" spans="22:22">
      <c r="V279" s="344">
        <v>267</v>
      </c>
    </row>
    <row r="280" spans="22:22">
      <c r="V280" s="344">
        <v>268</v>
      </c>
    </row>
    <row r="281" spans="22:22">
      <c r="V281" s="344">
        <v>269</v>
      </c>
    </row>
    <row r="282" spans="22:22">
      <c r="V282" s="344">
        <v>270</v>
      </c>
    </row>
    <row r="283" spans="22:22">
      <c r="V283" s="344">
        <v>271</v>
      </c>
    </row>
    <row r="284" spans="22:22">
      <c r="V284" s="344">
        <v>272</v>
      </c>
    </row>
    <row r="285" spans="22:22">
      <c r="V285" s="344">
        <v>273</v>
      </c>
    </row>
    <row r="286" spans="22:22">
      <c r="V286" s="344">
        <v>274</v>
      </c>
    </row>
    <row r="287" spans="22:22">
      <c r="V287" s="344">
        <v>275</v>
      </c>
    </row>
    <row r="288" spans="22:22">
      <c r="V288" s="344">
        <v>276</v>
      </c>
    </row>
    <row r="289" spans="22:22">
      <c r="V289" s="344">
        <v>277</v>
      </c>
    </row>
    <row r="290" spans="22:22">
      <c r="V290" s="344">
        <v>278</v>
      </c>
    </row>
    <row r="291" spans="22:22">
      <c r="V291" s="344">
        <v>279</v>
      </c>
    </row>
    <row r="292" spans="22:22">
      <c r="V292" s="344">
        <v>280</v>
      </c>
    </row>
    <row r="293" spans="22:22">
      <c r="V293" s="344">
        <v>281</v>
      </c>
    </row>
    <row r="294" spans="22:22">
      <c r="V294" s="344">
        <v>282</v>
      </c>
    </row>
    <row r="295" spans="22:22">
      <c r="V295" s="344">
        <v>283</v>
      </c>
    </row>
    <row r="296" spans="22:22">
      <c r="V296" s="344">
        <v>284</v>
      </c>
    </row>
    <row r="297" spans="22:22">
      <c r="V297" s="344">
        <v>285</v>
      </c>
    </row>
    <row r="298" spans="22:22">
      <c r="V298" s="344">
        <v>286</v>
      </c>
    </row>
    <row r="299" spans="22:22">
      <c r="V299" s="344">
        <v>287</v>
      </c>
    </row>
    <row r="300" spans="22:22">
      <c r="V300" s="344">
        <v>288</v>
      </c>
    </row>
    <row r="301" spans="22:22">
      <c r="V301" s="344">
        <v>289</v>
      </c>
    </row>
    <row r="302" spans="22:22">
      <c r="V302" s="344">
        <v>290</v>
      </c>
    </row>
    <row r="303" spans="22:22">
      <c r="V303" s="344">
        <v>291</v>
      </c>
    </row>
    <row r="304" spans="22:22">
      <c r="V304" s="344">
        <v>292</v>
      </c>
    </row>
    <row r="305" spans="22:22">
      <c r="V305" s="344">
        <v>293</v>
      </c>
    </row>
    <row r="306" spans="22:22">
      <c r="V306" s="344">
        <v>294</v>
      </c>
    </row>
    <row r="307" spans="22:22">
      <c r="V307" s="344">
        <v>295</v>
      </c>
    </row>
    <row r="308" spans="22:22">
      <c r="V308" s="344">
        <v>296</v>
      </c>
    </row>
    <row r="309" spans="22:22">
      <c r="V309" s="344">
        <v>297</v>
      </c>
    </row>
    <row r="310" spans="22:22">
      <c r="V310" s="344">
        <v>298</v>
      </c>
    </row>
    <row r="311" spans="22:22">
      <c r="V311" s="344">
        <v>299</v>
      </c>
    </row>
    <row r="312" spans="22:22">
      <c r="V312" s="344">
        <v>300</v>
      </c>
    </row>
    <row r="313" spans="22:22">
      <c r="V313" s="344">
        <v>301</v>
      </c>
    </row>
    <row r="314" spans="22:22">
      <c r="V314" s="344">
        <v>302</v>
      </c>
    </row>
    <row r="315" spans="22:22">
      <c r="V315" s="344">
        <v>303</v>
      </c>
    </row>
    <row r="316" spans="22:22">
      <c r="V316" s="344">
        <v>304</v>
      </c>
    </row>
    <row r="317" spans="22:22">
      <c r="V317" s="344">
        <v>305</v>
      </c>
    </row>
    <row r="318" spans="22:22">
      <c r="V318" s="344">
        <v>306</v>
      </c>
    </row>
    <row r="319" spans="22:22">
      <c r="V319" s="344">
        <v>307</v>
      </c>
    </row>
    <row r="320" spans="22:22">
      <c r="V320" s="344">
        <v>308</v>
      </c>
    </row>
    <row r="321" spans="22:22">
      <c r="V321" s="344">
        <v>309</v>
      </c>
    </row>
    <row r="322" spans="22:22">
      <c r="V322" s="344">
        <v>310</v>
      </c>
    </row>
    <row r="323" spans="22:22">
      <c r="V323" s="344">
        <v>311</v>
      </c>
    </row>
    <row r="324" spans="22:22">
      <c r="V324" s="344">
        <v>312</v>
      </c>
    </row>
    <row r="325" spans="22:22">
      <c r="V325" s="344">
        <v>313</v>
      </c>
    </row>
    <row r="326" spans="22:22">
      <c r="V326" s="344">
        <v>314</v>
      </c>
    </row>
    <row r="327" spans="22:22">
      <c r="V327" s="344">
        <v>315</v>
      </c>
    </row>
    <row r="328" spans="22:22">
      <c r="V328" s="344">
        <v>316</v>
      </c>
    </row>
    <row r="329" spans="22:22">
      <c r="V329" s="344">
        <v>317</v>
      </c>
    </row>
    <row r="330" spans="22:22">
      <c r="V330" s="344">
        <v>318</v>
      </c>
    </row>
    <row r="331" spans="22:22">
      <c r="V331" s="344">
        <v>319</v>
      </c>
    </row>
    <row r="332" spans="22:22">
      <c r="V332" s="344">
        <v>320</v>
      </c>
    </row>
    <row r="333" spans="22:22">
      <c r="V333" s="344">
        <v>321</v>
      </c>
    </row>
    <row r="334" spans="22:22">
      <c r="V334" s="344">
        <v>322</v>
      </c>
    </row>
    <row r="335" spans="22:22">
      <c r="V335" s="344">
        <v>323</v>
      </c>
    </row>
    <row r="336" spans="22:22">
      <c r="V336" s="344">
        <v>324</v>
      </c>
    </row>
    <row r="337" spans="22:22">
      <c r="V337" s="344">
        <v>325</v>
      </c>
    </row>
    <row r="338" spans="22:22">
      <c r="V338" s="344">
        <v>326</v>
      </c>
    </row>
    <row r="339" spans="22:22">
      <c r="V339" s="344">
        <v>327</v>
      </c>
    </row>
    <row r="340" spans="22:22">
      <c r="V340" s="344">
        <v>328</v>
      </c>
    </row>
    <row r="341" spans="22:22">
      <c r="V341" s="344">
        <v>329</v>
      </c>
    </row>
    <row r="342" spans="22:22">
      <c r="V342" s="344">
        <v>330</v>
      </c>
    </row>
    <row r="343" spans="22:22">
      <c r="V343" s="344">
        <v>331</v>
      </c>
    </row>
    <row r="344" spans="22:22">
      <c r="V344" s="344">
        <v>332</v>
      </c>
    </row>
    <row r="345" spans="22:22">
      <c r="V345" s="344">
        <v>333</v>
      </c>
    </row>
    <row r="346" spans="22:22">
      <c r="V346" s="344">
        <v>334</v>
      </c>
    </row>
    <row r="347" spans="22:22">
      <c r="V347" s="344">
        <v>335</v>
      </c>
    </row>
    <row r="348" spans="22:22">
      <c r="V348" s="344">
        <v>336</v>
      </c>
    </row>
    <row r="349" spans="22:22">
      <c r="V349" s="344">
        <v>337</v>
      </c>
    </row>
    <row r="350" spans="22:22">
      <c r="V350" s="344">
        <v>338</v>
      </c>
    </row>
    <row r="351" spans="22:22">
      <c r="V351" s="344">
        <v>339</v>
      </c>
    </row>
    <row r="352" spans="22:22">
      <c r="V352" s="344">
        <v>340</v>
      </c>
    </row>
    <row r="353" spans="22:22">
      <c r="V353" s="344">
        <v>341</v>
      </c>
    </row>
    <row r="354" spans="22:22">
      <c r="V354" s="344">
        <v>342</v>
      </c>
    </row>
    <row r="355" spans="22:22">
      <c r="V355" s="344">
        <v>343</v>
      </c>
    </row>
    <row r="356" spans="22:22">
      <c r="V356" s="344">
        <v>344</v>
      </c>
    </row>
    <row r="357" spans="22:22">
      <c r="V357" s="344">
        <v>345</v>
      </c>
    </row>
    <row r="358" spans="22:22">
      <c r="V358" s="344">
        <v>346</v>
      </c>
    </row>
    <row r="359" spans="22:22">
      <c r="V359" s="344">
        <v>347</v>
      </c>
    </row>
    <row r="360" spans="22:22">
      <c r="V360" s="344">
        <v>348</v>
      </c>
    </row>
    <row r="361" spans="22:22">
      <c r="V361" s="344">
        <v>349</v>
      </c>
    </row>
    <row r="362" spans="22:22">
      <c r="V362" s="344">
        <v>350</v>
      </c>
    </row>
    <row r="363" spans="22:22">
      <c r="V363" s="344">
        <v>351</v>
      </c>
    </row>
    <row r="364" spans="22:22">
      <c r="V364" s="344">
        <v>352</v>
      </c>
    </row>
    <row r="365" spans="22:22">
      <c r="V365" s="344">
        <v>353</v>
      </c>
    </row>
    <row r="366" spans="22:22">
      <c r="V366" s="344">
        <v>354</v>
      </c>
    </row>
    <row r="367" spans="22:22">
      <c r="V367" s="344">
        <v>355</v>
      </c>
    </row>
    <row r="368" spans="22:22">
      <c r="V368" s="344">
        <v>356</v>
      </c>
    </row>
    <row r="369" spans="22:22">
      <c r="V369" s="344">
        <v>357</v>
      </c>
    </row>
    <row r="370" spans="22:22">
      <c r="V370" s="344">
        <v>358</v>
      </c>
    </row>
    <row r="371" spans="22:22">
      <c r="V371" s="344">
        <v>359</v>
      </c>
    </row>
    <row r="372" spans="22:22">
      <c r="V372" s="344">
        <v>360</v>
      </c>
    </row>
    <row r="373" spans="22:22">
      <c r="V373" s="344">
        <v>361</v>
      </c>
    </row>
    <row r="374" spans="22:22">
      <c r="V374" s="344">
        <v>362</v>
      </c>
    </row>
    <row r="375" spans="22:22">
      <c r="V375" s="344">
        <v>363</v>
      </c>
    </row>
    <row r="376" spans="22:22">
      <c r="V376" s="344">
        <v>364</v>
      </c>
    </row>
    <row r="377" spans="22:22">
      <c r="V377" s="344">
        <v>365</v>
      </c>
    </row>
    <row r="378" spans="22:22">
      <c r="V378" s="344">
        <v>366</v>
      </c>
    </row>
    <row r="379" spans="22:22">
      <c r="V379" s="344">
        <v>367</v>
      </c>
    </row>
    <row r="380" spans="22:22">
      <c r="V380" s="344">
        <v>368</v>
      </c>
    </row>
    <row r="381" spans="22:22">
      <c r="V381" s="344">
        <v>369</v>
      </c>
    </row>
    <row r="382" spans="22:22">
      <c r="V382" s="344">
        <v>370</v>
      </c>
    </row>
    <row r="383" spans="22:22">
      <c r="V383" s="344">
        <v>371</v>
      </c>
    </row>
    <row r="384" spans="22:22">
      <c r="V384" s="344">
        <v>372</v>
      </c>
    </row>
    <row r="385" spans="22:22">
      <c r="V385" s="344">
        <v>373</v>
      </c>
    </row>
    <row r="386" spans="22:22">
      <c r="V386" s="344">
        <v>374</v>
      </c>
    </row>
    <row r="387" spans="22:22">
      <c r="V387" s="344">
        <v>375</v>
      </c>
    </row>
    <row r="388" spans="22:22">
      <c r="V388" s="344">
        <v>376</v>
      </c>
    </row>
    <row r="389" spans="22:22">
      <c r="V389" s="344">
        <v>377</v>
      </c>
    </row>
    <row r="390" spans="22:22">
      <c r="V390" s="344">
        <v>378</v>
      </c>
    </row>
    <row r="391" spans="22:22">
      <c r="V391" s="344">
        <v>379</v>
      </c>
    </row>
    <row r="392" spans="22:22">
      <c r="V392" s="344">
        <v>380</v>
      </c>
    </row>
    <row r="393" spans="22:22">
      <c r="V393" s="344">
        <v>381</v>
      </c>
    </row>
    <row r="394" spans="22:22">
      <c r="V394" s="344">
        <v>382</v>
      </c>
    </row>
    <row r="395" spans="22:22">
      <c r="V395" s="344">
        <v>383</v>
      </c>
    </row>
    <row r="396" spans="22:22">
      <c r="V396" s="344">
        <v>384</v>
      </c>
    </row>
    <row r="397" spans="22:22">
      <c r="V397" s="344">
        <v>385</v>
      </c>
    </row>
    <row r="398" spans="22:22">
      <c r="V398" s="344">
        <v>386</v>
      </c>
    </row>
    <row r="399" spans="22:22">
      <c r="V399" s="344">
        <v>387</v>
      </c>
    </row>
    <row r="400" spans="22:22">
      <c r="V400" s="344">
        <v>388</v>
      </c>
    </row>
    <row r="401" spans="22:22">
      <c r="V401" s="344">
        <v>389</v>
      </c>
    </row>
    <row r="402" spans="22:22">
      <c r="V402" s="344">
        <v>390</v>
      </c>
    </row>
    <row r="403" spans="22:22">
      <c r="V403" s="344">
        <v>391</v>
      </c>
    </row>
    <row r="404" spans="22:22">
      <c r="V404" s="344">
        <v>392</v>
      </c>
    </row>
    <row r="405" spans="22:22">
      <c r="V405" s="344">
        <v>393</v>
      </c>
    </row>
    <row r="406" spans="22:22">
      <c r="V406" s="344">
        <v>394</v>
      </c>
    </row>
    <row r="407" spans="22:22">
      <c r="V407" s="344">
        <v>395</v>
      </c>
    </row>
    <row r="408" spans="22:22">
      <c r="V408" s="344">
        <v>396</v>
      </c>
    </row>
    <row r="409" spans="22:22">
      <c r="V409" s="344">
        <v>397</v>
      </c>
    </row>
    <row r="410" spans="22:22">
      <c r="V410" s="344">
        <v>398</v>
      </c>
    </row>
    <row r="411" spans="22:22">
      <c r="V411" s="344">
        <v>399</v>
      </c>
    </row>
    <row r="412" spans="22:22">
      <c r="V412" s="344">
        <v>400</v>
      </c>
    </row>
    <row r="413" spans="22:22">
      <c r="V413" s="344">
        <v>401</v>
      </c>
    </row>
    <row r="414" spans="22:22">
      <c r="V414" s="344">
        <v>402</v>
      </c>
    </row>
    <row r="415" spans="22:22">
      <c r="V415" s="344">
        <v>403</v>
      </c>
    </row>
    <row r="416" spans="22:22">
      <c r="V416" s="344">
        <v>404</v>
      </c>
    </row>
    <row r="417" spans="22:22">
      <c r="V417" s="344">
        <v>405</v>
      </c>
    </row>
    <row r="418" spans="22:22">
      <c r="V418" s="344">
        <v>406</v>
      </c>
    </row>
    <row r="419" spans="22:22">
      <c r="V419" s="344">
        <v>407</v>
      </c>
    </row>
    <row r="420" spans="22:22">
      <c r="V420" s="344">
        <v>408</v>
      </c>
    </row>
    <row r="421" spans="22:22">
      <c r="V421" s="344">
        <v>409</v>
      </c>
    </row>
    <row r="422" spans="22:22">
      <c r="V422" s="344">
        <v>410</v>
      </c>
    </row>
    <row r="423" spans="22:22">
      <c r="V423" s="344">
        <v>411</v>
      </c>
    </row>
    <row r="424" spans="22:22">
      <c r="V424" s="344">
        <v>412</v>
      </c>
    </row>
    <row r="425" spans="22:22">
      <c r="V425" s="344">
        <v>413</v>
      </c>
    </row>
    <row r="426" spans="22:22">
      <c r="V426" s="344">
        <v>414</v>
      </c>
    </row>
    <row r="427" spans="22:22">
      <c r="V427" s="344">
        <v>415</v>
      </c>
    </row>
    <row r="428" spans="22:22">
      <c r="V428" s="344">
        <v>416</v>
      </c>
    </row>
    <row r="429" spans="22:22">
      <c r="V429" s="344">
        <v>417</v>
      </c>
    </row>
    <row r="430" spans="22:22">
      <c r="V430" s="344">
        <v>418</v>
      </c>
    </row>
    <row r="431" spans="22:22">
      <c r="V431" s="344">
        <v>419</v>
      </c>
    </row>
    <row r="432" spans="22:22">
      <c r="V432" s="344">
        <v>420</v>
      </c>
    </row>
    <row r="433" spans="22:22">
      <c r="V433" s="344">
        <v>421</v>
      </c>
    </row>
    <row r="434" spans="22:22">
      <c r="V434" s="344">
        <v>422</v>
      </c>
    </row>
    <row r="435" spans="22:22">
      <c r="V435" s="344">
        <v>423</v>
      </c>
    </row>
    <row r="436" spans="22:22">
      <c r="V436" s="344">
        <v>424</v>
      </c>
    </row>
    <row r="437" spans="22:22">
      <c r="V437" s="344">
        <v>425</v>
      </c>
    </row>
    <row r="438" spans="22:22">
      <c r="V438" s="344">
        <v>426</v>
      </c>
    </row>
    <row r="439" spans="22:22">
      <c r="V439" s="344">
        <v>427</v>
      </c>
    </row>
    <row r="440" spans="22:22">
      <c r="V440" s="344">
        <v>428</v>
      </c>
    </row>
    <row r="441" spans="22:22">
      <c r="V441" s="344">
        <v>429</v>
      </c>
    </row>
    <row r="442" spans="22:22">
      <c r="V442" s="344">
        <v>430</v>
      </c>
    </row>
    <row r="443" spans="22:22">
      <c r="V443" s="344">
        <v>431</v>
      </c>
    </row>
    <row r="444" spans="22:22">
      <c r="V444" s="344">
        <v>432</v>
      </c>
    </row>
    <row r="445" spans="22:22">
      <c r="V445" s="344">
        <v>433</v>
      </c>
    </row>
    <row r="446" spans="22:22">
      <c r="V446" s="344">
        <v>434</v>
      </c>
    </row>
    <row r="447" spans="22:22">
      <c r="V447" s="344">
        <v>435</v>
      </c>
    </row>
    <row r="448" spans="22:22">
      <c r="V448" s="344">
        <v>436</v>
      </c>
    </row>
    <row r="449" spans="22:22">
      <c r="V449" s="344">
        <v>437</v>
      </c>
    </row>
    <row r="450" spans="22:22">
      <c r="V450" s="344">
        <v>438</v>
      </c>
    </row>
    <row r="451" spans="22:22">
      <c r="V451" s="344">
        <v>439</v>
      </c>
    </row>
    <row r="452" spans="22:22">
      <c r="V452" s="344">
        <v>440</v>
      </c>
    </row>
    <row r="453" spans="22:22">
      <c r="V453" s="344">
        <v>441</v>
      </c>
    </row>
    <row r="454" spans="22:22">
      <c r="V454" s="344">
        <v>442</v>
      </c>
    </row>
    <row r="455" spans="22:22">
      <c r="V455" s="344">
        <v>443</v>
      </c>
    </row>
    <row r="456" spans="22:22">
      <c r="V456" s="344">
        <v>444</v>
      </c>
    </row>
    <row r="457" spans="22:22">
      <c r="V457" s="344">
        <v>445</v>
      </c>
    </row>
    <row r="458" spans="22:22">
      <c r="V458" s="344">
        <v>446</v>
      </c>
    </row>
    <row r="459" spans="22:22">
      <c r="V459" s="344">
        <v>447</v>
      </c>
    </row>
    <row r="460" spans="22:22">
      <c r="V460" s="344">
        <v>448</v>
      </c>
    </row>
    <row r="461" spans="22:22">
      <c r="V461" s="344">
        <v>449</v>
      </c>
    </row>
    <row r="462" spans="22:22">
      <c r="V462" s="344">
        <v>450</v>
      </c>
    </row>
    <row r="463" spans="22:22">
      <c r="V463" s="344">
        <v>451</v>
      </c>
    </row>
    <row r="464" spans="22:22">
      <c r="V464" s="344">
        <v>452</v>
      </c>
    </row>
    <row r="465" spans="22:22">
      <c r="V465" s="344">
        <v>453</v>
      </c>
    </row>
    <row r="466" spans="22:22">
      <c r="V466" s="344">
        <v>454</v>
      </c>
    </row>
    <row r="467" spans="22:22">
      <c r="V467" s="344">
        <v>455</v>
      </c>
    </row>
    <row r="468" spans="22:22">
      <c r="V468" s="344">
        <v>456</v>
      </c>
    </row>
    <row r="469" spans="22:22">
      <c r="V469" s="344">
        <v>457</v>
      </c>
    </row>
    <row r="470" spans="22:22">
      <c r="V470" s="344">
        <v>458</v>
      </c>
    </row>
    <row r="471" spans="22:22">
      <c r="V471" s="344">
        <v>459</v>
      </c>
    </row>
    <row r="472" spans="22:22">
      <c r="V472" s="344">
        <v>460</v>
      </c>
    </row>
    <row r="473" spans="22:22">
      <c r="V473" s="344">
        <v>461</v>
      </c>
    </row>
    <row r="474" spans="22:22">
      <c r="V474" s="344">
        <v>462</v>
      </c>
    </row>
    <row r="475" spans="22:22">
      <c r="V475" s="344">
        <v>463</v>
      </c>
    </row>
    <row r="476" spans="22:22">
      <c r="V476" s="344">
        <v>464</v>
      </c>
    </row>
    <row r="477" spans="22:22">
      <c r="V477" s="344">
        <v>465</v>
      </c>
    </row>
    <row r="478" spans="22:22">
      <c r="V478" s="344">
        <v>466</v>
      </c>
    </row>
    <row r="479" spans="22:22">
      <c r="V479" s="344">
        <v>467</v>
      </c>
    </row>
    <row r="480" spans="22:22">
      <c r="V480" s="344">
        <v>468</v>
      </c>
    </row>
    <row r="481" spans="22:22">
      <c r="V481" s="344">
        <v>469</v>
      </c>
    </row>
    <row r="482" spans="22:22">
      <c r="V482" s="344">
        <v>470</v>
      </c>
    </row>
    <row r="483" spans="22:22">
      <c r="V483" s="344">
        <v>471</v>
      </c>
    </row>
    <row r="484" spans="22:22">
      <c r="V484" s="344">
        <v>472</v>
      </c>
    </row>
    <row r="485" spans="22:22">
      <c r="V485" s="344">
        <v>473</v>
      </c>
    </row>
    <row r="486" spans="22:22">
      <c r="V486" s="344">
        <v>474</v>
      </c>
    </row>
    <row r="487" spans="22:22">
      <c r="V487" s="344">
        <v>475</v>
      </c>
    </row>
    <row r="488" spans="22:22">
      <c r="V488" s="344">
        <v>476</v>
      </c>
    </row>
    <row r="489" spans="22:22">
      <c r="V489" s="344">
        <v>477</v>
      </c>
    </row>
    <row r="490" spans="22:22">
      <c r="V490" s="344">
        <v>478</v>
      </c>
    </row>
    <row r="491" spans="22:22">
      <c r="V491" s="344">
        <v>479</v>
      </c>
    </row>
    <row r="492" spans="22:22">
      <c r="V492" s="344">
        <v>480</v>
      </c>
    </row>
    <row r="493" spans="22:22">
      <c r="V493" s="344">
        <v>481</v>
      </c>
    </row>
    <row r="494" spans="22:22">
      <c r="V494" s="344">
        <v>482</v>
      </c>
    </row>
    <row r="495" spans="22:22">
      <c r="V495" s="344">
        <v>483</v>
      </c>
    </row>
    <row r="496" spans="22:22">
      <c r="V496" s="344">
        <v>484</v>
      </c>
    </row>
    <row r="497" spans="22:22">
      <c r="V497" s="344">
        <v>485</v>
      </c>
    </row>
    <row r="498" spans="22:22">
      <c r="V498" s="344">
        <v>486</v>
      </c>
    </row>
    <row r="499" spans="22:22">
      <c r="V499" s="344">
        <v>487</v>
      </c>
    </row>
    <row r="500" spans="22:22">
      <c r="V500" s="344">
        <v>488</v>
      </c>
    </row>
    <row r="501" spans="22:22">
      <c r="V501" s="344">
        <v>489</v>
      </c>
    </row>
    <row r="502" spans="22:22">
      <c r="V502" s="344">
        <v>490</v>
      </c>
    </row>
    <row r="503" spans="22:22">
      <c r="V503" s="344">
        <v>491</v>
      </c>
    </row>
    <row r="504" spans="22:22">
      <c r="V504" s="344">
        <v>492</v>
      </c>
    </row>
    <row r="505" spans="22:22">
      <c r="V505" s="344">
        <v>493</v>
      </c>
    </row>
    <row r="506" spans="22:22">
      <c r="V506" s="344">
        <v>494</v>
      </c>
    </row>
    <row r="507" spans="22:22">
      <c r="V507" s="344">
        <v>495</v>
      </c>
    </row>
    <row r="508" spans="22:22">
      <c r="V508" s="344">
        <v>496</v>
      </c>
    </row>
    <row r="509" spans="22:22">
      <c r="V509" s="344">
        <v>497</v>
      </c>
    </row>
    <row r="510" spans="22:22">
      <c r="V510" s="344">
        <v>498</v>
      </c>
    </row>
    <row r="511" spans="22:22">
      <c r="V511" s="344">
        <v>499</v>
      </c>
    </row>
    <row r="512" spans="22:22">
      <c r="V512" s="344">
        <v>500</v>
      </c>
    </row>
    <row r="513" spans="22:22">
      <c r="V513" s="344">
        <v>501</v>
      </c>
    </row>
    <row r="514" spans="22:22">
      <c r="V514" s="344">
        <v>502</v>
      </c>
    </row>
    <row r="515" spans="22:22">
      <c r="V515" s="344">
        <v>503</v>
      </c>
    </row>
    <row r="516" spans="22:22">
      <c r="V516" s="344">
        <v>504</v>
      </c>
    </row>
    <row r="517" spans="22:22">
      <c r="V517" s="344">
        <v>505</v>
      </c>
    </row>
    <row r="518" spans="22:22">
      <c r="V518" s="344">
        <v>506</v>
      </c>
    </row>
    <row r="519" spans="22:22">
      <c r="V519" s="344">
        <v>507</v>
      </c>
    </row>
    <row r="520" spans="22:22">
      <c r="V520" s="344">
        <v>508</v>
      </c>
    </row>
    <row r="521" spans="22:22">
      <c r="V521" s="344">
        <v>509</v>
      </c>
    </row>
    <row r="522" spans="22:22">
      <c r="V522" s="344">
        <v>510</v>
      </c>
    </row>
    <row r="523" spans="22:22">
      <c r="V523" s="344">
        <v>511</v>
      </c>
    </row>
    <row r="524" spans="22:22">
      <c r="V524" s="344">
        <v>512</v>
      </c>
    </row>
    <row r="525" spans="22:22">
      <c r="V525" s="344">
        <v>513</v>
      </c>
    </row>
    <row r="526" spans="22:22">
      <c r="V526" s="344">
        <v>514</v>
      </c>
    </row>
    <row r="527" spans="22:22">
      <c r="V527" s="344">
        <v>515</v>
      </c>
    </row>
    <row r="528" spans="22:22">
      <c r="V528" s="344">
        <v>516</v>
      </c>
    </row>
    <row r="529" spans="22:22">
      <c r="V529" s="344">
        <v>517</v>
      </c>
    </row>
    <row r="530" spans="22:22">
      <c r="V530" s="344">
        <v>518</v>
      </c>
    </row>
    <row r="531" spans="22:22">
      <c r="V531" s="344">
        <v>519</v>
      </c>
    </row>
    <row r="532" spans="22:22">
      <c r="V532" s="344">
        <v>520</v>
      </c>
    </row>
    <row r="533" spans="22:22">
      <c r="V533" s="344">
        <v>521</v>
      </c>
    </row>
    <row r="534" spans="22:22">
      <c r="V534" s="344">
        <v>522</v>
      </c>
    </row>
    <row r="535" spans="22:22">
      <c r="V535" s="344">
        <v>523</v>
      </c>
    </row>
    <row r="536" spans="22:22">
      <c r="V536" s="344">
        <v>524</v>
      </c>
    </row>
    <row r="537" spans="22:22">
      <c r="V537" s="344">
        <v>525</v>
      </c>
    </row>
    <row r="538" spans="22:22">
      <c r="V538" s="344">
        <v>526</v>
      </c>
    </row>
    <row r="539" spans="22:22">
      <c r="V539" s="344">
        <v>527</v>
      </c>
    </row>
    <row r="540" spans="22:22">
      <c r="V540" s="344">
        <v>528</v>
      </c>
    </row>
    <row r="541" spans="22:22">
      <c r="V541" s="344">
        <v>529</v>
      </c>
    </row>
    <row r="542" spans="22:22">
      <c r="V542" s="344">
        <v>530</v>
      </c>
    </row>
    <row r="543" spans="22:22">
      <c r="V543" s="344">
        <v>531</v>
      </c>
    </row>
    <row r="544" spans="22:22">
      <c r="V544" s="344">
        <v>532</v>
      </c>
    </row>
    <row r="545" spans="22:22">
      <c r="V545" s="344">
        <v>533</v>
      </c>
    </row>
    <row r="546" spans="22:22">
      <c r="V546" s="344">
        <v>534</v>
      </c>
    </row>
    <row r="547" spans="22:22">
      <c r="V547" s="344">
        <v>535</v>
      </c>
    </row>
    <row r="548" spans="22:22">
      <c r="V548" s="344">
        <v>536</v>
      </c>
    </row>
    <row r="549" spans="22:22">
      <c r="V549" s="344">
        <v>537</v>
      </c>
    </row>
    <row r="550" spans="22:22">
      <c r="V550" s="344">
        <v>538</v>
      </c>
    </row>
    <row r="551" spans="22:22">
      <c r="V551" s="344">
        <v>539</v>
      </c>
    </row>
    <row r="552" spans="22:22">
      <c r="V552" s="344">
        <v>540</v>
      </c>
    </row>
    <row r="553" spans="22:22">
      <c r="V553" s="344">
        <v>541</v>
      </c>
    </row>
    <row r="554" spans="22:22">
      <c r="V554" s="344">
        <v>542</v>
      </c>
    </row>
    <row r="555" spans="22:22">
      <c r="V555" s="344">
        <v>543</v>
      </c>
    </row>
    <row r="556" spans="22:22">
      <c r="V556" s="344">
        <v>544</v>
      </c>
    </row>
    <row r="557" spans="22:22">
      <c r="V557" s="344">
        <v>545</v>
      </c>
    </row>
    <row r="558" spans="22:22">
      <c r="V558" s="344">
        <v>546</v>
      </c>
    </row>
    <row r="559" spans="22:22">
      <c r="V559" s="344">
        <v>547</v>
      </c>
    </row>
    <row r="560" spans="22:22">
      <c r="V560" s="344">
        <v>548</v>
      </c>
    </row>
    <row r="561" spans="22:22">
      <c r="V561" s="344">
        <v>549</v>
      </c>
    </row>
    <row r="562" spans="22:22">
      <c r="V562" s="344">
        <v>550</v>
      </c>
    </row>
    <row r="563" spans="22:22">
      <c r="V563" s="344">
        <v>551</v>
      </c>
    </row>
    <row r="564" spans="22:22">
      <c r="V564" s="344">
        <v>552</v>
      </c>
    </row>
    <row r="565" spans="22:22">
      <c r="V565" s="344">
        <v>553</v>
      </c>
    </row>
    <row r="566" spans="22:22">
      <c r="V566" s="344">
        <v>554</v>
      </c>
    </row>
    <row r="567" spans="22:22">
      <c r="V567" s="344">
        <v>555</v>
      </c>
    </row>
    <row r="568" spans="22:22">
      <c r="V568" s="344">
        <v>556</v>
      </c>
    </row>
    <row r="569" spans="22:22">
      <c r="V569" s="344">
        <v>557</v>
      </c>
    </row>
    <row r="570" spans="22:22">
      <c r="V570" s="344">
        <v>558</v>
      </c>
    </row>
    <row r="571" spans="22:22">
      <c r="V571" s="344">
        <v>559</v>
      </c>
    </row>
    <row r="572" spans="22:22">
      <c r="V572" s="344">
        <v>560</v>
      </c>
    </row>
    <row r="573" spans="22:22">
      <c r="V573" s="344">
        <v>561</v>
      </c>
    </row>
    <row r="574" spans="22:22">
      <c r="V574" s="344">
        <v>562</v>
      </c>
    </row>
    <row r="575" spans="22:22">
      <c r="V575" s="344">
        <v>563</v>
      </c>
    </row>
    <row r="576" spans="22:22">
      <c r="V576" s="344">
        <v>564</v>
      </c>
    </row>
    <row r="577" spans="22:22">
      <c r="V577" s="344">
        <v>565</v>
      </c>
    </row>
    <row r="578" spans="22:22">
      <c r="V578" s="344">
        <v>566</v>
      </c>
    </row>
    <row r="579" spans="22:22">
      <c r="V579" s="344">
        <v>567</v>
      </c>
    </row>
    <row r="580" spans="22:22">
      <c r="V580" s="344">
        <v>568</v>
      </c>
    </row>
    <row r="581" spans="22:22">
      <c r="V581" s="344">
        <v>569</v>
      </c>
    </row>
    <row r="582" spans="22:22">
      <c r="V582" s="344">
        <v>570</v>
      </c>
    </row>
    <row r="583" spans="22:22">
      <c r="V583" s="344">
        <v>571</v>
      </c>
    </row>
    <row r="584" spans="22:22">
      <c r="V584" s="344">
        <v>572</v>
      </c>
    </row>
    <row r="585" spans="22:22">
      <c r="V585" s="344">
        <v>573</v>
      </c>
    </row>
    <row r="586" spans="22:22">
      <c r="V586" s="344">
        <v>574</v>
      </c>
    </row>
    <row r="587" spans="22:22">
      <c r="V587" s="344">
        <v>575</v>
      </c>
    </row>
    <row r="588" spans="22:22">
      <c r="V588" s="344">
        <v>576</v>
      </c>
    </row>
    <row r="589" spans="22:22">
      <c r="V589" s="344">
        <v>577</v>
      </c>
    </row>
    <row r="590" spans="22:22">
      <c r="V590" s="344">
        <v>578</v>
      </c>
    </row>
    <row r="591" spans="22:22">
      <c r="V591" s="344">
        <v>579</v>
      </c>
    </row>
    <row r="592" spans="22:22">
      <c r="V592" s="344">
        <v>580</v>
      </c>
    </row>
    <row r="593" spans="22:22">
      <c r="V593" s="344">
        <v>581</v>
      </c>
    </row>
    <row r="594" spans="22:22">
      <c r="V594" s="344">
        <v>582</v>
      </c>
    </row>
    <row r="595" spans="22:22">
      <c r="V595" s="344">
        <v>583</v>
      </c>
    </row>
    <row r="596" spans="22:22">
      <c r="V596" s="344">
        <v>584</v>
      </c>
    </row>
    <row r="597" spans="22:22">
      <c r="V597" s="344">
        <v>585</v>
      </c>
    </row>
    <row r="598" spans="22:22">
      <c r="V598" s="344">
        <v>586</v>
      </c>
    </row>
    <row r="599" spans="22:22">
      <c r="V599" s="344">
        <v>587</v>
      </c>
    </row>
    <row r="600" spans="22:22">
      <c r="V600" s="344">
        <v>588</v>
      </c>
    </row>
    <row r="601" spans="22:22">
      <c r="V601" s="344">
        <v>589</v>
      </c>
    </row>
    <row r="602" spans="22:22">
      <c r="V602" s="344">
        <v>590</v>
      </c>
    </row>
    <row r="603" spans="22:22">
      <c r="V603" s="344">
        <v>591</v>
      </c>
    </row>
    <row r="604" spans="22:22">
      <c r="V604" s="344">
        <v>592</v>
      </c>
    </row>
    <row r="605" spans="22:22">
      <c r="V605" s="344">
        <v>593</v>
      </c>
    </row>
    <row r="606" spans="22:22">
      <c r="V606" s="344">
        <v>594</v>
      </c>
    </row>
    <row r="607" spans="22:22">
      <c r="V607" s="344">
        <v>595</v>
      </c>
    </row>
    <row r="608" spans="22:22">
      <c r="V608" s="344">
        <v>596</v>
      </c>
    </row>
    <row r="609" spans="22:22">
      <c r="V609" s="344">
        <v>597</v>
      </c>
    </row>
    <row r="610" spans="22:22">
      <c r="V610" s="344">
        <v>598</v>
      </c>
    </row>
    <row r="611" spans="22:22">
      <c r="V611" s="344">
        <v>599</v>
      </c>
    </row>
    <row r="612" spans="22:22">
      <c r="V612" s="344">
        <v>600</v>
      </c>
    </row>
    <row r="613" spans="22:22">
      <c r="V613" s="344">
        <v>601</v>
      </c>
    </row>
    <row r="614" spans="22:22">
      <c r="V614" s="344">
        <v>602</v>
      </c>
    </row>
    <row r="615" spans="22:22">
      <c r="V615" s="344">
        <v>603</v>
      </c>
    </row>
    <row r="616" spans="22:22">
      <c r="V616" s="344">
        <v>604</v>
      </c>
    </row>
    <row r="617" spans="22:22">
      <c r="V617" s="344">
        <v>605</v>
      </c>
    </row>
    <row r="618" spans="22:22">
      <c r="V618" s="344">
        <v>606</v>
      </c>
    </row>
    <row r="619" spans="22:22">
      <c r="V619" s="344">
        <v>607</v>
      </c>
    </row>
    <row r="620" spans="22:22">
      <c r="V620" s="344">
        <v>608</v>
      </c>
    </row>
    <row r="621" spans="22:22">
      <c r="V621" s="344">
        <v>609</v>
      </c>
    </row>
    <row r="622" spans="22:22">
      <c r="V622" s="344">
        <v>610</v>
      </c>
    </row>
    <row r="623" spans="22:22">
      <c r="V623" s="344">
        <v>611</v>
      </c>
    </row>
    <row r="624" spans="22:22">
      <c r="V624" s="344">
        <v>612</v>
      </c>
    </row>
    <row r="625" spans="22:22">
      <c r="V625" s="344">
        <v>613</v>
      </c>
    </row>
    <row r="626" spans="22:22">
      <c r="V626" s="344">
        <v>614</v>
      </c>
    </row>
    <row r="627" spans="22:22">
      <c r="V627" s="344">
        <v>615</v>
      </c>
    </row>
    <row r="628" spans="22:22">
      <c r="V628" s="344">
        <v>616</v>
      </c>
    </row>
    <row r="629" spans="22:22">
      <c r="V629" s="344">
        <v>617</v>
      </c>
    </row>
    <row r="630" spans="22:22">
      <c r="V630" s="344">
        <v>618</v>
      </c>
    </row>
    <row r="631" spans="22:22">
      <c r="V631" s="344">
        <v>619</v>
      </c>
    </row>
    <row r="632" spans="22:22">
      <c r="V632" s="344">
        <v>620</v>
      </c>
    </row>
    <row r="633" spans="22:22">
      <c r="V633" s="344">
        <v>621</v>
      </c>
    </row>
    <row r="634" spans="22:22">
      <c r="V634" s="344">
        <v>622</v>
      </c>
    </row>
    <row r="635" spans="22:22">
      <c r="V635" s="344">
        <v>623</v>
      </c>
    </row>
    <row r="636" spans="22:22">
      <c r="V636" s="344">
        <v>624</v>
      </c>
    </row>
    <row r="637" spans="22:22">
      <c r="V637" s="344">
        <v>625</v>
      </c>
    </row>
    <row r="638" spans="22:22">
      <c r="V638" s="344">
        <v>626</v>
      </c>
    </row>
    <row r="639" spans="22:22">
      <c r="V639" s="344">
        <v>627</v>
      </c>
    </row>
    <row r="640" spans="22:22">
      <c r="V640" s="344">
        <v>628</v>
      </c>
    </row>
    <row r="641" spans="22:22">
      <c r="V641" s="344">
        <v>629</v>
      </c>
    </row>
    <row r="642" spans="22:22">
      <c r="V642" s="344">
        <v>630</v>
      </c>
    </row>
    <row r="643" spans="22:22">
      <c r="V643" s="344">
        <v>631</v>
      </c>
    </row>
    <row r="644" spans="22:22">
      <c r="V644" s="344">
        <v>632</v>
      </c>
    </row>
    <row r="645" spans="22:22">
      <c r="V645" s="344">
        <v>633</v>
      </c>
    </row>
    <row r="646" spans="22:22">
      <c r="V646" s="344">
        <v>634</v>
      </c>
    </row>
    <row r="647" spans="22:22">
      <c r="V647" s="344">
        <v>635</v>
      </c>
    </row>
    <row r="648" spans="22:22">
      <c r="V648" s="344">
        <v>636</v>
      </c>
    </row>
    <row r="649" spans="22:22">
      <c r="V649" s="344">
        <v>637</v>
      </c>
    </row>
    <row r="650" spans="22:22">
      <c r="V650" s="344">
        <v>638</v>
      </c>
    </row>
    <row r="651" spans="22:22">
      <c r="V651" s="344">
        <v>639</v>
      </c>
    </row>
    <row r="652" spans="22:22">
      <c r="V652" s="344">
        <v>640</v>
      </c>
    </row>
    <row r="653" spans="22:22">
      <c r="V653" s="344">
        <v>641</v>
      </c>
    </row>
    <row r="654" spans="22:22">
      <c r="V654" s="344">
        <v>642</v>
      </c>
    </row>
    <row r="655" spans="22:22">
      <c r="V655" s="344">
        <v>643</v>
      </c>
    </row>
    <row r="656" spans="22:22">
      <c r="V656" s="344">
        <v>644</v>
      </c>
    </row>
    <row r="657" spans="22:22">
      <c r="V657" s="344">
        <v>645</v>
      </c>
    </row>
    <row r="658" spans="22:22">
      <c r="V658" s="344">
        <v>646</v>
      </c>
    </row>
    <row r="659" spans="22:22">
      <c r="V659" s="344">
        <v>647</v>
      </c>
    </row>
    <row r="660" spans="22:22">
      <c r="V660" s="344">
        <v>648</v>
      </c>
    </row>
    <row r="661" spans="22:22">
      <c r="V661" s="344">
        <v>649</v>
      </c>
    </row>
    <row r="662" spans="22:22">
      <c r="V662" s="344">
        <v>650</v>
      </c>
    </row>
    <row r="663" spans="22:22">
      <c r="V663" s="344">
        <v>651</v>
      </c>
    </row>
    <row r="664" spans="22:22">
      <c r="V664" s="344">
        <v>652</v>
      </c>
    </row>
    <row r="665" spans="22:22">
      <c r="V665" s="344">
        <v>653</v>
      </c>
    </row>
    <row r="666" spans="22:22">
      <c r="V666" s="344">
        <v>654</v>
      </c>
    </row>
    <row r="667" spans="22:22">
      <c r="V667" s="344">
        <v>655</v>
      </c>
    </row>
    <row r="668" spans="22:22">
      <c r="V668" s="344">
        <v>656</v>
      </c>
    </row>
    <row r="669" spans="22:22">
      <c r="V669" s="344">
        <v>657</v>
      </c>
    </row>
    <row r="670" spans="22:22">
      <c r="V670" s="344">
        <v>658</v>
      </c>
    </row>
    <row r="671" spans="22:22">
      <c r="V671" s="344">
        <v>659</v>
      </c>
    </row>
    <row r="672" spans="22:22">
      <c r="V672" s="344">
        <v>660</v>
      </c>
    </row>
    <row r="673" spans="22:22">
      <c r="V673" s="344">
        <v>661</v>
      </c>
    </row>
    <row r="674" spans="22:22">
      <c r="V674" s="344">
        <v>662</v>
      </c>
    </row>
    <row r="675" spans="22:22">
      <c r="V675" s="344">
        <v>663</v>
      </c>
    </row>
    <row r="676" spans="22:22">
      <c r="V676" s="344">
        <v>664</v>
      </c>
    </row>
    <row r="677" spans="22:22">
      <c r="V677" s="344">
        <v>665</v>
      </c>
    </row>
    <row r="678" spans="22:22">
      <c r="V678" s="344">
        <v>666</v>
      </c>
    </row>
    <row r="679" spans="22:22">
      <c r="V679" s="344">
        <v>667</v>
      </c>
    </row>
    <row r="680" spans="22:22">
      <c r="V680" s="344">
        <v>668</v>
      </c>
    </row>
    <row r="681" spans="22:22">
      <c r="V681" s="344">
        <v>669</v>
      </c>
    </row>
    <row r="682" spans="22:22">
      <c r="V682" s="344">
        <v>670</v>
      </c>
    </row>
    <row r="683" spans="22:22">
      <c r="V683" s="344">
        <v>671</v>
      </c>
    </row>
    <row r="684" spans="22:22">
      <c r="V684" s="344">
        <v>672</v>
      </c>
    </row>
    <row r="685" spans="22:22">
      <c r="V685" s="344">
        <v>673</v>
      </c>
    </row>
    <row r="686" spans="22:22">
      <c r="V686" s="344">
        <v>674</v>
      </c>
    </row>
    <row r="687" spans="22:22">
      <c r="V687" s="344">
        <v>675</v>
      </c>
    </row>
    <row r="688" spans="22:22">
      <c r="V688" s="344">
        <v>676</v>
      </c>
    </row>
    <row r="689" spans="22:22">
      <c r="V689" s="344">
        <v>677</v>
      </c>
    </row>
    <row r="690" spans="22:22">
      <c r="V690" s="344">
        <v>678</v>
      </c>
    </row>
    <row r="691" spans="22:22">
      <c r="V691" s="344">
        <v>679</v>
      </c>
    </row>
    <row r="692" spans="22:22">
      <c r="V692" s="344">
        <v>680</v>
      </c>
    </row>
    <row r="693" spans="22:22">
      <c r="V693" s="344">
        <v>681</v>
      </c>
    </row>
    <row r="694" spans="22:22">
      <c r="V694" s="344">
        <v>682</v>
      </c>
    </row>
    <row r="695" spans="22:22">
      <c r="V695" s="344">
        <v>683</v>
      </c>
    </row>
    <row r="696" spans="22:22">
      <c r="V696" s="344">
        <v>684</v>
      </c>
    </row>
    <row r="697" spans="22:22">
      <c r="V697" s="344">
        <v>685</v>
      </c>
    </row>
    <row r="698" spans="22:22">
      <c r="V698" s="344">
        <v>686</v>
      </c>
    </row>
    <row r="699" spans="22:22">
      <c r="V699" s="344">
        <v>687</v>
      </c>
    </row>
    <row r="700" spans="22:22">
      <c r="V700" s="344">
        <v>688</v>
      </c>
    </row>
    <row r="701" spans="22:22">
      <c r="V701" s="344">
        <v>689</v>
      </c>
    </row>
    <row r="702" spans="22:22">
      <c r="V702" s="344">
        <v>690</v>
      </c>
    </row>
    <row r="703" spans="22:22">
      <c r="V703" s="344">
        <v>691</v>
      </c>
    </row>
    <row r="704" spans="22:22">
      <c r="V704" s="344">
        <v>692</v>
      </c>
    </row>
    <row r="705" spans="22:22">
      <c r="V705" s="344">
        <v>693</v>
      </c>
    </row>
    <row r="706" spans="22:22">
      <c r="V706" s="344">
        <v>694</v>
      </c>
    </row>
    <row r="707" spans="22:22">
      <c r="V707" s="344">
        <v>695</v>
      </c>
    </row>
    <row r="708" spans="22:22">
      <c r="V708" s="344">
        <v>696</v>
      </c>
    </row>
    <row r="709" spans="22:22">
      <c r="V709" s="344">
        <v>697</v>
      </c>
    </row>
    <row r="710" spans="22:22">
      <c r="V710" s="344">
        <v>698</v>
      </c>
    </row>
    <row r="711" spans="22:22">
      <c r="V711" s="344">
        <v>699</v>
      </c>
    </row>
    <row r="712" spans="22:22">
      <c r="V712" s="344">
        <v>700</v>
      </c>
    </row>
    <row r="713" spans="22:22">
      <c r="V713" s="344">
        <v>701</v>
      </c>
    </row>
    <row r="714" spans="22:22">
      <c r="V714" s="344">
        <v>702</v>
      </c>
    </row>
    <row r="715" spans="22:22">
      <c r="V715" s="344">
        <v>703</v>
      </c>
    </row>
    <row r="716" spans="22:22">
      <c r="V716" s="344">
        <v>704</v>
      </c>
    </row>
    <row r="717" spans="22:22">
      <c r="V717" s="344">
        <v>705</v>
      </c>
    </row>
    <row r="718" spans="22:22">
      <c r="V718" s="344">
        <v>706</v>
      </c>
    </row>
    <row r="719" spans="22:22">
      <c r="V719" s="344">
        <v>707</v>
      </c>
    </row>
    <row r="720" spans="22:22">
      <c r="V720" s="344">
        <v>708</v>
      </c>
    </row>
    <row r="721" spans="22:22">
      <c r="V721" s="344">
        <v>709</v>
      </c>
    </row>
    <row r="722" spans="22:22">
      <c r="V722" s="344">
        <v>710</v>
      </c>
    </row>
    <row r="723" spans="22:22">
      <c r="V723" s="344">
        <v>711</v>
      </c>
    </row>
    <row r="724" spans="22:22">
      <c r="V724" s="344">
        <v>712</v>
      </c>
    </row>
    <row r="725" spans="22:22">
      <c r="V725" s="344">
        <v>713</v>
      </c>
    </row>
    <row r="726" spans="22:22">
      <c r="V726" s="344">
        <v>714</v>
      </c>
    </row>
    <row r="727" spans="22:22">
      <c r="V727" s="344">
        <v>715</v>
      </c>
    </row>
    <row r="728" spans="22:22">
      <c r="V728" s="344">
        <v>716</v>
      </c>
    </row>
    <row r="729" spans="22:22">
      <c r="V729" s="344">
        <v>717</v>
      </c>
    </row>
    <row r="730" spans="22:22">
      <c r="V730" s="344">
        <v>718</v>
      </c>
    </row>
    <row r="731" spans="22:22">
      <c r="V731" s="344">
        <v>719</v>
      </c>
    </row>
    <row r="732" spans="22:22">
      <c r="V732" s="344">
        <v>720</v>
      </c>
    </row>
    <row r="733" spans="22:22">
      <c r="V733" s="344">
        <v>721</v>
      </c>
    </row>
    <row r="734" spans="22:22">
      <c r="V734" s="344">
        <v>722</v>
      </c>
    </row>
    <row r="735" spans="22:22">
      <c r="V735" s="344">
        <v>723</v>
      </c>
    </row>
    <row r="736" spans="22:22">
      <c r="V736" s="344">
        <v>724</v>
      </c>
    </row>
    <row r="737" spans="22:22">
      <c r="V737" s="344">
        <v>725</v>
      </c>
    </row>
    <row r="738" spans="22:22">
      <c r="V738" s="344">
        <v>726</v>
      </c>
    </row>
    <row r="739" spans="22:22">
      <c r="V739" s="344">
        <v>727</v>
      </c>
    </row>
    <row r="740" spans="22:22">
      <c r="V740" s="344">
        <v>728</v>
      </c>
    </row>
    <row r="741" spans="22:22">
      <c r="V741" s="344">
        <v>729</v>
      </c>
    </row>
    <row r="742" spans="22:22">
      <c r="V742" s="344">
        <v>730</v>
      </c>
    </row>
    <row r="743" spans="22:22">
      <c r="V743" s="344">
        <v>731</v>
      </c>
    </row>
    <row r="744" spans="22:22">
      <c r="V744" s="344">
        <v>732</v>
      </c>
    </row>
    <row r="745" spans="22:22">
      <c r="V745" s="344">
        <v>733</v>
      </c>
    </row>
    <row r="746" spans="22:22">
      <c r="V746" s="344">
        <v>734</v>
      </c>
    </row>
    <row r="747" spans="22:22">
      <c r="V747" s="344">
        <v>735</v>
      </c>
    </row>
    <row r="748" spans="22:22">
      <c r="V748" s="344">
        <v>736</v>
      </c>
    </row>
    <row r="749" spans="22:22">
      <c r="V749" s="344">
        <v>737</v>
      </c>
    </row>
    <row r="750" spans="22:22">
      <c r="V750" s="344">
        <v>738</v>
      </c>
    </row>
    <row r="751" spans="22:22">
      <c r="V751" s="344">
        <v>739</v>
      </c>
    </row>
    <row r="752" spans="22:22">
      <c r="V752" s="344">
        <v>740</v>
      </c>
    </row>
    <row r="753" spans="22:22">
      <c r="V753" s="344">
        <v>741</v>
      </c>
    </row>
    <row r="754" spans="22:22">
      <c r="V754" s="344">
        <v>742</v>
      </c>
    </row>
    <row r="755" spans="22:22">
      <c r="V755" s="344">
        <v>743</v>
      </c>
    </row>
    <row r="756" spans="22:22">
      <c r="V756" s="344">
        <v>744</v>
      </c>
    </row>
    <row r="757" spans="22:22">
      <c r="V757" s="344">
        <v>745</v>
      </c>
    </row>
    <row r="758" spans="22:22">
      <c r="V758" s="344">
        <v>746</v>
      </c>
    </row>
    <row r="759" spans="22:22">
      <c r="V759" s="344">
        <v>747</v>
      </c>
    </row>
    <row r="760" spans="22:22">
      <c r="V760" s="344">
        <v>748</v>
      </c>
    </row>
    <row r="761" spans="22:22">
      <c r="V761" s="344">
        <v>749</v>
      </c>
    </row>
    <row r="762" spans="22:22">
      <c r="V762" s="344">
        <v>750</v>
      </c>
    </row>
    <row r="763" spans="22:22">
      <c r="V763" s="344">
        <v>751</v>
      </c>
    </row>
    <row r="764" spans="22:22">
      <c r="V764" s="344">
        <v>752</v>
      </c>
    </row>
    <row r="765" spans="22:22">
      <c r="V765" s="344">
        <v>753</v>
      </c>
    </row>
    <row r="766" spans="22:22">
      <c r="V766" s="344">
        <v>754</v>
      </c>
    </row>
    <row r="767" spans="22:22">
      <c r="V767" s="344">
        <v>755</v>
      </c>
    </row>
    <row r="768" spans="22:22">
      <c r="V768" s="344">
        <v>756</v>
      </c>
    </row>
    <row r="769" spans="22:22">
      <c r="V769" s="344">
        <v>757</v>
      </c>
    </row>
    <row r="770" spans="22:22">
      <c r="V770" s="344">
        <v>758</v>
      </c>
    </row>
    <row r="771" spans="22:22">
      <c r="V771" s="344">
        <v>759</v>
      </c>
    </row>
    <row r="772" spans="22:22">
      <c r="V772" s="344">
        <v>760</v>
      </c>
    </row>
    <row r="773" spans="22:22">
      <c r="V773" s="344">
        <v>761</v>
      </c>
    </row>
    <row r="774" spans="22:22">
      <c r="V774" s="344">
        <v>762</v>
      </c>
    </row>
    <row r="775" spans="22:22">
      <c r="V775" s="344">
        <v>763</v>
      </c>
    </row>
    <row r="776" spans="22:22">
      <c r="V776" s="344">
        <v>764</v>
      </c>
    </row>
    <row r="777" spans="22:22">
      <c r="V777" s="344">
        <v>765</v>
      </c>
    </row>
    <row r="778" spans="22:22">
      <c r="V778" s="344">
        <v>766</v>
      </c>
    </row>
    <row r="779" spans="22:22">
      <c r="V779" s="344">
        <v>767</v>
      </c>
    </row>
    <row r="780" spans="22:22">
      <c r="V780" s="344">
        <v>768</v>
      </c>
    </row>
    <row r="781" spans="22:22">
      <c r="V781" s="344">
        <v>769</v>
      </c>
    </row>
    <row r="782" spans="22:22">
      <c r="V782" s="344">
        <v>770</v>
      </c>
    </row>
    <row r="783" spans="22:22">
      <c r="V783" s="344">
        <v>771</v>
      </c>
    </row>
    <row r="784" spans="22:22">
      <c r="V784" s="344">
        <v>772</v>
      </c>
    </row>
    <row r="785" spans="22:22">
      <c r="V785" s="344">
        <v>773</v>
      </c>
    </row>
    <row r="786" spans="22:22">
      <c r="V786" s="344">
        <v>774</v>
      </c>
    </row>
    <row r="787" spans="22:22">
      <c r="V787" s="344">
        <v>775</v>
      </c>
    </row>
    <row r="788" spans="22:22">
      <c r="V788" s="344">
        <v>776</v>
      </c>
    </row>
    <row r="789" spans="22:22">
      <c r="V789" s="344">
        <v>777</v>
      </c>
    </row>
    <row r="790" spans="22:22">
      <c r="V790" s="344">
        <v>778</v>
      </c>
    </row>
    <row r="791" spans="22:22">
      <c r="V791" s="344">
        <v>779</v>
      </c>
    </row>
    <row r="792" spans="22:22">
      <c r="V792" s="344">
        <v>780</v>
      </c>
    </row>
    <row r="793" spans="22:22">
      <c r="V793" s="344">
        <v>781</v>
      </c>
    </row>
    <row r="794" spans="22:22">
      <c r="V794" s="344">
        <v>782</v>
      </c>
    </row>
    <row r="795" spans="22:22">
      <c r="V795" s="344">
        <v>783</v>
      </c>
    </row>
    <row r="796" spans="22:22">
      <c r="V796" s="344">
        <v>784</v>
      </c>
    </row>
    <row r="797" spans="22:22">
      <c r="V797" s="344">
        <v>785</v>
      </c>
    </row>
    <row r="798" spans="22:22">
      <c r="V798" s="344">
        <v>786</v>
      </c>
    </row>
    <row r="799" spans="22:22">
      <c r="V799" s="344">
        <v>787</v>
      </c>
    </row>
    <row r="800" spans="22:22">
      <c r="V800" s="344">
        <v>788</v>
      </c>
    </row>
    <row r="801" spans="22:22">
      <c r="V801" s="344">
        <v>789</v>
      </c>
    </row>
    <row r="802" spans="22:22">
      <c r="V802" s="344">
        <v>790</v>
      </c>
    </row>
    <row r="803" spans="22:22">
      <c r="V803" s="344">
        <v>791</v>
      </c>
    </row>
    <row r="804" spans="22:22">
      <c r="V804" s="344">
        <v>792</v>
      </c>
    </row>
    <row r="805" spans="22:22">
      <c r="V805" s="344">
        <v>793</v>
      </c>
    </row>
    <row r="806" spans="22:22">
      <c r="V806" s="344">
        <v>794</v>
      </c>
    </row>
    <row r="807" spans="22:22">
      <c r="V807" s="344">
        <v>795</v>
      </c>
    </row>
    <row r="808" spans="22:22">
      <c r="V808" s="344">
        <v>796</v>
      </c>
    </row>
    <row r="809" spans="22:22">
      <c r="V809" s="344">
        <v>797</v>
      </c>
    </row>
    <row r="810" spans="22:22">
      <c r="V810" s="344">
        <v>798</v>
      </c>
    </row>
    <row r="811" spans="22:22">
      <c r="V811" s="344">
        <v>799</v>
      </c>
    </row>
    <row r="812" spans="22:22">
      <c r="V812" s="344">
        <v>800</v>
      </c>
    </row>
    <row r="813" spans="22:22">
      <c r="V813" s="344">
        <v>801</v>
      </c>
    </row>
    <row r="814" spans="22:22">
      <c r="V814" s="344">
        <v>802</v>
      </c>
    </row>
    <row r="815" spans="22:22">
      <c r="V815" s="344">
        <v>803</v>
      </c>
    </row>
    <row r="816" spans="22:22">
      <c r="V816" s="344">
        <v>804</v>
      </c>
    </row>
    <row r="817" spans="22:22">
      <c r="V817" s="344">
        <v>805</v>
      </c>
    </row>
    <row r="818" spans="22:22">
      <c r="V818" s="344">
        <v>806</v>
      </c>
    </row>
    <row r="819" spans="22:22">
      <c r="V819" s="344">
        <v>807</v>
      </c>
    </row>
    <row r="820" spans="22:22">
      <c r="V820" s="344">
        <v>808</v>
      </c>
    </row>
    <row r="821" spans="22:22">
      <c r="V821" s="344">
        <v>809</v>
      </c>
    </row>
    <row r="822" spans="22:22">
      <c r="V822" s="344">
        <v>810</v>
      </c>
    </row>
    <row r="823" spans="22:22">
      <c r="V823" s="344">
        <v>811</v>
      </c>
    </row>
    <row r="824" spans="22:22">
      <c r="V824" s="344">
        <v>812</v>
      </c>
    </row>
    <row r="825" spans="22:22">
      <c r="V825" s="344">
        <v>813</v>
      </c>
    </row>
    <row r="826" spans="22:22">
      <c r="V826" s="344">
        <v>814</v>
      </c>
    </row>
    <row r="827" spans="22:22">
      <c r="V827" s="344">
        <v>815</v>
      </c>
    </row>
    <row r="828" spans="22:22">
      <c r="V828" s="344">
        <v>816</v>
      </c>
    </row>
    <row r="829" spans="22:22">
      <c r="V829" s="344">
        <v>817</v>
      </c>
    </row>
    <row r="830" spans="22:22">
      <c r="V830" s="344">
        <v>818</v>
      </c>
    </row>
    <row r="831" spans="22:22">
      <c r="V831" s="344">
        <v>819</v>
      </c>
    </row>
    <row r="832" spans="22:22">
      <c r="V832" s="344">
        <v>820</v>
      </c>
    </row>
    <row r="833" spans="22:22">
      <c r="V833" s="344">
        <v>821</v>
      </c>
    </row>
    <row r="834" spans="22:22">
      <c r="V834" s="344">
        <v>822</v>
      </c>
    </row>
    <row r="835" spans="22:22">
      <c r="V835" s="344">
        <v>823</v>
      </c>
    </row>
    <row r="836" spans="22:22">
      <c r="V836" s="344">
        <v>824</v>
      </c>
    </row>
    <row r="837" spans="22:22">
      <c r="V837" s="344">
        <v>825</v>
      </c>
    </row>
    <row r="838" spans="22:22">
      <c r="V838" s="344">
        <v>826</v>
      </c>
    </row>
    <row r="839" spans="22:22">
      <c r="V839" s="344">
        <v>827</v>
      </c>
    </row>
    <row r="840" spans="22:22">
      <c r="V840" s="344">
        <v>828</v>
      </c>
    </row>
    <row r="841" spans="22:22">
      <c r="V841" s="344">
        <v>829</v>
      </c>
    </row>
    <row r="842" spans="22:22">
      <c r="V842" s="344">
        <v>830</v>
      </c>
    </row>
    <row r="843" spans="22:22">
      <c r="V843" s="344">
        <v>831</v>
      </c>
    </row>
    <row r="844" spans="22:22">
      <c r="V844" s="344">
        <v>832</v>
      </c>
    </row>
    <row r="845" spans="22:22">
      <c r="V845" s="344">
        <v>833</v>
      </c>
    </row>
    <row r="846" spans="22:22">
      <c r="V846" s="344">
        <v>834</v>
      </c>
    </row>
    <row r="847" spans="22:22">
      <c r="V847" s="344">
        <v>835</v>
      </c>
    </row>
    <row r="848" spans="22:22">
      <c r="V848" s="344">
        <v>836</v>
      </c>
    </row>
    <row r="849" spans="22:22">
      <c r="V849" s="344">
        <v>837</v>
      </c>
    </row>
    <row r="850" spans="22:22">
      <c r="V850" s="344">
        <v>838</v>
      </c>
    </row>
    <row r="851" spans="22:22">
      <c r="V851" s="344">
        <v>839</v>
      </c>
    </row>
    <row r="852" spans="22:22">
      <c r="V852" s="344">
        <v>840</v>
      </c>
    </row>
    <row r="853" spans="22:22">
      <c r="V853" s="344">
        <v>841</v>
      </c>
    </row>
    <row r="854" spans="22:22">
      <c r="V854" s="344">
        <v>842</v>
      </c>
    </row>
    <row r="855" spans="22:22">
      <c r="V855" s="344">
        <v>843</v>
      </c>
    </row>
    <row r="856" spans="22:22">
      <c r="V856" s="344">
        <v>844</v>
      </c>
    </row>
    <row r="857" spans="22:22">
      <c r="V857" s="344">
        <v>845</v>
      </c>
    </row>
    <row r="858" spans="22:22">
      <c r="V858" s="344">
        <v>846</v>
      </c>
    </row>
    <row r="859" spans="22:22">
      <c r="V859" s="344">
        <v>847</v>
      </c>
    </row>
    <row r="860" spans="22:22">
      <c r="V860" s="344">
        <v>848</v>
      </c>
    </row>
    <row r="861" spans="22:22">
      <c r="V861" s="344">
        <v>849</v>
      </c>
    </row>
    <row r="862" spans="22:22">
      <c r="V862" s="344">
        <v>850</v>
      </c>
    </row>
    <row r="863" spans="22:22">
      <c r="V863" s="344">
        <v>851</v>
      </c>
    </row>
    <row r="864" spans="22:22">
      <c r="V864" s="344">
        <v>852</v>
      </c>
    </row>
    <row r="865" spans="22:22">
      <c r="V865" s="344">
        <v>853</v>
      </c>
    </row>
    <row r="866" spans="22:22">
      <c r="V866" s="344">
        <v>854</v>
      </c>
    </row>
    <row r="867" spans="22:22">
      <c r="V867" s="344">
        <v>855</v>
      </c>
    </row>
    <row r="868" spans="22:22">
      <c r="V868" s="344">
        <v>856</v>
      </c>
    </row>
    <row r="869" spans="22:22">
      <c r="V869" s="344">
        <v>857</v>
      </c>
    </row>
    <row r="870" spans="22:22">
      <c r="V870" s="344">
        <v>858</v>
      </c>
    </row>
    <row r="871" spans="22:22">
      <c r="V871" s="344">
        <v>859</v>
      </c>
    </row>
    <row r="872" spans="22:22">
      <c r="V872" s="344">
        <v>860</v>
      </c>
    </row>
    <row r="873" spans="22:22">
      <c r="V873" s="344">
        <v>861</v>
      </c>
    </row>
    <row r="874" spans="22:22">
      <c r="V874" s="344">
        <v>862</v>
      </c>
    </row>
    <row r="875" spans="22:22">
      <c r="V875" s="344">
        <v>863</v>
      </c>
    </row>
    <row r="876" spans="22:22">
      <c r="V876" s="344">
        <v>864</v>
      </c>
    </row>
    <row r="877" spans="22:22">
      <c r="V877" s="344">
        <v>865</v>
      </c>
    </row>
    <row r="878" spans="22:22">
      <c r="V878" s="344">
        <v>866</v>
      </c>
    </row>
    <row r="879" spans="22:22">
      <c r="V879" s="344">
        <v>867</v>
      </c>
    </row>
    <row r="880" spans="22:22">
      <c r="V880" s="344">
        <v>868</v>
      </c>
    </row>
    <row r="881" spans="22:22">
      <c r="V881" s="344">
        <v>869</v>
      </c>
    </row>
    <row r="882" spans="22:22">
      <c r="V882" s="344">
        <v>870</v>
      </c>
    </row>
    <row r="883" spans="22:22">
      <c r="V883" s="344">
        <v>871</v>
      </c>
    </row>
    <row r="884" spans="22:22">
      <c r="V884" s="344">
        <v>872</v>
      </c>
    </row>
    <row r="885" spans="22:22">
      <c r="V885" s="344">
        <v>873</v>
      </c>
    </row>
    <row r="886" spans="22:22">
      <c r="V886" s="344">
        <v>874</v>
      </c>
    </row>
    <row r="887" spans="22:22">
      <c r="V887" s="344">
        <v>875</v>
      </c>
    </row>
    <row r="888" spans="22:22">
      <c r="V888" s="344">
        <v>876</v>
      </c>
    </row>
    <row r="889" spans="22:22">
      <c r="V889" s="344">
        <v>877</v>
      </c>
    </row>
    <row r="890" spans="22:22">
      <c r="V890" s="344">
        <v>878</v>
      </c>
    </row>
    <row r="891" spans="22:22">
      <c r="V891" s="344">
        <v>879</v>
      </c>
    </row>
    <row r="892" spans="22:22">
      <c r="V892" s="344">
        <v>880</v>
      </c>
    </row>
    <row r="893" spans="22:22">
      <c r="V893" s="344">
        <v>881</v>
      </c>
    </row>
    <row r="894" spans="22:22">
      <c r="V894" s="344">
        <v>882</v>
      </c>
    </row>
    <row r="895" spans="22:22">
      <c r="V895" s="344">
        <v>883</v>
      </c>
    </row>
    <row r="896" spans="22:22">
      <c r="V896" s="344">
        <v>884</v>
      </c>
    </row>
    <row r="897" spans="22:22">
      <c r="V897" s="344">
        <v>885</v>
      </c>
    </row>
    <row r="898" spans="22:22">
      <c r="V898" s="344">
        <v>886</v>
      </c>
    </row>
    <row r="899" spans="22:22">
      <c r="V899" s="344">
        <v>887</v>
      </c>
    </row>
    <row r="900" spans="22:22">
      <c r="V900" s="344">
        <v>888</v>
      </c>
    </row>
    <row r="901" spans="22:22">
      <c r="V901" s="344">
        <v>889</v>
      </c>
    </row>
    <row r="902" spans="22:22">
      <c r="V902" s="344">
        <v>890</v>
      </c>
    </row>
    <row r="903" spans="22:22">
      <c r="V903" s="344">
        <v>891</v>
      </c>
    </row>
    <row r="904" spans="22:22">
      <c r="V904" s="344">
        <v>892</v>
      </c>
    </row>
    <row r="905" spans="22:22">
      <c r="V905" s="344">
        <v>893</v>
      </c>
    </row>
    <row r="906" spans="22:22">
      <c r="V906" s="344">
        <v>894</v>
      </c>
    </row>
    <row r="907" spans="22:22">
      <c r="V907" s="344">
        <v>895</v>
      </c>
    </row>
    <row r="908" spans="22:22">
      <c r="V908" s="344">
        <v>896</v>
      </c>
    </row>
    <row r="909" spans="22:22">
      <c r="V909" s="344">
        <v>897</v>
      </c>
    </row>
    <row r="910" spans="22:22">
      <c r="V910" s="344">
        <v>898</v>
      </c>
    </row>
    <row r="911" spans="22:22">
      <c r="V911" s="344">
        <v>899</v>
      </c>
    </row>
    <row r="912" spans="22:22">
      <c r="V912" s="344">
        <v>900</v>
      </c>
    </row>
    <row r="913" spans="22:22">
      <c r="V913" s="344">
        <v>901</v>
      </c>
    </row>
    <row r="914" spans="22:22">
      <c r="V914" s="344">
        <v>902</v>
      </c>
    </row>
    <row r="915" spans="22:22">
      <c r="V915" s="344">
        <v>903</v>
      </c>
    </row>
    <row r="916" spans="22:22">
      <c r="V916" s="344">
        <v>904</v>
      </c>
    </row>
    <row r="917" spans="22:22">
      <c r="V917" s="344">
        <v>905</v>
      </c>
    </row>
    <row r="918" spans="22:22">
      <c r="V918" s="344">
        <v>906</v>
      </c>
    </row>
    <row r="919" spans="22:22">
      <c r="V919" s="344">
        <v>907</v>
      </c>
    </row>
    <row r="920" spans="22:22">
      <c r="V920" s="344">
        <v>908</v>
      </c>
    </row>
    <row r="921" spans="22:22">
      <c r="V921" s="344">
        <v>909</v>
      </c>
    </row>
    <row r="922" spans="22:22">
      <c r="V922" s="344">
        <v>910</v>
      </c>
    </row>
    <row r="923" spans="22:22">
      <c r="V923" s="344">
        <v>911</v>
      </c>
    </row>
    <row r="924" spans="22:22">
      <c r="V924" s="344">
        <v>912</v>
      </c>
    </row>
    <row r="925" spans="22:22">
      <c r="V925" s="344">
        <v>913</v>
      </c>
    </row>
    <row r="926" spans="22:22">
      <c r="V926" s="344">
        <v>914</v>
      </c>
    </row>
    <row r="927" spans="22:22">
      <c r="V927" s="344">
        <v>915</v>
      </c>
    </row>
    <row r="928" spans="22:22">
      <c r="V928" s="344">
        <v>916</v>
      </c>
    </row>
    <row r="929" spans="22:22">
      <c r="V929" s="344">
        <v>917</v>
      </c>
    </row>
    <row r="930" spans="22:22">
      <c r="V930" s="344">
        <v>918</v>
      </c>
    </row>
    <row r="931" spans="22:22">
      <c r="V931" s="344">
        <v>919</v>
      </c>
    </row>
    <row r="932" spans="22:22">
      <c r="V932" s="344">
        <v>920</v>
      </c>
    </row>
    <row r="933" spans="22:22">
      <c r="V933" s="344">
        <v>921</v>
      </c>
    </row>
    <row r="934" spans="22:22">
      <c r="V934" s="344">
        <v>922</v>
      </c>
    </row>
    <row r="935" spans="22:22">
      <c r="V935" s="344">
        <v>923</v>
      </c>
    </row>
    <row r="936" spans="22:22">
      <c r="V936" s="344">
        <v>924</v>
      </c>
    </row>
    <row r="937" spans="22:22">
      <c r="V937" s="344">
        <v>925</v>
      </c>
    </row>
    <row r="938" spans="22:22">
      <c r="V938" s="344">
        <v>926</v>
      </c>
    </row>
    <row r="939" spans="22:22">
      <c r="V939" s="344">
        <v>927</v>
      </c>
    </row>
    <row r="940" spans="22:22">
      <c r="V940" s="344">
        <v>928</v>
      </c>
    </row>
    <row r="941" spans="22:22">
      <c r="V941" s="344">
        <v>929</v>
      </c>
    </row>
    <row r="942" spans="22:22">
      <c r="V942" s="344">
        <v>930</v>
      </c>
    </row>
    <row r="943" spans="22:22">
      <c r="V943" s="344">
        <v>931</v>
      </c>
    </row>
    <row r="944" spans="22:22">
      <c r="V944" s="344">
        <v>932</v>
      </c>
    </row>
    <row r="945" spans="22:22">
      <c r="V945" s="344">
        <v>933</v>
      </c>
    </row>
    <row r="946" spans="22:22">
      <c r="V946" s="344">
        <v>934</v>
      </c>
    </row>
    <row r="947" spans="22:22">
      <c r="V947" s="344">
        <v>935</v>
      </c>
    </row>
    <row r="948" spans="22:22">
      <c r="V948" s="344">
        <v>936</v>
      </c>
    </row>
    <row r="949" spans="22:22">
      <c r="V949" s="344">
        <v>937</v>
      </c>
    </row>
    <row r="950" spans="22:22">
      <c r="V950" s="344">
        <v>938</v>
      </c>
    </row>
    <row r="951" spans="22:22">
      <c r="V951" s="344">
        <v>939</v>
      </c>
    </row>
    <row r="952" spans="22:22">
      <c r="V952" s="344">
        <v>940</v>
      </c>
    </row>
    <row r="953" spans="22:22">
      <c r="V953" s="344">
        <v>941</v>
      </c>
    </row>
    <row r="954" spans="22:22">
      <c r="V954" s="344">
        <v>942</v>
      </c>
    </row>
    <row r="955" spans="22:22">
      <c r="V955" s="344">
        <v>943</v>
      </c>
    </row>
    <row r="956" spans="22:22">
      <c r="V956" s="344">
        <v>944</v>
      </c>
    </row>
    <row r="957" spans="22:22">
      <c r="V957" s="344">
        <v>945</v>
      </c>
    </row>
    <row r="958" spans="22:22">
      <c r="V958" s="344">
        <v>946</v>
      </c>
    </row>
    <row r="959" spans="22:22">
      <c r="V959" s="344">
        <v>947</v>
      </c>
    </row>
    <row r="960" spans="22:22">
      <c r="V960" s="344">
        <v>948</v>
      </c>
    </row>
    <row r="961" spans="22:22">
      <c r="V961" s="344">
        <v>949</v>
      </c>
    </row>
    <row r="962" spans="22:22">
      <c r="V962" s="344">
        <v>950</v>
      </c>
    </row>
    <row r="963" spans="22:22">
      <c r="V963" s="344">
        <v>951</v>
      </c>
    </row>
    <row r="964" spans="22:22">
      <c r="V964" s="344">
        <v>952</v>
      </c>
    </row>
    <row r="965" spans="22:22">
      <c r="V965" s="344">
        <v>953</v>
      </c>
    </row>
    <row r="966" spans="22:22">
      <c r="V966" s="344">
        <v>954</v>
      </c>
    </row>
    <row r="967" spans="22:22">
      <c r="V967" s="344">
        <v>955</v>
      </c>
    </row>
    <row r="968" spans="22:22">
      <c r="V968" s="344">
        <v>956</v>
      </c>
    </row>
    <row r="969" spans="22:22">
      <c r="V969" s="344">
        <v>957</v>
      </c>
    </row>
    <row r="970" spans="22:22">
      <c r="V970" s="344">
        <v>958</v>
      </c>
    </row>
    <row r="971" spans="22:22">
      <c r="V971" s="344">
        <v>959</v>
      </c>
    </row>
    <row r="972" spans="22:22">
      <c r="V972" s="344">
        <v>960</v>
      </c>
    </row>
    <row r="973" spans="22:22">
      <c r="V973" s="344">
        <v>961</v>
      </c>
    </row>
    <row r="974" spans="22:22">
      <c r="V974" s="344">
        <v>962</v>
      </c>
    </row>
    <row r="975" spans="22:22">
      <c r="V975" s="344">
        <v>963</v>
      </c>
    </row>
    <row r="976" spans="22:22">
      <c r="V976" s="344">
        <v>964</v>
      </c>
    </row>
    <row r="977" spans="22:22">
      <c r="V977" s="344">
        <v>965</v>
      </c>
    </row>
    <row r="978" spans="22:22">
      <c r="V978" s="344">
        <v>966</v>
      </c>
    </row>
    <row r="979" spans="22:22">
      <c r="V979" s="344">
        <v>967</v>
      </c>
    </row>
    <row r="980" spans="22:22">
      <c r="V980" s="344">
        <v>968</v>
      </c>
    </row>
    <row r="981" spans="22:22">
      <c r="V981" s="344">
        <v>969</v>
      </c>
    </row>
    <row r="982" spans="22:22">
      <c r="V982" s="344">
        <v>970</v>
      </c>
    </row>
    <row r="983" spans="22:22">
      <c r="V983" s="344">
        <v>971</v>
      </c>
    </row>
    <row r="984" spans="22:22">
      <c r="V984" s="344">
        <v>972</v>
      </c>
    </row>
    <row r="985" spans="22:22">
      <c r="V985" s="344">
        <v>973</v>
      </c>
    </row>
    <row r="986" spans="22:22">
      <c r="V986" s="344">
        <v>974</v>
      </c>
    </row>
    <row r="987" spans="22:22">
      <c r="V987" s="344">
        <v>975</v>
      </c>
    </row>
    <row r="988" spans="22:22">
      <c r="V988" s="344">
        <v>976</v>
      </c>
    </row>
    <row r="989" spans="22:22">
      <c r="V989" s="344">
        <v>977</v>
      </c>
    </row>
    <row r="990" spans="22:22">
      <c r="V990" s="344">
        <v>978</v>
      </c>
    </row>
    <row r="991" spans="22:22">
      <c r="V991" s="344">
        <v>979</v>
      </c>
    </row>
    <row r="992" spans="22:22">
      <c r="V992" s="344">
        <v>980</v>
      </c>
    </row>
    <row r="993" spans="22:22">
      <c r="V993" s="344">
        <v>981</v>
      </c>
    </row>
    <row r="994" spans="22:22">
      <c r="V994" s="344">
        <v>982</v>
      </c>
    </row>
    <row r="995" spans="22:22">
      <c r="V995" s="344">
        <v>983</v>
      </c>
    </row>
    <row r="996" spans="22:22">
      <c r="V996" s="344">
        <v>984</v>
      </c>
    </row>
    <row r="997" spans="22:22">
      <c r="V997" s="344">
        <v>985</v>
      </c>
    </row>
    <row r="998" spans="22:22">
      <c r="V998" s="344">
        <v>986</v>
      </c>
    </row>
    <row r="999" spans="22:22">
      <c r="V999" s="344">
        <v>987</v>
      </c>
    </row>
    <row r="1000" spans="22:22">
      <c r="V1000" s="344">
        <v>988</v>
      </c>
    </row>
    <row r="1001" spans="22:22">
      <c r="V1001" s="344">
        <v>989</v>
      </c>
    </row>
    <row r="1002" spans="22:22">
      <c r="V1002" s="344">
        <v>990</v>
      </c>
    </row>
    <row r="1003" spans="22:22">
      <c r="V1003" s="344">
        <v>991</v>
      </c>
    </row>
    <row r="1004" spans="22:22">
      <c r="V1004" s="344">
        <v>992</v>
      </c>
    </row>
    <row r="1005" spans="22:22">
      <c r="V1005" s="344">
        <v>993</v>
      </c>
    </row>
    <row r="1006" spans="22:22">
      <c r="V1006" s="344">
        <v>994</v>
      </c>
    </row>
    <row r="1007" spans="22:22">
      <c r="V1007" s="344">
        <v>995</v>
      </c>
    </row>
    <row r="1008" spans="22:22">
      <c r="V1008" s="344">
        <v>996</v>
      </c>
    </row>
    <row r="1009" spans="22:22">
      <c r="V1009" s="344">
        <v>997</v>
      </c>
    </row>
    <row r="1010" spans="22:22">
      <c r="V1010" s="344">
        <v>998</v>
      </c>
    </row>
    <row r="1011" spans="22:22">
      <c r="V1011" s="344">
        <v>999</v>
      </c>
    </row>
    <row r="1012" spans="22:22">
      <c r="V1012" s="344">
        <v>1000</v>
      </c>
    </row>
    <row r="1013" spans="22:22">
      <c r="V1013" s="344">
        <v>1001</v>
      </c>
    </row>
    <row r="1014" spans="22:22">
      <c r="V1014" s="344">
        <v>1002</v>
      </c>
    </row>
    <row r="1015" spans="22:22">
      <c r="V1015" s="344">
        <v>1003</v>
      </c>
    </row>
    <row r="1016" spans="22:22">
      <c r="V1016" s="344">
        <v>1004</v>
      </c>
    </row>
    <row r="1017" spans="22:22">
      <c r="V1017" s="344">
        <v>1005</v>
      </c>
    </row>
    <row r="1018" spans="22:22">
      <c r="V1018" s="344">
        <v>1006</v>
      </c>
    </row>
    <row r="1019" spans="22:22">
      <c r="V1019" s="344">
        <v>1007</v>
      </c>
    </row>
    <row r="1020" spans="22:22">
      <c r="V1020" s="344">
        <v>1008</v>
      </c>
    </row>
    <row r="1021" spans="22:22">
      <c r="V1021" s="344">
        <v>1009</v>
      </c>
    </row>
    <row r="1022" spans="22:22">
      <c r="V1022" s="344">
        <v>1010</v>
      </c>
    </row>
    <row r="1023" spans="22:22">
      <c r="V1023" s="344">
        <v>1011</v>
      </c>
    </row>
    <row r="1024" spans="22:22">
      <c r="V1024" s="344">
        <v>1012</v>
      </c>
    </row>
    <row r="1025" spans="22:22">
      <c r="V1025" s="344">
        <v>1013</v>
      </c>
    </row>
    <row r="1026" spans="22:22">
      <c r="V1026" s="344">
        <v>1014</v>
      </c>
    </row>
    <row r="1027" spans="22:22">
      <c r="V1027" s="344">
        <v>1015</v>
      </c>
    </row>
    <row r="1028" spans="22:22">
      <c r="V1028" s="344">
        <v>1016</v>
      </c>
    </row>
    <row r="1029" spans="22:22">
      <c r="V1029" s="344">
        <v>1017</v>
      </c>
    </row>
    <row r="1030" spans="22:22">
      <c r="V1030" s="344">
        <v>1018</v>
      </c>
    </row>
    <row r="1031" spans="22:22">
      <c r="V1031" s="344">
        <v>1019</v>
      </c>
    </row>
    <row r="1032" spans="22:22">
      <c r="V1032" s="344">
        <v>1020</v>
      </c>
    </row>
    <row r="1033" spans="22:22">
      <c r="V1033" s="344">
        <v>1021</v>
      </c>
    </row>
    <row r="1034" spans="22:22">
      <c r="V1034" s="344">
        <v>1022</v>
      </c>
    </row>
    <row r="1035" spans="22:22">
      <c r="V1035" s="344">
        <v>1023</v>
      </c>
    </row>
    <row r="1036" spans="22:22">
      <c r="V1036" s="344">
        <v>1024</v>
      </c>
    </row>
    <row r="1037" spans="22:22">
      <c r="V1037" s="344">
        <v>1025</v>
      </c>
    </row>
    <row r="1038" spans="22:22">
      <c r="V1038" s="344">
        <v>1026</v>
      </c>
    </row>
    <row r="1039" spans="22:22">
      <c r="V1039" s="344">
        <v>1027</v>
      </c>
    </row>
    <row r="1040" spans="22:22">
      <c r="V1040" s="344">
        <v>1028</v>
      </c>
    </row>
    <row r="1041" spans="22:22">
      <c r="V1041" s="344">
        <v>1029</v>
      </c>
    </row>
    <row r="1042" spans="22:22">
      <c r="V1042" s="344">
        <v>1030</v>
      </c>
    </row>
    <row r="1043" spans="22:22">
      <c r="V1043" s="344">
        <v>1031</v>
      </c>
    </row>
    <row r="1044" spans="22:22">
      <c r="V1044" s="344">
        <v>1032</v>
      </c>
    </row>
    <row r="1045" spans="22:22">
      <c r="V1045" s="344">
        <v>1033</v>
      </c>
    </row>
    <row r="1046" spans="22:22">
      <c r="V1046" s="344">
        <v>1034</v>
      </c>
    </row>
    <row r="1047" spans="22:22">
      <c r="V1047" s="344">
        <v>1035</v>
      </c>
    </row>
    <row r="1048" spans="22:22">
      <c r="V1048" s="344">
        <v>1036</v>
      </c>
    </row>
    <row r="1049" spans="22:22">
      <c r="V1049" s="344">
        <v>1037</v>
      </c>
    </row>
    <row r="1050" spans="22:22">
      <c r="V1050" s="344">
        <v>1038</v>
      </c>
    </row>
    <row r="1051" spans="22:22">
      <c r="V1051" s="344">
        <v>1039</v>
      </c>
    </row>
    <row r="1052" spans="22:22">
      <c r="V1052" s="344">
        <v>1040</v>
      </c>
    </row>
    <row r="1053" spans="22:22">
      <c r="V1053" s="344">
        <v>1041</v>
      </c>
    </row>
    <row r="1054" spans="22:22">
      <c r="V1054" s="344">
        <v>1042</v>
      </c>
    </row>
    <row r="1055" spans="22:22">
      <c r="V1055" s="344">
        <v>1043</v>
      </c>
    </row>
    <row r="1056" spans="22:22">
      <c r="V1056" s="344">
        <v>1044</v>
      </c>
    </row>
    <row r="1057" spans="22:22">
      <c r="V1057" s="344">
        <v>1045</v>
      </c>
    </row>
    <row r="1058" spans="22:22">
      <c r="V1058" s="344">
        <v>1046</v>
      </c>
    </row>
    <row r="1059" spans="22:22">
      <c r="V1059" s="344">
        <v>1047</v>
      </c>
    </row>
    <row r="1060" spans="22:22">
      <c r="V1060" s="344">
        <v>1048</v>
      </c>
    </row>
    <row r="1061" spans="22:22">
      <c r="V1061" s="344">
        <v>1049</v>
      </c>
    </row>
    <row r="1062" spans="22:22">
      <c r="V1062" s="344">
        <v>1050</v>
      </c>
    </row>
    <row r="1063" spans="22:22">
      <c r="V1063" s="344">
        <v>1051</v>
      </c>
    </row>
    <row r="1064" spans="22:22">
      <c r="V1064" s="344">
        <v>1052</v>
      </c>
    </row>
    <row r="1065" spans="22:22">
      <c r="V1065" s="344">
        <v>1053</v>
      </c>
    </row>
    <row r="1066" spans="22:22">
      <c r="V1066" s="344">
        <v>1054</v>
      </c>
    </row>
    <row r="1067" spans="22:22">
      <c r="V1067" s="344">
        <v>1055</v>
      </c>
    </row>
    <row r="1068" spans="22:22">
      <c r="V1068" s="344">
        <v>1056</v>
      </c>
    </row>
    <row r="1069" spans="22:22">
      <c r="V1069" s="344">
        <v>1057</v>
      </c>
    </row>
    <row r="1070" spans="22:22">
      <c r="V1070" s="344">
        <v>1058</v>
      </c>
    </row>
    <row r="1071" spans="22:22">
      <c r="V1071" s="344">
        <v>1059</v>
      </c>
    </row>
    <row r="1072" spans="22:22">
      <c r="V1072" s="344">
        <v>1060</v>
      </c>
    </row>
    <row r="1073" spans="22:22">
      <c r="V1073" s="344">
        <v>1061</v>
      </c>
    </row>
    <row r="1074" spans="22:22">
      <c r="V1074" s="344">
        <v>1062</v>
      </c>
    </row>
    <row r="1075" spans="22:22">
      <c r="V1075" s="344">
        <v>1063</v>
      </c>
    </row>
    <row r="1076" spans="22:22">
      <c r="V1076" s="344">
        <v>1064</v>
      </c>
    </row>
    <row r="1077" spans="22:22">
      <c r="V1077" s="344">
        <v>1065</v>
      </c>
    </row>
    <row r="1078" spans="22:22">
      <c r="V1078" s="344">
        <v>1066</v>
      </c>
    </row>
    <row r="1079" spans="22:22">
      <c r="V1079" s="344">
        <v>1067</v>
      </c>
    </row>
    <row r="1080" spans="22:22">
      <c r="V1080" s="344">
        <v>1068</v>
      </c>
    </row>
    <row r="1081" spans="22:22">
      <c r="V1081" s="344">
        <v>1069</v>
      </c>
    </row>
    <row r="1082" spans="22:22">
      <c r="V1082" s="344">
        <v>1070</v>
      </c>
    </row>
    <row r="1083" spans="22:22">
      <c r="V1083" s="344">
        <v>1071</v>
      </c>
    </row>
    <row r="1084" spans="22:22">
      <c r="V1084" s="344">
        <v>1072</v>
      </c>
    </row>
    <row r="1085" spans="22:22">
      <c r="V1085" s="344">
        <v>1073</v>
      </c>
    </row>
    <row r="1086" spans="22:22">
      <c r="V1086" s="344">
        <v>1074</v>
      </c>
    </row>
    <row r="1087" spans="22:22">
      <c r="V1087" s="344">
        <v>1075</v>
      </c>
    </row>
    <row r="1088" spans="22:22">
      <c r="V1088" s="344">
        <v>1076</v>
      </c>
    </row>
    <row r="1089" spans="22:22">
      <c r="V1089" s="344">
        <v>1077</v>
      </c>
    </row>
    <row r="1090" spans="22:22">
      <c r="V1090" s="344">
        <v>1078</v>
      </c>
    </row>
    <row r="1091" spans="22:22">
      <c r="V1091" s="344">
        <v>1079</v>
      </c>
    </row>
    <row r="1092" spans="22:22">
      <c r="V1092" s="344">
        <v>1080</v>
      </c>
    </row>
    <row r="1093" spans="22:22">
      <c r="V1093" s="344">
        <v>1081</v>
      </c>
    </row>
    <row r="1094" spans="22:22">
      <c r="V1094" s="344">
        <v>1082</v>
      </c>
    </row>
    <row r="1095" spans="22:22">
      <c r="V1095" s="344">
        <v>1083</v>
      </c>
    </row>
    <row r="1096" spans="22:22">
      <c r="V1096" s="344">
        <v>1084</v>
      </c>
    </row>
    <row r="1097" spans="22:22">
      <c r="V1097" s="344">
        <v>1085</v>
      </c>
    </row>
    <row r="1098" spans="22:22">
      <c r="V1098" s="344">
        <v>1086</v>
      </c>
    </row>
    <row r="1099" spans="22:22">
      <c r="V1099" s="344">
        <v>1087</v>
      </c>
    </row>
    <row r="1100" spans="22:22">
      <c r="V1100" s="344">
        <v>1088</v>
      </c>
    </row>
    <row r="1101" spans="22:22">
      <c r="V1101" s="344">
        <v>1089</v>
      </c>
    </row>
    <row r="1102" spans="22:22">
      <c r="V1102" s="344">
        <v>1090</v>
      </c>
    </row>
    <row r="1103" spans="22:22">
      <c r="V1103" s="344">
        <v>1091</v>
      </c>
    </row>
    <row r="1104" spans="22:22">
      <c r="V1104" s="344">
        <v>1092</v>
      </c>
    </row>
    <row r="1105" spans="22:22">
      <c r="V1105" s="344">
        <v>1093</v>
      </c>
    </row>
    <row r="1106" spans="22:22">
      <c r="V1106" s="344">
        <v>1094</v>
      </c>
    </row>
    <row r="1107" spans="22:22">
      <c r="V1107" s="344">
        <v>1095</v>
      </c>
    </row>
    <row r="1108" spans="22:22">
      <c r="V1108" s="344">
        <v>1096</v>
      </c>
    </row>
    <row r="1109" spans="22:22">
      <c r="V1109" s="344">
        <v>1097</v>
      </c>
    </row>
    <row r="1110" spans="22:22">
      <c r="V1110" s="344">
        <v>1098</v>
      </c>
    </row>
    <row r="1111" spans="22:22">
      <c r="V1111" s="344">
        <v>1099</v>
      </c>
    </row>
    <row r="1112" spans="22:22">
      <c r="V1112" s="344">
        <v>1100</v>
      </c>
    </row>
    <row r="1113" spans="22:22">
      <c r="V1113" s="344">
        <v>1101</v>
      </c>
    </row>
    <row r="1114" spans="22:22">
      <c r="V1114" s="344">
        <v>1102</v>
      </c>
    </row>
    <row r="1115" spans="22:22">
      <c r="V1115" s="344">
        <v>1103</v>
      </c>
    </row>
    <row r="1116" spans="22:22">
      <c r="V1116" s="344">
        <v>1104</v>
      </c>
    </row>
    <row r="1117" spans="22:22">
      <c r="V1117" s="344">
        <v>1105</v>
      </c>
    </row>
    <row r="1118" spans="22:22">
      <c r="V1118" s="344">
        <v>1106</v>
      </c>
    </row>
    <row r="1119" spans="22:22">
      <c r="V1119" s="344">
        <v>1107</v>
      </c>
    </row>
    <row r="1120" spans="22:22">
      <c r="V1120" s="344">
        <v>1108</v>
      </c>
    </row>
    <row r="1121" spans="22:22">
      <c r="V1121" s="344">
        <v>1109</v>
      </c>
    </row>
    <row r="1122" spans="22:22">
      <c r="V1122" s="344">
        <v>1110</v>
      </c>
    </row>
    <row r="1123" spans="22:22">
      <c r="V1123" s="344">
        <v>1111</v>
      </c>
    </row>
    <row r="1124" spans="22:22">
      <c r="V1124" s="344">
        <v>1112</v>
      </c>
    </row>
    <row r="1125" spans="22:22">
      <c r="V1125" s="344">
        <v>1113</v>
      </c>
    </row>
    <row r="1126" spans="22:22">
      <c r="V1126" s="344">
        <v>1114</v>
      </c>
    </row>
    <row r="1127" spans="22:22">
      <c r="V1127" s="344">
        <v>1115</v>
      </c>
    </row>
    <row r="1128" spans="22:22">
      <c r="V1128" s="344">
        <v>1116</v>
      </c>
    </row>
    <row r="1129" spans="22:22">
      <c r="V1129" s="344">
        <v>1117</v>
      </c>
    </row>
    <row r="1130" spans="22:22">
      <c r="V1130" s="344">
        <v>1118</v>
      </c>
    </row>
    <row r="1131" spans="22:22">
      <c r="V1131" s="344">
        <v>1119</v>
      </c>
    </row>
    <row r="1132" spans="22:22">
      <c r="V1132" s="344">
        <v>1120</v>
      </c>
    </row>
    <row r="1133" spans="22:22">
      <c r="V1133" s="344">
        <v>1121</v>
      </c>
    </row>
    <row r="1134" spans="22:22">
      <c r="V1134" s="344">
        <v>1122</v>
      </c>
    </row>
    <row r="1135" spans="22:22">
      <c r="V1135" s="344">
        <v>1123</v>
      </c>
    </row>
    <row r="1136" spans="22:22">
      <c r="V1136" s="344">
        <v>1124</v>
      </c>
    </row>
    <row r="1137" spans="22:22">
      <c r="V1137" s="344">
        <v>1125</v>
      </c>
    </row>
    <row r="1138" spans="22:22">
      <c r="V1138" s="344">
        <v>1126</v>
      </c>
    </row>
    <row r="1139" spans="22:22">
      <c r="V1139" s="344">
        <v>1127</v>
      </c>
    </row>
    <row r="1140" spans="22:22">
      <c r="V1140" s="344">
        <v>1128</v>
      </c>
    </row>
    <row r="1141" spans="22:22">
      <c r="V1141" s="344">
        <v>1129</v>
      </c>
    </row>
    <row r="1142" spans="22:22">
      <c r="V1142" s="344">
        <v>1130</v>
      </c>
    </row>
    <row r="1143" spans="22:22">
      <c r="V1143" s="344">
        <v>1131</v>
      </c>
    </row>
    <row r="1144" spans="22:22">
      <c r="V1144" s="344">
        <v>1132</v>
      </c>
    </row>
    <row r="1145" spans="22:22">
      <c r="V1145" s="344">
        <v>1133</v>
      </c>
    </row>
    <row r="1146" spans="22:22">
      <c r="V1146" s="344">
        <v>1134</v>
      </c>
    </row>
    <row r="1147" spans="22:22">
      <c r="V1147" s="344">
        <v>1135</v>
      </c>
    </row>
    <row r="1148" spans="22:22">
      <c r="V1148" s="344">
        <v>1136</v>
      </c>
    </row>
    <row r="1149" spans="22:22">
      <c r="V1149" s="344">
        <v>1137</v>
      </c>
    </row>
    <row r="1150" spans="22:22">
      <c r="V1150" s="344">
        <v>1138</v>
      </c>
    </row>
    <row r="1151" spans="22:22">
      <c r="V1151" s="344">
        <v>1139</v>
      </c>
    </row>
    <row r="1152" spans="22:22">
      <c r="V1152" s="344">
        <v>1140</v>
      </c>
    </row>
    <row r="1153" spans="22:22">
      <c r="V1153" s="344">
        <v>1141</v>
      </c>
    </row>
    <row r="1154" spans="22:22">
      <c r="V1154" s="344">
        <v>1142</v>
      </c>
    </row>
    <row r="1155" spans="22:22">
      <c r="V1155" s="344">
        <v>1143</v>
      </c>
    </row>
    <row r="1156" spans="22:22">
      <c r="V1156" s="344">
        <v>1144</v>
      </c>
    </row>
    <row r="1157" spans="22:22">
      <c r="V1157" s="344">
        <v>1145</v>
      </c>
    </row>
    <row r="1158" spans="22:22">
      <c r="V1158" s="344">
        <v>1146</v>
      </c>
    </row>
    <row r="1159" spans="22:22">
      <c r="V1159" s="344">
        <v>1147</v>
      </c>
    </row>
    <row r="1160" spans="22:22">
      <c r="V1160" s="344">
        <v>1148</v>
      </c>
    </row>
    <row r="1161" spans="22:22">
      <c r="V1161" s="344">
        <v>1149</v>
      </c>
    </row>
    <row r="1162" spans="22:22">
      <c r="V1162" s="344">
        <v>1150</v>
      </c>
    </row>
    <row r="1163" spans="22:22">
      <c r="V1163" s="344">
        <v>1151</v>
      </c>
    </row>
    <row r="1164" spans="22:22">
      <c r="V1164" s="344">
        <v>1152</v>
      </c>
    </row>
    <row r="1165" spans="22:22">
      <c r="V1165" s="344">
        <v>1153</v>
      </c>
    </row>
    <row r="1166" spans="22:22">
      <c r="V1166" s="344">
        <v>1154</v>
      </c>
    </row>
    <row r="1167" spans="22:22">
      <c r="V1167" s="344">
        <v>1155</v>
      </c>
    </row>
    <row r="1168" spans="22:22">
      <c r="V1168" s="344">
        <v>1156</v>
      </c>
    </row>
    <row r="1169" spans="22:22">
      <c r="V1169" s="344">
        <v>1157</v>
      </c>
    </row>
    <row r="1170" spans="22:22">
      <c r="V1170" s="344">
        <v>1158</v>
      </c>
    </row>
    <row r="1171" spans="22:22">
      <c r="V1171" s="344">
        <v>1159</v>
      </c>
    </row>
    <row r="1172" spans="22:22">
      <c r="V1172" s="344">
        <v>1160</v>
      </c>
    </row>
    <row r="1173" spans="22:22">
      <c r="V1173" s="344">
        <v>1161</v>
      </c>
    </row>
    <row r="1174" spans="22:22">
      <c r="V1174" s="344">
        <v>1162</v>
      </c>
    </row>
    <row r="1175" spans="22:22">
      <c r="V1175" s="344">
        <v>1163</v>
      </c>
    </row>
    <row r="1176" spans="22:22">
      <c r="V1176" s="344">
        <v>1164</v>
      </c>
    </row>
    <row r="1177" spans="22:22">
      <c r="V1177" s="344">
        <v>1165</v>
      </c>
    </row>
    <row r="1178" spans="22:22">
      <c r="V1178" s="344">
        <v>1166</v>
      </c>
    </row>
    <row r="1179" spans="22:22">
      <c r="V1179" s="344">
        <v>1167</v>
      </c>
    </row>
    <row r="1180" spans="22:22">
      <c r="V1180" s="344">
        <v>1168</v>
      </c>
    </row>
    <row r="1181" spans="22:22">
      <c r="V1181" s="344">
        <v>1169</v>
      </c>
    </row>
    <row r="1182" spans="22:22">
      <c r="V1182" s="344">
        <v>1170</v>
      </c>
    </row>
    <row r="1183" spans="22:22">
      <c r="V1183" s="344">
        <v>1171</v>
      </c>
    </row>
    <row r="1184" spans="22:22">
      <c r="V1184" s="344">
        <v>1172</v>
      </c>
    </row>
    <row r="1185" spans="22:22">
      <c r="V1185" s="344">
        <v>1173</v>
      </c>
    </row>
    <row r="1186" spans="22:22">
      <c r="V1186" s="344">
        <v>1174</v>
      </c>
    </row>
    <row r="1187" spans="22:22">
      <c r="V1187" s="344">
        <v>1175</v>
      </c>
    </row>
    <row r="1188" spans="22:22">
      <c r="V1188" s="344">
        <v>1176</v>
      </c>
    </row>
    <row r="1189" spans="22:22">
      <c r="V1189" s="344">
        <v>1177</v>
      </c>
    </row>
    <row r="1190" spans="22:22">
      <c r="V1190" s="344">
        <v>1178</v>
      </c>
    </row>
    <row r="1191" spans="22:22">
      <c r="V1191" s="344">
        <v>1179</v>
      </c>
    </row>
    <row r="1192" spans="22:22">
      <c r="V1192" s="344">
        <v>1180</v>
      </c>
    </row>
    <row r="1193" spans="22:22">
      <c r="V1193" s="344">
        <v>1181</v>
      </c>
    </row>
    <row r="1194" spans="22:22">
      <c r="V1194" s="344">
        <v>1182</v>
      </c>
    </row>
    <row r="1195" spans="22:22">
      <c r="V1195" s="344">
        <v>1183</v>
      </c>
    </row>
    <row r="1196" spans="22:22">
      <c r="V1196" s="344">
        <v>1184</v>
      </c>
    </row>
    <row r="1197" spans="22:22">
      <c r="V1197" s="344">
        <v>1185</v>
      </c>
    </row>
    <row r="1198" spans="22:22">
      <c r="V1198" s="344">
        <v>1186</v>
      </c>
    </row>
    <row r="1199" spans="22:22">
      <c r="V1199" s="344">
        <v>1187</v>
      </c>
    </row>
    <row r="1200" spans="22:22">
      <c r="V1200" s="344">
        <v>1188</v>
      </c>
    </row>
    <row r="1201" spans="22:22">
      <c r="V1201" s="344">
        <v>1189</v>
      </c>
    </row>
    <row r="1202" spans="22:22">
      <c r="V1202" s="344">
        <v>1190</v>
      </c>
    </row>
    <row r="1203" spans="22:22">
      <c r="V1203" s="344">
        <v>1191</v>
      </c>
    </row>
    <row r="1204" spans="22:22">
      <c r="V1204" s="344">
        <v>1192</v>
      </c>
    </row>
    <row r="1205" spans="22:22">
      <c r="V1205" s="344">
        <v>1193</v>
      </c>
    </row>
    <row r="1206" spans="22:22">
      <c r="V1206" s="344">
        <v>1194</v>
      </c>
    </row>
    <row r="1207" spans="22:22">
      <c r="V1207" s="344">
        <v>1195</v>
      </c>
    </row>
    <row r="1208" spans="22:22">
      <c r="V1208" s="344">
        <v>1196</v>
      </c>
    </row>
    <row r="1209" spans="22:22">
      <c r="V1209" s="344">
        <v>1197</v>
      </c>
    </row>
    <row r="1210" spans="22:22">
      <c r="V1210" s="344">
        <v>1198</v>
      </c>
    </row>
    <row r="1211" spans="22:22">
      <c r="V1211" s="344">
        <v>1199</v>
      </c>
    </row>
    <row r="1212" spans="22:22">
      <c r="V1212" s="344">
        <v>1200</v>
      </c>
    </row>
    <row r="1213" spans="22:22">
      <c r="V1213" s="344">
        <v>1201</v>
      </c>
    </row>
    <row r="1214" spans="22:22">
      <c r="V1214" s="344">
        <v>1202</v>
      </c>
    </row>
    <row r="1215" spans="22:22">
      <c r="V1215" s="344">
        <v>1203</v>
      </c>
    </row>
    <row r="1216" spans="22:22">
      <c r="V1216" s="344">
        <v>1204</v>
      </c>
    </row>
    <row r="1217" spans="22:22">
      <c r="V1217" s="344">
        <v>1205</v>
      </c>
    </row>
    <row r="1218" spans="22:22">
      <c r="V1218" s="344">
        <v>1206</v>
      </c>
    </row>
    <row r="1219" spans="22:22">
      <c r="V1219" s="344">
        <v>1207</v>
      </c>
    </row>
    <row r="1220" spans="22:22">
      <c r="V1220" s="344">
        <v>1208</v>
      </c>
    </row>
    <row r="1221" spans="22:22">
      <c r="V1221" s="344">
        <v>1209</v>
      </c>
    </row>
    <row r="1222" spans="22:22">
      <c r="V1222" s="344">
        <v>1210</v>
      </c>
    </row>
    <row r="1223" spans="22:22">
      <c r="V1223" s="344">
        <v>1211</v>
      </c>
    </row>
    <row r="1224" spans="22:22">
      <c r="V1224" s="344">
        <v>1212</v>
      </c>
    </row>
    <row r="1225" spans="22:22">
      <c r="V1225" s="344">
        <v>1213</v>
      </c>
    </row>
    <row r="1226" spans="22:22">
      <c r="V1226" s="344">
        <v>1214</v>
      </c>
    </row>
    <row r="1227" spans="22:22">
      <c r="V1227" s="344">
        <v>1215</v>
      </c>
    </row>
    <row r="1228" spans="22:22">
      <c r="V1228" s="344">
        <v>1216</v>
      </c>
    </row>
    <row r="1229" spans="22:22">
      <c r="V1229" s="344">
        <v>1217</v>
      </c>
    </row>
    <row r="1230" spans="22:22">
      <c r="V1230" s="344">
        <v>1218</v>
      </c>
    </row>
    <row r="1231" spans="22:22">
      <c r="V1231" s="344">
        <v>1219</v>
      </c>
    </row>
    <row r="1232" spans="22:22">
      <c r="V1232" s="344">
        <v>1220</v>
      </c>
    </row>
    <row r="1233" spans="22:22">
      <c r="V1233" s="344">
        <v>1221</v>
      </c>
    </row>
    <row r="1234" spans="22:22">
      <c r="V1234" s="344">
        <v>1222</v>
      </c>
    </row>
    <row r="1235" spans="22:22">
      <c r="V1235" s="344">
        <v>1223</v>
      </c>
    </row>
    <row r="1236" spans="22:22">
      <c r="V1236" s="344">
        <v>1224</v>
      </c>
    </row>
    <row r="1237" spans="22:22">
      <c r="V1237" s="344">
        <v>1225</v>
      </c>
    </row>
    <row r="1238" spans="22:22">
      <c r="V1238" s="344">
        <v>1226</v>
      </c>
    </row>
    <row r="1239" spans="22:22">
      <c r="V1239" s="344">
        <v>1227</v>
      </c>
    </row>
    <row r="1240" spans="22:22">
      <c r="V1240" s="344">
        <v>1228</v>
      </c>
    </row>
    <row r="1241" spans="22:22">
      <c r="V1241" s="344">
        <v>1229</v>
      </c>
    </row>
    <row r="1242" spans="22:22">
      <c r="V1242" s="344">
        <v>1230</v>
      </c>
    </row>
    <row r="1243" spans="22:22">
      <c r="V1243" s="344">
        <v>1231</v>
      </c>
    </row>
    <row r="1244" spans="22:22">
      <c r="V1244" s="344">
        <v>1232</v>
      </c>
    </row>
    <row r="1245" spans="22:22">
      <c r="V1245" s="344">
        <v>1233</v>
      </c>
    </row>
    <row r="1246" spans="22:22">
      <c r="V1246" s="344">
        <v>1234</v>
      </c>
    </row>
    <row r="1247" spans="22:22">
      <c r="V1247" s="344">
        <v>1235</v>
      </c>
    </row>
    <row r="1248" spans="22:22">
      <c r="V1248" s="344">
        <v>1236</v>
      </c>
    </row>
    <row r="1249" spans="22:22">
      <c r="V1249" s="344">
        <v>1237</v>
      </c>
    </row>
    <row r="1250" spans="22:22">
      <c r="V1250" s="344">
        <v>1238</v>
      </c>
    </row>
    <row r="1251" spans="22:22">
      <c r="V1251" s="344">
        <v>1239</v>
      </c>
    </row>
    <row r="1252" spans="22:22">
      <c r="V1252" s="344">
        <v>1240</v>
      </c>
    </row>
    <row r="1253" spans="22:22">
      <c r="V1253" s="344">
        <v>1241</v>
      </c>
    </row>
    <row r="1254" spans="22:22">
      <c r="V1254" s="344">
        <v>1242</v>
      </c>
    </row>
    <row r="1255" spans="22:22">
      <c r="V1255" s="344">
        <v>1243</v>
      </c>
    </row>
    <row r="1256" spans="22:22">
      <c r="V1256" s="344">
        <v>1244</v>
      </c>
    </row>
    <row r="1257" spans="22:22">
      <c r="V1257" s="344">
        <v>1245</v>
      </c>
    </row>
    <row r="1258" spans="22:22">
      <c r="V1258" s="344">
        <v>1246</v>
      </c>
    </row>
    <row r="1259" spans="22:22">
      <c r="V1259" s="344">
        <v>1247</v>
      </c>
    </row>
    <row r="1260" spans="22:22">
      <c r="V1260" s="344">
        <v>1248</v>
      </c>
    </row>
    <row r="1261" spans="22:22">
      <c r="V1261" s="344">
        <v>1249</v>
      </c>
    </row>
    <row r="1262" spans="22:22">
      <c r="V1262" s="344">
        <v>1250</v>
      </c>
    </row>
    <row r="1263" spans="22:22">
      <c r="V1263" s="344">
        <v>1251</v>
      </c>
    </row>
    <row r="1264" spans="22:22">
      <c r="V1264" s="344">
        <v>1252</v>
      </c>
    </row>
    <row r="1265" spans="22:22">
      <c r="V1265" s="344">
        <v>1253</v>
      </c>
    </row>
    <row r="1266" spans="22:22">
      <c r="V1266" s="344">
        <v>1254</v>
      </c>
    </row>
    <row r="1267" spans="22:22">
      <c r="V1267" s="344">
        <v>1255</v>
      </c>
    </row>
    <row r="1268" spans="22:22">
      <c r="V1268" s="344">
        <v>1256</v>
      </c>
    </row>
    <row r="1269" spans="22:22">
      <c r="V1269" s="344">
        <v>1257</v>
      </c>
    </row>
    <row r="1270" spans="22:22">
      <c r="V1270" s="344">
        <v>1258</v>
      </c>
    </row>
    <row r="1271" spans="22:22">
      <c r="V1271" s="344">
        <v>1259</v>
      </c>
    </row>
    <row r="1272" spans="22:22">
      <c r="V1272" s="344">
        <v>1260</v>
      </c>
    </row>
    <row r="1273" spans="22:22">
      <c r="V1273" s="344">
        <v>1261</v>
      </c>
    </row>
    <row r="1274" spans="22:22">
      <c r="V1274" s="344">
        <v>1262</v>
      </c>
    </row>
    <row r="1275" spans="22:22">
      <c r="V1275" s="344">
        <v>1263</v>
      </c>
    </row>
    <row r="1276" spans="22:22">
      <c r="V1276" s="344">
        <v>1264</v>
      </c>
    </row>
    <row r="1277" spans="22:22">
      <c r="V1277" s="344">
        <v>1265</v>
      </c>
    </row>
    <row r="1278" spans="22:22">
      <c r="V1278" s="344">
        <v>1266</v>
      </c>
    </row>
    <row r="1279" spans="22:22">
      <c r="V1279" s="344">
        <v>1267</v>
      </c>
    </row>
    <row r="1280" spans="22:22">
      <c r="V1280" s="344">
        <v>1268</v>
      </c>
    </row>
    <row r="1281" spans="22:22">
      <c r="V1281" s="344">
        <v>1269</v>
      </c>
    </row>
    <row r="1282" spans="22:22">
      <c r="V1282" s="344">
        <v>1270</v>
      </c>
    </row>
    <row r="1283" spans="22:22">
      <c r="V1283" s="344">
        <v>1271</v>
      </c>
    </row>
    <row r="1284" spans="22:22">
      <c r="V1284" s="344">
        <v>1272</v>
      </c>
    </row>
    <row r="1285" spans="22:22">
      <c r="V1285" s="344">
        <v>1273</v>
      </c>
    </row>
    <row r="1286" spans="22:22">
      <c r="V1286" s="344">
        <v>1274</v>
      </c>
    </row>
    <row r="1287" spans="22:22">
      <c r="V1287" s="344">
        <v>1275</v>
      </c>
    </row>
    <row r="1288" spans="22:22">
      <c r="V1288" s="344">
        <v>1276</v>
      </c>
    </row>
    <row r="1289" spans="22:22">
      <c r="V1289" s="344">
        <v>1277</v>
      </c>
    </row>
    <row r="1290" spans="22:22">
      <c r="V1290" s="344">
        <v>1278</v>
      </c>
    </row>
    <row r="1291" spans="22:22">
      <c r="V1291" s="344">
        <v>1279</v>
      </c>
    </row>
    <row r="1292" spans="22:22">
      <c r="V1292" s="344">
        <v>1280</v>
      </c>
    </row>
    <row r="1293" spans="22:22">
      <c r="V1293" s="344">
        <v>1281</v>
      </c>
    </row>
    <row r="1294" spans="22:22">
      <c r="V1294" s="344">
        <v>1282</v>
      </c>
    </row>
    <row r="1295" spans="22:22">
      <c r="V1295" s="344">
        <v>1283</v>
      </c>
    </row>
    <row r="1296" spans="22:22">
      <c r="V1296" s="344">
        <v>1284</v>
      </c>
    </row>
    <row r="1297" spans="22:22">
      <c r="V1297" s="344">
        <v>1285</v>
      </c>
    </row>
    <row r="1298" spans="22:22">
      <c r="V1298" s="344">
        <v>1286</v>
      </c>
    </row>
    <row r="1299" spans="22:22">
      <c r="V1299" s="344">
        <v>1287</v>
      </c>
    </row>
    <row r="1300" spans="22:22">
      <c r="V1300" s="344">
        <v>1288</v>
      </c>
    </row>
    <row r="1301" spans="22:22">
      <c r="V1301" s="344">
        <v>1289</v>
      </c>
    </row>
    <row r="1302" spans="22:22">
      <c r="V1302" s="344">
        <v>1290</v>
      </c>
    </row>
    <row r="1303" spans="22:22">
      <c r="V1303" s="344">
        <v>1291</v>
      </c>
    </row>
    <row r="1304" spans="22:22">
      <c r="V1304" s="344">
        <v>1292</v>
      </c>
    </row>
    <row r="1305" spans="22:22">
      <c r="V1305" s="344">
        <v>1293</v>
      </c>
    </row>
    <row r="1306" spans="22:22">
      <c r="V1306" s="344">
        <v>1294</v>
      </c>
    </row>
    <row r="1307" spans="22:22">
      <c r="V1307" s="344">
        <v>1295</v>
      </c>
    </row>
    <row r="1308" spans="22:22">
      <c r="V1308" s="344">
        <v>1296</v>
      </c>
    </row>
    <row r="1309" spans="22:22">
      <c r="V1309" s="344">
        <v>1297</v>
      </c>
    </row>
    <row r="1310" spans="22:22">
      <c r="V1310" s="344">
        <v>1298</v>
      </c>
    </row>
    <row r="1311" spans="22:22">
      <c r="V1311" s="344">
        <v>1299</v>
      </c>
    </row>
  </sheetData>
  <mergeCells count="13">
    <mergeCell ref="H10:N10"/>
    <mergeCell ref="C10:C11"/>
    <mergeCell ref="D10:D11"/>
    <mergeCell ref="E10:E11"/>
    <mergeCell ref="F10:F11"/>
    <mergeCell ref="G10:G11"/>
    <mergeCell ref="U10:U11"/>
    <mergeCell ref="O10:O11"/>
    <mergeCell ref="P10:P11"/>
    <mergeCell ref="Q10:Q11"/>
    <mergeCell ref="R10:R11"/>
    <mergeCell ref="S10:S11"/>
    <mergeCell ref="T10:T11"/>
  </mergeCells>
  <pageMargins left="0.25" right="0.25" top="0.75" bottom="0.75" header="0.3" footer="0.3"/>
  <pageSetup paperSize="9" scale="70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6">
    <pageSetUpPr fitToPage="1"/>
  </sheetPr>
  <dimension ref="A3:AG46"/>
  <sheetViews>
    <sheetView showGridLines="0" topLeftCell="A4" zoomScale="90" zoomScaleNormal="90" zoomScalePageLayoutView="90" workbookViewId="0">
      <selection activeCell="F22" sqref="F22"/>
    </sheetView>
  </sheetViews>
  <sheetFormatPr baseColWidth="10" defaultColWidth="8.83203125" defaultRowHeight="13"/>
  <cols>
    <col min="1" max="2" width="3.33203125" style="3" customWidth="1"/>
    <col min="3" max="3" width="19.6640625" style="3" customWidth="1"/>
    <col min="4" max="4" width="11.6640625" style="3" customWidth="1"/>
    <col min="5" max="5" width="9.6640625" style="3" customWidth="1"/>
    <col min="6" max="14" width="8.6640625" style="3" customWidth="1"/>
    <col min="15" max="15" width="8.83203125" style="3" customWidth="1"/>
    <col min="16" max="18" width="8.6640625" style="3" customWidth="1"/>
    <col min="19" max="19" width="8.33203125" style="3" customWidth="1"/>
    <col min="20" max="20" width="8.83203125" style="3" customWidth="1"/>
    <col min="21" max="21" width="9.1640625" style="3" customWidth="1"/>
    <col min="22" max="22" width="3.33203125" style="3" customWidth="1"/>
    <col min="23" max="23" width="13.33203125" style="3" bestFit="1" customWidth="1"/>
    <col min="24" max="24" width="8.83203125" style="3"/>
    <col min="25" max="25" width="10.33203125" style="3" customWidth="1"/>
    <col min="26" max="30" width="8.83203125" style="3"/>
    <col min="31" max="31" width="14.83203125" style="3" customWidth="1"/>
    <col min="32" max="32" width="13.33203125" style="3" customWidth="1"/>
    <col min="33" max="16384" width="8.83203125" style="3"/>
  </cols>
  <sheetData>
    <row r="3" spans="1:33" ht="14" thickBot="1">
      <c r="B3" s="245">
        <v>2.5</v>
      </c>
      <c r="C3" s="242">
        <v>19</v>
      </c>
      <c r="D3" s="242">
        <v>11</v>
      </c>
      <c r="E3" s="242">
        <v>9</v>
      </c>
      <c r="F3" s="242">
        <v>8</v>
      </c>
      <c r="G3" s="242">
        <v>8</v>
      </c>
      <c r="H3" s="242">
        <v>8</v>
      </c>
      <c r="I3" s="242">
        <v>8</v>
      </c>
      <c r="J3" s="242">
        <v>8</v>
      </c>
      <c r="K3" s="242">
        <v>8</v>
      </c>
      <c r="L3" s="242">
        <v>8</v>
      </c>
      <c r="M3" s="242">
        <v>8</v>
      </c>
      <c r="N3" s="242">
        <v>8</v>
      </c>
      <c r="O3" s="242">
        <v>8</v>
      </c>
      <c r="P3" s="242">
        <v>8</v>
      </c>
      <c r="Q3" s="242">
        <v>8</v>
      </c>
      <c r="R3" s="242">
        <v>8</v>
      </c>
      <c r="S3" s="242">
        <v>8</v>
      </c>
      <c r="T3" s="242">
        <v>9</v>
      </c>
      <c r="U3" s="242">
        <v>9</v>
      </c>
      <c r="V3" s="245">
        <v>2.5</v>
      </c>
    </row>
    <row r="4" spans="1:33" ht="14" customHeight="1">
      <c r="A4" s="15"/>
      <c r="B4" s="91"/>
      <c r="C4" s="92"/>
      <c r="D4" s="92"/>
      <c r="E4" s="92"/>
      <c r="F4" s="92"/>
      <c r="G4" s="115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7"/>
      <c r="W4" s="15"/>
      <c r="X4" s="15"/>
    </row>
    <row r="5" spans="1:33" ht="14" customHeight="1">
      <c r="A5" s="15"/>
      <c r="B5" s="94"/>
      <c r="C5" s="95"/>
      <c r="D5" s="96"/>
      <c r="E5" s="96"/>
      <c r="F5" s="95"/>
      <c r="G5" s="100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 t="s">
        <v>431</v>
      </c>
      <c r="V5" s="118"/>
      <c r="W5" s="15"/>
      <c r="X5" s="15"/>
    </row>
    <row r="6" spans="1:33" ht="14" customHeight="1">
      <c r="A6" s="15"/>
      <c r="B6" s="94"/>
      <c r="C6" s="95"/>
      <c r="D6" s="95"/>
      <c r="E6" s="95"/>
      <c r="F6" s="95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18"/>
      <c r="W6" s="15"/>
      <c r="X6" s="15"/>
    </row>
    <row r="7" spans="1:33" ht="14" customHeight="1">
      <c r="A7" s="15"/>
      <c r="B7" s="94"/>
      <c r="C7" s="98"/>
      <c r="D7" s="99" t="s">
        <v>415</v>
      </c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118"/>
      <c r="W7" s="15"/>
      <c r="X7" s="15"/>
    </row>
    <row r="8" spans="1:33" ht="14" customHeight="1">
      <c r="A8" s="15"/>
      <c r="B8" s="94"/>
      <c r="C8" s="100"/>
      <c r="D8" s="100"/>
      <c r="E8" s="101"/>
      <c r="F8" s="10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18"/>
      <c r="W8" s="15"/>
      <c r="X8" s="15"/>
    </row>
    <row r="9" spans="1:33" ht="15" customHeight="1">
      <c r="A9" s="15"/>
      <c r="B9" s="2"/>
      <c r="C9" s="1"/>
      <c r="D9" s="1"/>
      <c r="E9" s="17"/>
      <c r="F9" s="1"/>
      <c r="G9" s="1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45"/>
      <c r="W9" s="15"/>
      <c r="X9" s="15"/>
    </row>
    <row r="10" spans="1:33" ht="15" customHeight="1">
      <c r="A10" s="15"/>
      <c r="B10" s="2"/>
      <c r="C10" s="30" t="s">
        <v>390</v>
      </c>
      <c r="D10" s="1"/>
      <c r="E10" s="17"/>
      <c r="F10" s="1"/>
      <c r="G10" s="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45"/>
      <c r="W10" s="15"/>
      <c r="X10" s="15"/>
    </row>
    <row r="11" spans="1:33" ht="15" customHeight="1" thickBot="1">
      <c r="A11" s="15"/>
      <c r="B11" s="2"/>
      <c r="C11" s="30"/>
      <c r="D11" s="1"/>
      <c r="E11" s="17"/>
      <c r="F11" s="1"/>
      <c r="G11" s="1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4" t="s">
        <v>39</v>
      </c>
      <c r="V11" s="45"/>
    </row>
    <row r="12" spans="1:33" ht="18" customHeight="1" thickBot="1">
      <c r="A12" s="15"/>
      <c r="B12" s="2"/>
      <c r="C12" s="548" t="s">
        <v>14</v>
      </c>
      <c r="D12" s="548" t="s">
        <v>69</v>
      </c>
      <c r="E12" s="548" t="s">
        <v>349</v>
      </c>
      <c r="F12" s="548" t="s">
        <v>360</v>
      </c>
      <c r="G12" s="548" t="s">
        <v>0</v>
      </c>
      <c r="H12" s="552" t="s">
        <v>7</v>
      </c>
      <c r="I12" s="552"/>
      <c r="J12" s="552"/>
      <c r="K12" s="552"/>
      <c r="L12" s="552"/>
      <c r="M12" s="552"/>
      <c r="N12" s="552"/>
      <c r="O12" s="548" t="s">
        <v>67</v>
      </c>
      <c r="P12" s="548" t="s">
        <v>40</v>
      </c>
      <c r="Q12" s="548" t="s">
        <v>346</v>
      </c>
      <c r="R12" s="548" t="s">
        <v>347</v>
      </c>
      <c r="S12" s="548" t="s">
        <v>348</v>
      </c>
      <c r="T12" s="548" t="s">
        <v>44</v>
      </c>
      <c r="U12" s="548" t="s">
        <v>46</v>
      </c>
      <c r="V12" s="45"/>
    </row>
    <row r="13" spans="1:33" ht="39" customHeight="1" thickBot="1">
      <c r="A13" s="15"/>
      <c r="B13" s="2"/>
      <c r="C13" s="549"/>
      <c r="D13" s="549"/>
      <c r="E13" s="549"/>
      <c r="F13" s="549"/>
      <c r="G13" s="549"/>
      <c r="H13" s="36" t="s">
        <v>1</v>
      </c>
      <c r="I13" s="36" t="s">
        <v>2</v>
      </c>
      <c r="J13" s="36" t="s">
        <v>3</v>
      </c>
      <c r="K13" s="36" t="s">
        <v>4</v>
      </c>
      <c r="L13" s="36" t="s">
        <v>5</v>
      </c>
      <c r="M13" s="36" t="s">
        <v>68</v>
      </c>
      <c r="N13" s="36" t="s">
        <v>6</v>
      </c>
      <c r="O13" s="549"/>
      <c r="P13" s="549"/>
      <c r="Q13" s="549"/>
      <c r="R13" s="549"/>
      <c r="S13" s="549"/>
      <c r="T13" s="549"/>
      <c r="U13" s="549"/>
      <c r="V13" s="45"/>
    </row>
    <row r="14" spans="1:33" ht="16.5" customHeight="1">
      <c r="A14" s="15"/>
      <c r="B14" s="2"/>
      <c r="C14" s="47" t="s">
        <v>79</v>
      </c>
      <c r="D14" s="392">
        <v>56093</v>
      </c>
      <c r="E14" s="395">
        <v>1.61493222231</v>
      </c>
      <c r="F14" s="395">
        <v>8.4994420969999998E-2</v>
      </c>
      <c r="G14" s="395">
        <v>0.15475055008999999</v>
      </c>
      <c r="H14" s="375">
        <v>0.10506500347</v>
      </c>
      <c r="I14" s="375">
        <v>8.7210045599999994E-2</v>
      </c>
      <c r="J14" s="375">
        <v>4.0415223110000002E-2</v>
      </c>
      <c r="K14" s="375">
        <v>8.114560975E-2</v>
      </c>
      <c r="L14" s="375">
        <v>7.0712968899999994E-3</v>
      </c>
      <c r="M14" s="375">
        <v>3.0087948739999999E-2</v>
      </c>
      <c r="N14" s="375">
        <v>9.045932042999999E-2</v>
      </c>
      <c r="O14" s="375">
        <v>1.1777886450400001</v>
      </c>
      <c r="P14" s="375">
        <v>0.12301874285</v>
      </c>
      <c r="Q14" s="375">
        <v>0.13960807639</v>
      </c>
      <c r="R14" s="375">
        <v>1.397778419E-2</v>
      </c>
      <c r="S14" s="375">
        <v>3.0720349009999998E-2</v>
      </c>
      <c r="T14" s="375">
        <v>2.0435676854300002</v>
      </c>
      <c r="U14" s="375">
        <v>0.15360137692999998</v>
      </c>
      <c r="V14" s="112">
        <v>2</v>
      </c>
    </row>
    <row r="15" spans="1:33" ht="16.5" customHeight="1">
      <c r="A15" s="15"/>
      <c r="B15" s="2"/>
      <c r="C15" s="48" t="s">
        <v>84</v>
      </c>
      <c r="D15" s="393">
        <v>191342</v>
      </c>
      <c r="E15" s="396">
        <v>4.9691443961599999</v>
      </c>
      <c r="F15" s="396">
        <v>0.32502597855999998</v>
      </c>
      <c r="G15" s="396">
        <v>0.90016903212999999</v>
      </c>
      <c r="H15" s="376">
        <v>0.26462843093999999</v>
      </c>
      <c r="I15" s="376">
        <v>0.1871539368</v>
      </c>
      <c r="J15" s="376">
        <v>0.12065741479</v>
      </c>
      <c r="K15" s="376">
        <v>0.24414754602000002</v>
      </c>
      <c r="L15" s="376">
        <v>4.8690518670000002E-2</v>
      </c>
      <c r="M15" s="376">
        <v>5.8212379549999999E-2</v>
      </c>
      <c r="N15" s="376">
        <v>0.34708414407999988</v>
      </c>
      <c r="O15" s="376">
        <v>3.7170749901099995</v>
      </c>
      <c r="P15" s="376">
        <v>0.39302513575999998</v>
      </c>
      <c r="Q15" s="376">
        <v>0.42023295530000004</v>
      </c>
      <c r="R15" s="376">
        <v>6.6569401200000003E-2</v>
      </c>
      <c r="S15" s="376">
        <v>9.4504125209999998E-2</v>
      </c>
      <c r="T15" s="376">
        <v>11.436162806999999</v>
      </c>
      <c r="U15" s="376">
        <v>1.0412155939300001</v>
      </c>
      <c r="V15" s="112">
        <v>5</v>
      </c>
    </row>
    <row r="16" spans="1:33" ht="16.5" customHeight="1">
      <c r="A16" s="15"/>
      <c r="B16" s="2"/>
      <c r="C16" s="48" t="s">
        <v>80</v>
      </c>
      <c r="D16" s="393">
        <v>62366</v>
      </c>
      <c r="E16" s="396">
        <v>1.9168497636500001</v>
      </c>
      <c r="F16" s="396">
        <v>9.9107680989999988E-2</v>
      </c>
      <c r="G16" s="396">
        <v>0.12453131595</v>
      </c>
      <c r="H16" s="376">
        <v>0.13756321088999998</v>
      </c>
      <c r="I16" s="376">
        <v>0.1415222106</v>
      </c>
      <c r="J16" s="376">
        <v>7.8951758150000009E-2</v>
      </c>
      <c r="K16" s="376">
        <v>0.13318435325</v>
      </c>
      <c r="L16" s="376">
        <v>6.4048402300000001E-3</v>
      </c>
      <c r="M16" s="376">
        <v>4.3825151560000004E-2</v>
      </c>
      <c r="N16" s="376">
        <v>8.0673688879999927E-2</v>
      </c>
      <c r="O16" s="376">
        <v>1.2969832113800002</v>
      </c>
      <c r="P16" s="376">
        <v>0.12147190533999999</v>
      </c>
      <c r="Q16" s="376">
        <v>0.15688504736</v>
      </c>
      <c r="R16" s="376">
        <v>1.246965136E-2</v>
      </c>
      <c r="S16" s="376">
        <v>4.7942414599999997E-2</v>
      </c>
      <c r="T16" s="376">
        <v>1.14878910433</v>
      </c>
      <c r="U16" s="376">
        <v>0.1421488933</v>
      </c>
      <c r="V16" s="112">
        <v>8</v>
      </c>
      <c r="W16" s="152"/>
      <c r="X16" s="155"/>
      <c r="Y16" s="159"/>
      <c r="Z16" s="155"/>
      <c r="AA16" s="155"/>
      <c r="AB16" s="155"/>
      <c r="AC16" s="156"/>
      <c r="AD16" s="156"/>
      <c r="AE16" s="157"/>
      <c r="AF16" s="157"/>
      <c r="AG16" s="231"/>
    </row>
    <row r="17" spans="1:33" ht="16.5" customHeight="1">
      <c r="A17" s="15"/>
      <c r="B17" s="2"/>
      <c r="C17" s="48" t="s">
        <v>89</v>
      </c>
      <c r="D17" s="393">
        <v>265205</v>
      </c>
      <c r="E17" s="396">
        <v>7.9592571098200011</v>
      </c>
      <c r="F17" s="396">
        <v>0.44581540983000001</v>
      </c>
      <c r="G17" s="396">
        <v>1.30913468449</v>
      </c>
      <c r="H17" s="376">
        <v>0.45860898281999996</v>
      </c>
      <c r="I17" s="376">
        <v>0.44582879319999996</v>
      </c>
      <c r="J17" s="376">
        <v>0.22397460307</v>
      </c>
      <c r="K17" s="376">
        <v>0.33688955677999999</v>
      </c>
      <c r="L17" s="376">
        <v>0.11108691876</v>
      </c>
      <c r="M17" s="376">
        <v>0.12163608712</v>
      </c>
      <c r="N17" s="376">
        <v>0.46518760654000024</v>
      </c>
      <c r="O17" s="376">
        <v>5.8223011849899997</v>
      </c>
      <c r="P17" s="376">
        <v>0.63935150103999994</v>
      </c>
      <c r="Q17" s="376">
        <v>0.70213393869999996</v>
      </c>
      <c r="R17" s="376">
        <v>7.4073335379999994E-2</v>
      </c>
      <c r="S17" s="376">
        <v>0.13797703062</v>
      </c>
      <c r="T17" s="376">
        <v>12.14072493624</v>
      </c>
      <c r="U17" s="376">
        <v>1.04898539685</v>
      </c>
      <c r="V17" s="112">
        <v>11</v>
      </c>
      <c r="W17" s="152"/>
      <c r="X17" s="155"/>
      <c r="Y17" s="159"/>
      <c r="Z17" s="155"/>
      <c r="AA17" s="155"/>
      <c r="AB17" s="155"/>
      <c r="AC17" s="156"/>
      <c r="AD17" s="156"/>
      <c r="AE17" s="157"/>
      <c r="AF17" s="157"/>
      <c r="AG17" s="231"/>
    </row>
    <row r="18" spans="1:33" ht="16.5" customHeight="1">
      <c r="A18" s="15"/>
      <c r="B18" s="2"/>
      <c r="C18" s="48" t="s">
        <v>98</v>
      </c>
      <c r="D18" s="393">
        <v>1033985</v>
      </c>
      <c r="E18" s="396">
        <v>24.941098827659999</v>
      </c>
      <c r="F18" s="396">
        <v>1.7954633065100001</v>
      </c>
      <c r="G18" s="396">
        <v>5.8899327584200005</v>
      </c>
      <c r="H18" s="376">
        <v>1.3568752203500001</v>
      </c>
      <c r="I18" s="376">
        <v>1.0036167091000001</v>
      </c>
      <c r="J18" s="376">
        <v>0.65464810033999998</v>
      </c>
      <c r="K18" s="376">
        <v>1.5374418348900001</v>
      </c>
      <c r="L18" s="376">
        <v>0.16519631182</v>
      </c>
      <c r="M18" s="376">
        <v>0.30058870979000002</v>
      </c>
      <c r="N18" s="376">
        <v>1.7456954523699997</v>
      </c>
      <c r="O18" s="376">
        <v>18.269554157960002</v>
      </c>
      <c r="P18" s="376">
        <v>1.7089463183</v>
      </c>
      <c r="Q18" s="376">
        <v>1.9517478867300002</v>
      </c>
      <c r="R18" s="376">
        <v>0.21293284591</v>
      </c>
      <c r="S18" s="376">
        <v>0.45999126767000004</v>
      </c>
      <c r="T18" s="376">
        <v>60.220783230080002</v>
      </c>
      <c r="U18" s="376">
        <v>4.4374175786599999</v>
      </c>
      <c r="V18" s="112">
        <v>14</v>
      </c>
      <c r="W18" s="152"/>
      <c r="X18" s="155"/>
      <c r="Y18" s="159"/>
      <c r="Z18" s="155"/>
      <c r="AA18" s="155"/>
      <c r="AB18" s="155"/>
      <c r="AC18" s="156"/>
      <c r="AD18" s="156"/>
      <c r="AE18" s="157"/>
      <c r="AF18" s="157"/>
      <c r="AG18" s="231"/>
    </row>
    <row r="19" spans="1:33" ht="16.5" customHeight="1">
      <c r="A19" s="15"/>
      <c r="B19" s="2"/>
      <c r="C19" s="48" t="s">
        <v>94</v>
      </c>
      <c r="D19" s="393">
        <v>543386</v>
      </c>
      <c r="E19" s="396">
        <v>12.799382153259998</v>
      </c>
      <c r="F19" s="396">
        <v>1.17865543727</v>
      </c>
      <c r="G19" s="396">
        <v>3.1846396608299998</v>
      </c>
      <c r="H19" s="376">
        <v>0.68161417919999989</v>
      </c>
      <c r="I19" s="376">
        <v>0.48377679539999996</v>
      </c>
      <c r="J19" s="376">
        <v>0.32928289918999998</v>
      </c>
      <c r="K19" s="376">
        <v>0.61020520961000002</v>
      </c>
      <c r="L19" s="376">
        <v>0.18914365622000001</v>
      </c>
      <c r="M19" s="376">
        <v>0.20314233571000001</v>
      </c>
      <c r="N19" s="376">
        <v>0.91613868377000029</v>
      </c>
      <c r="O19" s="376">
        <v>9.4303590891300004</v>
      </c>
      <c r="P19" s="376">
        <v>0.96191574929000001</v>
      </c>
      <c r="Q19" s="376">
        <v>1.04367761997</v>
      </c>
      <c r="R19" s="376">
        <v>0.11569485766000001</v>
      </c>
      <c r="S19" s="376">
        <v>0.20148611932999999</v>
      </c>
      <c r="T19" s="376">
        <v>35.905749497739997</v>
      </c>
      <c r="U19" s="376">
        <v>2.3463308389400002</v>
      </c>
      <c r="V19" s="112">
        <v>17</v>
      </c>
      <c r="W19" s="152"/>
      <c r="X19" s="155"/>
      <c r="Y19" s="159"/>
      <c r="Z19" s="155"/>
      <c r="AA19" s="155"/>
      <c r="AB19" s="155"/>
      <c r="AC19" s="156"/>
      <c r="AD19" s="156"/>
      <c r="AE19" s="157"/>
      <c r="AF19" s="157"/>
      <c r="AG19" s="231"/>
    </row>
    <row r="20" spans="1:33" ht="16.5" customHeight="1">
      <c r="A20" s="15"/>
      <c r="B20" s="2"/>
      <c r="C20" s="48" t="s">
        <v>99</v>
      </c>
      <c r="D20" s="393">
        <v>594416</v>
      </c>
      <c r="E20" s="396">
        <v>28.449143533579999</v>
      </c>
      <c r="F20" s="396">
        <v>2.2472515295999997</v>
      </c>
      <c r="G20" s="396">
        <v>6.3365178340600004</v>
      </c>
      <c r="H20" s="376">
        <v>2.0318745225899999</v>
      </c>
      <c r="I20" s="376">
        <v>0.80081880960000007</v>
      </c>
      <c r="J20" s="376">
        <v>0.69231043142999993</v>
      </c>
      <c r="K20" s="376">
        <v>1.6736398253699998</v>
      </c>
      <c r="L20" s="376">
        <v>0.17991364571999999</v>
      </c>
      <c r="M20" s="376">
        <v>0.46277578657999996</v>
      </c>
      <c r="N20" s="376">
        <v>1.2764394769900012</v>
      </c>
      <c r="O20" s="376">
        <v>21.422150546120001</v>
      </c>
      <c r="P20" s="376">
        <v>3.3771373651100003</v>
      </c>
      <c r="Q20" s="376">
        <v>3.7430187193900002</v>
      </c>
      <c r="R20" s="376">
        <v>0.20421963743999999</v>
      </c>
      <c r="S20" s="376">
        <v>0.57702586875999995</v>
      </c>
      <c r="T20" s="376">
        <v>70.62362885972999</v>
      </c>
      <c r="U20" s="376">
        <v>6.2466529704699996</v>
      </c>
      <c r="V20" s="112">
        <v>20</v>
      </c>
      <c r="W20" s="152"/>
      <c r="X20" s="155"/>
      <c r="Y20" s="159"/>
      <c r="Z20" s="155"/>
      <c r="AA20" s="155"/>
      <c r="AB20" s="155"/>
      <c r="AC20" s="156"/>
      <c r="AD20" s="156"/>
      <c r="AE20" s="157"/>
      <c r="AF20" s="157"/>
      <c r="AG20" s="231"/>
    </row>
    <row r="21" spans="1:33" ht="16.5" customHeight="1">
      <c r="A21" s="15"/>
      <c r="B21" s="2"/>
      <c r="C21" s="48" t="s">
        <v>92</v>
      </c>
      <c r="D21" s="393">
        <v>459389</v>
      </c>
      <c r="E21" s="396">
        <v>12.358631392300001</v>
      </c>
      <c r="F21" s="396">
        <v>0.75629883489999994</v>
      </c>
      <c r="G21" s="396">
        <v>3.0356636611500001</v>
      </c>
      <c r="H21" s="376">
        <v>0.59415999974</v>
      </c>
      <c r="I21" s="376">
        <v>0.40026679079999999</v>
      </c>
      <c r="J21" s="376">
        <v>0.25055014862000002</v>
      </c>
      <c r="K21" s="376">
        <v>0.56779631503999994</v>
      </c>
      <c r="L21" s="376">
        <v>0.18307589465999999</v>
      </c>
      <c r="M21" s="376">
        <v>0.13592599630000002</v>
      </c>
      <c r="N21" s="376">
        <v>0.9810113140500003</v>
      </c>
      <c r="O21" s="376">
        <v>9.2993663060900005</v>
      </c>
      <c r="P21" s="376">
        <v>0.93200318286999995</v>
      </c>
      <c r="Q21" s="376">
        <v>0.99680603413000002</v>
      </c>
      <c r="R21" s="376">
        <v>0.12355446151000002</v>
      </c>
      <c r="S21" s="376">
        <v>0.19231434364</v>
      </c>
      <c r="T21" s="376">
        <v>36.81683125712</v>
      </c>
      <c r="U21" s="376">
        <v>2.5627441917600002</v>
      </c>
      <c r="V21" s="112">
        <v>23</v>
      </c>
      <c r="W21" s="152"/>
      <c r="X21" s="155"/>
      <c r="Y21" s="159"/>
      <c r="Z21" s="155"/>
      <c r="AA21" s="155"/>
      <c r="AB21" s="155"/>
      <c r="AC21" s="156"/>
      <c r="AD21" s="156"/>
      <c r="AE21" s="157"/>
      <c r="AF21" s="157"/>
      <c r="AG21" s="231"/>
    </row>
    <row r="22" spans="1:33" ht="16.5" customHeight="1">
      <c r="A22" s="15"/>
      <c r="B22" s="2"/>
      <c r="C22" s="48" t="s">
        <v>77</v>
      </c>
      <c r="D22" s="393">
        <v>22</v>
      </c>
      <c r="E22" s="396">
        <v>1.8321933400000001E-3</v>
      </c>
      <c r="F22" s="396">
        <v>4.6434344000000001E-4</v>
      </c>
      <c r="G22" s="396">
        <v>1.7802139900000001E-3</v>
      </c>
      <c r="H22" s="376">
        <v>1.7556315000000002E-4</v>
      </c>
      <c r="I22" s="376">
        <v>3.9614999999999999E-5</v>
      </c>
      <c r="J22" s="376">
        <v>3.3309570000000002E-5</v>
      </c>
      <c r="K22" s="376">
        <v>1.1982883E-4</v>
      </c>
      <c r="L22" s="376">
        <v>2.8246130000000003E-5</v>
      </c>
      <c r="M22" s="376">
        <v>3.8818269999999999E-5</v>
      </c>
      <c r="N22" s="376">
        <v>0</v>
      </c>
      <c r="O22" s="376">
        <v>1.39998159E-3</v>
      </c>
      <c r="P22" s="376">
        <v>2.6804165000000001E-4</v>
      </c>
      <c r="Q22" s="376">
        <v>2.5678946E-4</v>
      </c>
      <c r="R22" s="376">
        <v>3.9526550000000005E-5</v>
      </c>
      <c r="S22" s="376">
        <v>2.8274360000000002E-5</v>
      </c>
      <c r="T22" s="376">
        <v>1.0095552250000001E-2</v>
      </c>
      <c r="U22" s="376">
        <v>1.78613199E-3</v>
      </c>
      <c r="V22" s="112">
        <v>26</v>
      </c>
      <c r="W22" s="152"/>
      <c r="X22" s="155"/>
      <c r="Y22" s="159"/>
      <c r="Z22" s="155"/>
      <c r="AA22" s="155"/>
      <c r="AB22" s="155"/>
      <c r="AC22" s="156"/>
      <c r="AD22" s="156"/>
      <c r="AE22" s="157"/>
      <c r="AF22" s="157"/>
      <c r="AG22" s="231"/>
    </row>
    <row r="23" spans="1:33" ht="16.5" customHeight="1">
      <c r="A23" s="15"/>
      <c r="B23" s="2"/>
      <c r="C23" s="48" t="s">
        <v>95</v>
      </c>
      <c r="D23" s="393">
        <v>732569</v>
      </c>
      <c r="E23" s="396">
        <v>17.31349492343</v>
      </c>
      <c r="F23" s="396">
        <v>1.0601662540499999</v>
      </c>
      <c r="G23" s="396">
        <v>3.8448907981499998</v>
      </c>
      <c r="H23" s="376">
        <v>0.81760636209000004</v>
      </c>
      <c r="I23" s="376">
        <v>0.66190168139999994</v>
      </c>
      <c r="J23" s="376">
        <v>0.37727566205000002</v>
      </c>
      <c r="K23" s="376">
        <v>0.89352154249000004</v>
      </c>
      <c r="L23" s="376">
        <v>0.29999031586000002</v>
      </c>
      <c r="M23" s="376">
        <v>0.15520443433</v>
      </c>
      <c r="N23" s="376">
        <v>1.39497809083</v>
      </c>
      <c r="O23" s="376">
        <v>12.75335114686</v>
      </c>
      <c r="P23" s="376">
        <v>1.0649528699499999</v>
      </c>
      <c r="Q23" s="376">
        <v>1.1831663691399998</v>
      </c>
      <c r="R23" s="376">
        <v>0.15612396983999999</v>
      </c>
      <c r="S23" s="376">
        <v>0.27880230266</v>
      </c>
      <c r="T23" s="376">
        <v>57.32199980819</v>
      </c>
      <c r="U23" s="376">
        <v>4.4032188365599998</v>
      </c>
      <c r="V23" s="112">
        <v>29</v>
      </c>
      <c r="W23" s="152"/>
      <c r="X23" s="155"/>
      <c r="Y23" s="159"/>
      <c r="Z23" s="155"/>
      <c r="AA23" s="155"/>
      <c r="AB23" s="155"/>
      <c r="AC23" s="156"/>
      <c r="AD23" s="156"/>
      <c r="AE23" s="157"/>
      <c r="AF23" s="157"/>
      <c r="AG23" s="231"/>
    </row>
    <row r="24" spans="1:33" ht="16.5" customHeight="1">
      <c r="A24" s="15"/>
      <c r="B24" s="2"/>
      <c r="C24" s="48" t="s">
        <v>88</v>
      </c>
      <c r="D24" s="393">
        <v>279980</v>
      </c>
      <c r="E24" s="396">
        <v>6.5445203280799991</v>
      </c>
      <c r="F24" s="396">
        <v>0.31455302608999997</v>
      </c>
      <c r="G24" s="396">
        <v>0.95284549274999997</v>
      </c>
      <c r="H24" s="376">
        <v>0.35386059786000001</v>
      </c>
      <c r="I24" s="376">
        <v>0.3364961474</v>
      </c>
      <c r="J24" s="376">
        <v>0.22035095930000001</v>
      </c>
      <c r="K24" s="376">
        <v>0.37347823892000004</v>
      </c>
      <c r="L24" s="376">
        <v>6.3918515689999997E-2</v>
      </c>
      <c r="M24" s="376">
        <v>8.5375874599999999E-2</v>
      </c>
      <c r="N24" s="376">
        <v>0.45672431238</v>
      </c>
      <c r="O24" s="376">
        <v>4.6719603490999999</v>
      </c>
      <c r="P24" s="376">
        <v>0.39376238976</v>
      </c>
      <c r="Q24" s="376">
        <v>0.4910173283</v>
      </c>
      <c r="R24" s="376">
        <v>5.1475219330000002E-2</v>
      </c>
      <c r="S24" s="376">
        <v>0.14926944468</v>
      </c>
      <c r="T24" s="376">
        <v>9.42122078471</v>
      </c>
      <c r="U24" s="376">
        <v>0.93773649943999993</v>
      </c>
      <c r="V24" s="112">
        <v>32</v>
      </c>
      <c r="W24" s="152"/>
      <c r="X24" s="155"/>
      <c r="Y24" s="159"/>
      <c r="Z24" s="155"/>
      <c r="AA24" s="155"/>
      <c r="AB24" s="155"/>
      <c r="AC24" s="156"/>
      <c r="AD24" s="156"/>
      <c r="AE24" s="157"/>
      <c r="AF24" s="157"/>
      <c r="AG24" s="231"/>
    </row>
    <row r="25" spans="1:33" ht="16.5" customHeight="1">
      <c r="A25" s="15"/>
      <c r="B25" s="2"/>
      <c r="C25" s="48" t="s">
        <v>91</v>
      </c>
      <c r="D25" s="393">
        <v>349410</v>
      </c>
      <c r="E25" s="396">
        <v>7.9939342246600003</v>
      </c>
      <c r="F25" s="396">
        <v>0.42102340935000004</v>
      </c>
      <c r="G25" s="396">
        <v>2.1327821146400003</v>
      </c>
      <c r="H25" s="376">
        <v>0.37093829446999999</v>
      </c>
      <c r="I25" s="376">
        <v>0.32070244019999999</v>
      </c>
      <c r="J25" s="376">
        <v>0.15763206406999999</v>
      </c>
      <c r="K25" s="376">
        <v>0.37104997420999997</v>
      </c>
      <c r="L25" s="376">
        <v>0.19070413593999999</v>
      </c>
      <c r="M25" s="376">
        <v>7.0746162909999993E-2</v>
      </c>
      <c r="N25" s="376">
        <v>0.64144859835000068</v>
      </c>
      <c r="O25" s="376">
        <v>5.8928606413200004</v>
      </c>
      <c r="P25" s="376">
        <v>0.46862677984999995</v>
      </c>
      <c r="Q25" s="376">
        <v>0.51547423681999993</v>
      </c>
      <c r="R25" s="376">
        <v>7.8558925710000005E-2</v>
      </c>
      <c r="S25" s="376">
        <v>0.12696628707999999</v>
      </c>
      <c r="T25" s="376">
        <v>28.318135414029999</v>
      </c>
      <c r="U25" s="376">
        <v>3.1796505937900004</v>
      </c>
      <c r="V25" s="112">
        <v>35</v>
      </c>
      <c r="W25" s="152"/>
      <c r="X25" s="155"/>
      <c r="Y25" s="159"/>
      <c r="Z25" s="155"/>
      <c r="AA25" s="155"/>
      <c r="AB25" s="155"/>
      <c r="AC25" s="156"/>
      <c r="AD25" s="156"/>
      <c r="AE25" s="157"/>
      <c r="AF25" s="157"/>
      <c r="AG25" s="231"/>
    </row>
    <row r="26" spans="1:33" ht="16.5" customHeight="1">
      <c r="A26" s="15"/>
      <c r="B26" s="2"/>
      <c r="C26" s="48" t="s">
        <v>90</v>
      </c>
      <c r="D26" s="393">
        <v>300799</v>
      </c>
      <c r="E26" s="396">
        <v>7.8771378880699991</v>
      </c>
      <c r="F26" s="396">
        <v>0.52692106932000005</v>
      </c>
      <c r="G26" s="396">
        <v>1.92299600082</v>
      </c>
      <c r="H26" s="376">
        <v>0.38805935360000005</v>
      </c>
      <c r="I26" s="376">
        <v>0.29925963300000002</v>
      </c>
      <c r="J26" s="376">
        <v>0.15003169446</v>
      </c>
      <c r="K26" s="376">
        <v>0.31812105289999998</v>
      </c>
      <c r="L26" s="376">
        <v>0.15683194984999999</v>
      </c>
      <c r="M26" s="376">
        <v>8.2022671129999988E-2</v>
      </c>
      <c r="N26" s="376">
        <v>0.64441772077999993</v>
      </c>
      <c r="O26" s="376">
        <v>5.8763536474200002</v>
      </c>
      <c r="P26" s="376">
        <v>0.53331511471999993</v>
      </c>
      <c r="Q26" s="376">
        <v>0.53781857839000002</v>
      </c>
      <c r="R26" s="376">
        <v>9.7603923169999995E-2</v>
      </c>
      <c r="S26" s="376">
        <v>0.10556075253</v>
      </c>
      <c r="T26" s="376">
        <v>27.482412765980001</v>
      </c>
      <c r="U26" s="376">
        <v>2.34798147877</v>
      </c>
      <c r="V26" s="112">
        <v>38</v>
      </c>
      <c r="W26" s="152"/>
      <c r="X26" s="155"/>
      <c r="Y26" s="159"/>
      <c r="Z26" s="155"/>
      <c r="AA26" s="155"/>
      <c r="AB26" s="155"/>
      <c r="AC26" s="156"/>
      <c r="AD26" s="156"/>
      <c r="AE26" s="157"/>
      <c r="AF26" s="157"/>
      <c r="AG26" s="231"/>
    </row>
    <row r="27" spans="1:33" ht="16.5" customHeight="1">
      <c r="A27" s="15"/>
      <c r="B27" s="2"/>
      <c r="C27" s="48" t="s">
        <v>102</v>
      </c>
      <c r="D27" s="393">
        <v>2427691</v>
      </c>
      <c r="E27" s="396">
        <v>59.628624151689991</v>
      </c>
      <c r="F27" s="396">
        <v>5.8048197268500008</v>
      </c>
      <c r="G27" s="396">
        <v>15.741921509279999</v>
      </c>
      <c r="H27" s="376">
        <v>2.8194761130700003</v>
      </c>
      <c r="I27" s="376">
        <v>2.0351731387399998</v>
      </c>
      <c r="J27" s="376">
        <v>1.1485947533</v>
      </c>
      <c r="K27" s="376">
        <v>2.6310987263899999</v>
      </c>
      <c r="L27" s="376">
        <v>0.82117826160000007</v>
      </c>
      <c r="M27" s="376">
        <v>0.58435511833000009</v>
      </c>
      <c r="N27" s="376">
        <v>4.8839179856899992</v>
      </c>
      <c r="O27" s="376">
        <v>44.871185313060003</v>
      </c>
      <c r="P27" s="376">
        <v>4.3133544885799999</v>
      </c>
      <c r="Q27" s="376">
        <v>4.6298516692199998</v>
      </c>
      <c r="R27" s="376">
        <v>0.52789540141999991</v>
      </c>
      <c r="S27" s="376">
        <v>0.86633931283999999</v>
      </c>
      <c r="T27" s="376">
        <v>214.47405417753001</v>
      </c>
      <c r="U27" s="376">
        <v>13.37062745031</v>
      </c>
      <c r="V27" s="112">
        <v>41</v>
      </c>
      <c r="W27" s="152"/>
      <c r="X27" s="155"/>
      <c r="Y27" s="159"/>
      <c r="Z27" s="155"/>
      <c r="AA27" s="155"/>
      <c r="AB27" s="155"/>
      <c r="AC27" s="156"/>
      <c r="AD27" s="156"/>
      <c r="AE27" s="157"/>
      <c r="AF27" s="157"/>
      <c r="AG27" s="231"/>
    </row>
    <row r="28" spans="1:33" ht="16.5" customHeight="1">
      <c r="A28" s="15"/>
      <c r="B28" s="2"/>
      <c r="C28" s="48" t="s">
        <v>105</v>
      </c>
      <c r="D28" s="393">
        <v>128993</v>
      </c>
      <c r="E28" s="396">
        <v>2.24419760347</v>
      </c>
      <c r="F28" s="396">
        <v>0.17614492669999998</v>
      </c>
      <c r="G28" s="396">
        <v>0.57353151067999997</v>
      </c>
      <c r="H28" s="376">
        <v>5.5175782940000001E-2</v>
      </c>
      <c r="I28" s="376">
        <v>3.7976967889999998E-2</v>
      </c>
      <c r="J28" s="376">
        <v>1.8040206030000002E-2</v>
      </c>
      <c r="K28" s="376">
        <v>6.074443618E-2</v>
      </c>
      <c r="L28" s="376">
        <v>1.9897353099999999E-3</v>
      </c>
      <c r="M28" s="376">
        <v>2.6979216719999997E-2</v>
      </c>
      <c r="N28" s="376">
        <v>0.30505169980000008</v>
      </c>
      <c r="O28" s="376">
        <v>1.65569803053</v>
      </c>
      <c r="P28" s="376">
        <v>0.13570563763000001</v>
      </c>
      <c r="Q28" s="376">
        <v>0.1322879485</v>
      </c>
      <c r="R28" s="376">
        <v>2.4167807689999998E-2</v>
      </c>
      <c r="S28" s="376">
        <v>2.568615908E-2</v>
      </c>
      <c r="T28" s="376">
        <v>4.7126500122100001</v>
      </c>
      <c r="U28" s="376">
        <v>0.27110733619999999</v>
      </c>
      <c r="V28" s="112">
        <v>44</v>
      </c>
      <c r="W28" s="152"/>
      <c r="X28" s="155"/>
      <c r="Y28" s="159"/>
      <c r="Z28" s="155"/>
      <c r="AA28" s="155"/>
      <c r="AB28" s="155"/>
      <c r="AC28" s="156"/>
      <c r="AD28" s="156"/>
      <c r="AE28" s="157"/>
      <c r="AF28" s="157"/>
      <c r="AG28" s="231"/>
    </row>
    <row r="29" spans="1:33" ht="16.5" customHeight="1">
      <c r="A29" s="15"/>
      <c r="B29" s="2"/>
      <c r="C29" s="48" t="s">
        <v>93</v>
      </c>
      <c r="D29" s="393">
        <v>406085</v>
      </c>
      <c r="E29" s="396">
        <v>11.02618529281</v>
      </c>
      <c r="F29" s="396">
        <v>0.61884154892999998</v>
      </c>
      <c r="G29" s="396">
        <v>1.75599111686</v>
      </c>
      <c r="H29" s="376">
        <v>0.62887301447999999</v>
      </c>
      <c r="I29" s="376">
        <v>0.58288718520000005</v>
      </c>
      <c r="J29" s="376">
        <v>0.34706953191000001</v>
      </c>
      <c r="K29" s="376">
        <v>0.65508253605</v>
      </c>
      <c r="L29" s="376">
        <v>0.15853240943000002</v>
      </c>
      <c r="M29" s="376">
        <v>0.13115423400000001</v>
      </c>
      <c r="N29" s="376">
        <v>0.71441665623000006</v>
      </c>
      <c r="O29" s="376">
        <v>7.8310330379100002</v>
      </c>
      <c r="P29" s="376">
        <v>0.68901849423999995</v>
      </c>
      <c r="Q29" s="376">
        <v>0.83386925927</v>
      </c>
      <c r="R29" s="376">
        <v>8.4881250850000006E-2</v>
      </c>
      <c r="S29" s="376">
        <v>0.23173862995</v>
      </c>
      <c r="T29" s="376">
        <v>19.417201518070001</v>
      </c>
      <c r="U29" s="376">
        <v>1.6569327039299999</v>
      </c>
      <c r="V29" s="112">
        <v>47</v>
      </c>
      <c r="W29" s="152"/>
      <c r="X29" s="155"/>
      <c r="Y29" s="159"/>
      <c r="Z29" s="155"/>
      <c r="AA29" s="155"/>
      <c r="AB29" s="155"/>
      <c r="AC29" s="156"/>
      <c r="AD29" s="156"/>
      <c r="AE29" s="157"/>
      <c r="AF29" s="157"/>
      <c r="AG29" s="231"/>
    </row>
    <row r="30" spans="1:33" ht="16.5" customHeight="1">
      <c r="A30" s="15"/>
      <c r="B30" s="2"/>
      <c r="C30" s="48" t="s">
        <v>86</v>
      </c>
      <c r="D30" s="393">
        <v>229078</v>
      </c>
      <c r="E30" s="396">
        <v>6.1426602781900002</v>
      </c>
      <c r="F30" s="396">
        <v>0.31008018100000001</v>
      </c>
      <c r="G30" s="396">
        <v>0.93845517142000001</v>
      </c>
      <c r="H30" s="376">
        <v>0.32316216287999999</v>
      </c>
      <c r="I30" s="376">
        <v>0.2198775114</v>
      </c>
      <c r="J30" s="376">
        <v>0.11398264752999999</v>
      </c>
      <c r="K30" s="376">
        <v>0.2431648649</v>
      </c>
      <c r="L30" s="376">
        <v>5.322927501E-2</v>
      </c>
      <c r="M30" s="376">
        <v>8.1610878829999997E-2</v>
      </c>
      <c r="N30" s="376">
        <v>0.46640650670000006</v>
      </c>
      <c r="O30" s="376">
        <v>4.6606172953500007</v>
      </c>
      <c r="P30" s="376">
        <v>0.49463110093000001</v>
      </c>
      <c r="Q30" s="376">
        <v>0.51146536332000003</v>
      </c>
      <c r="R30" s="376">
        <v>7.0018186390000001E-2</v>
      </c>
      <c r="S30" s="376">
        <v>8.8505251449999989E-2</v>
      </c>
      <c r="T30" s="376">
        <v>11.7343746349</v>
      </c>
      <c r="U30" s="376">
        <v>0.84011147811000009</v>
      </c>
      <c r="V30" s="112">
        <v>50</v>
      </c>
      <c r="W30" s="152"/>
      <c r="X30" s="155"/>
      <c r="Y30" s="159"/>
      <c r="Z30" s="155"/>
      <c r="AA30" s="155"/>
      <c r="AB30" s="155"/>
      <c r="AC30" s="156"/>
      <c r="AD30" s="156"/>
      <c r="AE30" s="157"/>
      <c r="AF30" s="157"/>
      <c r="AG30" s="231"/>
    </row>
    <row r="31" spans="1:33" ht="16.5" customHeight="1">
      <c r="A31" s="15"/>
      <c r="B31" s="2"/>
      <c r="C31" s="48" t="s">
        <v>100</v>
      </c>
      <c r="D31" s="393">
        <v>1651206</v>
      </c>
      <c r="E31" s="396">
        <v>39.545488031380003</v>
      </c>
      <c r="F31" s="396">
        <v>3.1481059705200001</v>
      </c>
      <c r="G31" s="396">
        <v>13.213461734260001</v>
      </c>
      <c r="H31" s="376">
        <v>1.57252015169</v>
      </c>
      <c r="I31" s="376">
        <v>1.24212825572</v>
      </c>
      <c r="J31" s="376">
        <v>0.64863659742999991</v>
      </c>
      <c r="K31" s="376">
        <v>1.4017025671099999</v>
      </c>
      <c r="L31" s="376">
        <v>0.55466213660000008</v>
      </c>
      <c r="M31" s="376">
        <v>0.30607627733999998</v>
      </c>
      <c r="N31" s="376">
        <v>3.6675370063199999</v>
      </c>
      <c r="O31" s="376">
        <v>30.250567965959998</v>
      </c>
      <c r="P31" s="376">
        <v>2.7241154244099999</v>
      </c>
      <c r="Q31" s="376">
        <v>2.7717823214599999</v>
      </c>
      <c r="R31" s="376">
        <v>0.41654809792000003</v>
      </c>
      <c r="S31" s="376">
        <v>0.48187620986000002</v>
      </c>
      <c r="T31" s="376">
        <v>184.90674172830001</v>
      </c>
      <c r="U31" s="376">
        <v>12.730949199600001</v>
      </c>
      <c r="V31" s="112">
        <v>53</v>
      </c>
      <c r="W31" s="152"/>
      <c r="X31" s="155"/>
      <c r="Y31" s="159"/>
      <c r="Z31" s="155"/>
      <c r="AA31" s="155"/>
      <c r="AB31" s="155"/>
      <c r="AC31" s="156"/>
      <c r="AD31" s="156"/>
      <c r="AE31" s="157"/>
      <c r="AF31" s="157"/>
      <c r="AG31" s="231"/>
    </row>
    <row r="32" spans="1:33" ht="16.5" customHeight="1">
      <c r="A32" s="15"/>
      <c r="B32" s="2"/>
      <c r="C32" s="48" t="s">
        <v>96</v>
      </c>
      <c r="D32" s="393">
        <v>636769</v>
      </c>
      <c r="E32" s="396">
        <v>16.699145957470002</v>
      </c>
      <c r="F32" s="396">
        <v>1.3948754775999999</v>
      </c>
      <c r="G32" s="396">
        <v>4.0293995663800004</v>
      </c>
      <c r="H32" s="376">
        <v>0.87236117882999997</v>
      </c>
      <c r="I32" s="376">
        <v>0.59541026279999998</v>
      </c>
      <c r="J32" s="376">
        <v>0.36510163533000001</v>
      </c>
      <c r="K32" s="376">
        <v>0.89884169823000004</v>
      </c>
      <c r="L32" s="376">
        <v>0.17562185793999999</v>
      </c>
      <c r="M32" s="376">
        <v>0.18521594113000001</v>
      </c>
      <c r="N32" s="376">
        <v>1.2306880210799993</v>
      </c>
      <c r="O32" s="376">
        <v>12.44175835187</v>
      </c>
      <c r="P32" s="376">
        <v>1.25994348519</v>
      </c>
      <c r="Q32" s="376">
        <v>1.3144301090700001</v>
      </c>
      <c r="R32" s="376">
        <v>0.18564890259</v>
      </c>
      <c r="S32" s="376">
        <v>0.24449895150000001</v>
      </c>
      <c r="T32" s="376">
        <v>41.532465942249999</v>
      </c>
      <c r="U32" s="376">
        <v>3.1665135817599999</v>
      </c>
      <c r="V32" s="112">
        <v>56</v>
      </c>
      <c r="W32" s="152"/>
      <c r="X32" s="155"/>
      <c r="Y32" s="159"/>
      <c r="Z32" s="155"/>
      <c r="AA32" s="155"/>
      <c r="AB32" s="155"/>
      <c r="AC32" s="156"/>
      <c r="AD32" s="156"/>
      <c r="AE32" s="157"/>
      <c r="AF32" s="157"/>
      <c r="AG32" s="231"/>
    </row>
    <row r="33" spans="1:33" ht="16.5" customHeight="1">
      <c r="A33" s="15"/>
      <c r="B33" s="2"/>
      <c r="C33" s="48" t="s">
        <v>83</v>
      </c>
      <c r="D33" s="393">
        <v>158349</v>
      </c>
      <c r="E33" s="396">
        <v>3.7630863774800001</v>
      </c>
      <c r="F33" s="396">
        <v>0.19955960601</v>
      </c>
      <c r="G33" s="396">
        <v>0.61411375116</v>
      </c>
      <c r="H33" s="376">
        <v>0.19631939598999998</v>
      </c>
      <c r="I33" s="376">
        <v>0.15811297259999998</v>
      </c>
      <c r="J33" s="376">
        <v>0.10959961596999999</v>
      </c>
      <c r="K33" s="376">
        <v>0.15929642474</v>
      </c>
      <c r="L33" s="376">
        <v>2.4945048229999999E-2</v>
      </c>
      <c r="M33" s="376">
        <v>5.0218954279999999E-2</v>
      </c>
      <c r="N33" s="376">
        <v>0.27508568092999997</v>
      </c>
      <c r="O33" s="376">
        <v>2.7993210244800002</v>
      </c>
      <c r="P33" s="376">
        <v>0.28387851291999999</v>
      </c>
      <c r="Q33" s="376">
        <v>0.29197851448000001</v>
      </c>
      <c r="R33" s="376">
        <v>4.5167007539999998E-2</v>
      </c>
      <c r="S33" s="376">
        <v>5.3896606229999991E-2</v>
      </c>
      <c r="T33" s="376">
        <v>6.9951198720800001</v>
      </c>
      <c r="U33" s="376">
        <v>0.52855990138999998</v>
      </c>
      <c r="V33" s="112">
        <v>59</v>
      </c>
      <c r="W33" s="152"/>
      <c r="X33" s="155"/>
      <c r="Y33" s="159"/>
      <c r="Z33" s="155"/>
      <c r="AA33" s="155"/>
      <c r="AB33" s="155"/>
      <c r="AC33" s="156"/>
      <c r="AD33" s="156"/>
      <c r="AE33" s="157"/>
      <c r="AF33" s="157"/>
      <c r="AG33" s="231"/>
    </row>
    <row r="34" spans="1:33" ht="16.5" customHeight="1">
      <c r="A34" s="15"/>
      <c r="B34" s="2"/>
      <c r="C34" s="48" t="s">
        <v>103</v>
      </c>
      <c r="D34" s="393">
        <v>2629253</v>
      </c>
      <c r="E34" s="396">
        <v>90.492076815049998</v>
      </c>
      <c r="F34" s="396">
        <v>11.63497611301</v>
      </c>
      <c r="G34" s="396">
        <v>30.05712056666</v>
      </c>
      <c r="H34" s="376">
        <v>4.4015580200600004</v>
      </c>
      <c r="I34" s="376">
        <v>2.5157318061399998</v>
      </c>
      <c r="J34" s="376">
        <v>1.6183471352400001</v>
      </c>
      <c r="K34" s="376">
        <v>4.7703842231099998</v>
      </c>
      <c r="L34" s="376">
        <v>1.0251689127799999</v>
      </c>
      <c r="M34" s="376">
        <v>1.11086288237</v>
      </c>
      <c r="N34" s="376">
        <v>6.3476908023300016</v>
      </c>
      <c r="O34" s="376">
        <v>69.047367988649995</v>
      </c>
      <c r="P34" s="376">
        <v>8.8121160864900006</v>
      </c>
      <c r="Q34" s="376">
        <v>9.1333808774200005</v>
      </c>
      <c r="R34" s="376">
        <v>0.95626465653999992</v>
      </c>
      <c r="S34" s="376">
        <v>1.3862708208200001</v>
      </c>
      <c r="T34" s="376">
        <v>337.14490973356999</v>
      </c>
      <c r="U34" s="376">
        <v>31.86994316374</v>
      </c>
      <c r="V34" s="112">
        <v>62</v>
      </c>
      <c r="W34" s="152"/>
      <c r="X34" s="155"/>
      <c r="Y34" s="159"/>
      <c r="Z34" s="155"/>
      <c r="AA34" s="155"/>
      <c r="AB34" s="155"/>
      <c r="AC34" s="156"/>
      <c r="AD34" s="156"/>
      <c r="AE34" s="157"/>
      <c r="AF34" s="157"/>
      <c r="AG34" s="231"/>
    </row>
    <row r="35" spans="1:33" ht="16.5" customHeight="1">
      <c r="A35" s="15"/>
      <c r="B35" s="2"/>
      <c r="C35" s="48" t="s">
        <v>87</v>
      </c>
      <c r="D35" s="393">
        <v>238675</v>
      </c>
      <c r="E35" s="396">
        <v>6.8161130093699995</v>
      </c>
      <c r="F35" s="396">
        <v>0.42483850939999995</v>
      </c>
      <c r="G35" s="396">
        <v>1.1648968050399999</v>
      </c>
      <c r="H35" s="376">
        <v>0.35939241978999997</v>
      </c>
      <c r="I35" s="376">
        <v>0.22324320180000001</v>
      </c>
      <c r="J35" s="376">
        <v>0.13181017399</v>
      </c>
      <c r="K35" s="376">
        <v>0.26299255852000003</v>
      </c>
      <c r="L35" s="376">
        <v>6.7848702639999994E-2</v>
      </c>
      <c r="M35" s="376">
        <v>0.11037336466</v>
      </c>
      <c r="N35" s="376">
        <v>0.51034291250000008</v>
      </c>
      <c r="O35" s="376">
        <v>5.1836690405799999</v>
      </c>
      <c r="P35" s="376">
        <v>0.58791122485000002</v>
      </c>
      <c r="Q35" s="376">
        <v>0.60915553249999999</v>
      </c>
      <c r="R35" s="376">
        <v>7.139377475E-2</v>
      </c>
      <c r="S35" s="376">
        <v>9.3814598619999995E-2</v>
      </c>
      <c r="T35" s="376">
        <v>13.360536991500002</v>
      </c>
      <c r="U35" s="376">
        <v>1.0809342023899999</v>
      </c>
      <c r="V35" s="112">
        <v>65</v>
      </c>
      <c r="W35" s="152"/>
      <c r="X35" s="155"/>
      <c r="Y35" s="159"/>
      <c r="Z35" s="155"/>
      <c r="AA35" s="155"/>
      <c r="AB35" s="155"/>
      <c r="AC35" s="156"/>
      <c r="AD35" s="156"/>
      <c r="AE35" s="157"/>
      <c r="AF35" s="157"/>
      <c r="AG35" s="231"/>
    </row>
    <row r="36" spans="1:33" ht="16.5" customHeight="1">
      <c r="A36" s="15"/>
      <c r="B36" s="2"/>
      <c r="C36" s="48" t="s">
        <v>101</v>
      </c>
      <c r="D36" s="393">
        <v>2006793</v>
      </c>
      <c r="E36" s="396">
        <v>49.566931560960001</v>
      </c>
      <c r="F36" s="396">
        <v>4.8712111281000006</v>
      </c>
      <c r="G36" s="396">
        <v>15.240454275320001</v>
      </c>
      <c r="H36" s="376">
        <v>2.29962454581</v>
      </c>
      <c r="I36" s="376">
        <v>1.3868593501400002</v>
      </c>
      <c r="J36" s="376">
        <v>0.82258573518</v>
      </c>
      <c r="K36" s="376">
        <v>1.9881676213199999</v>
      </c>
      <c r="L36" s="376">
        <v>0.77073025008000007</v>
      </c>
      <c r="M36" s="376">
        <v>0.49789333586000001</v>
      </c>
      <c r="N36" s="376">
        <v>4.2747315672100008</v>
      </c>
      <c r="O36" s="376">
        <v>37.649126011009997</v>
      </c>
      <c r="P36" s="376">
        <v>3.6956465251699999</v>
      </c>
      <c r="Q36" s="376">
        <v>3.8126422694400004</v>
      </c>
      <c r="R36" s="376">
        <v>0.52827941655999999</v>
      </c>
      <c r="S36" s="376">
        <v>0.66890898620999995</v>
      </c>
      <c r="T36" s="376">
        <v>205.43547194516</v>
      </c>
      <c r="U36" s="376">
        <v>12.739074578249999</v>
      </c>
      <c r="V36" s="112">
        <v>68</v>
      </c>
      <c r="W36" s="152"/>
      <c r="X36" s="155"/>
      <c r="Y36" s="159"/>
      <c r="Z36" s="155"/>
      <c r="AA36" s="155"/>
      <c r="AB36" s="155"/>
      <c r="AC36" s="156"/>
      <c r="AD36" s="156"/>
      <c r="AE36" s="157"/>
      <c r="AF36" s="157"/>
      <c r="AG36" s="231"/>
    </row>
    <row r="37" spans="1:33" ht="16.5" customHeight="1">
      <c r="A37" s="15"/>
      <c r="B37" s="2"/>
      <c r="C37" s="48" t="s">
        <v>82</v>
      </c>
      <c r="D37" s="393">
        <v>154072</v>
      </c>
      <c r="E37" s="396">
        <v>3.6765316771600003</v>
      </c>
      <c r="F37" s="396">
        <v>0.1643820101</v>
      </c>
      <c r="G37" s="396">
        <v>0.60859712092999996</v>
      </c>
      <c r="H37" s="376">
        <v>0.18621782209000001</v>
      </c>
      <c r="I37" s="376">
        <v>0.17447238300000001</v>
      </c>
      <c r="J37" s="376">
        <v>7.6766119640000005E-2</v>
      </c>
      <c r="K37" s="376">
        <v>0.16470222571000001</v>
      </c>
      <c r="L37" s="376">
        <v>3.7266154479999994E-2</v>
      </c>
      <c r="M37" s="376">
        <v>5.949955748E-2</v>
      </c>
      <c r="N37" s="376">
        <v>0.26852924160999991</v>
      </c>
      <c r="O37" s="376">
        <v>2.7205471864700002</v>
      </c>
      <c r="P37" s="376">
        <v>0.23937231203000001</v>
      </c>
      <c r="Q37" s="376">
        <v>0.25977569029999997</v>
      </c>
      <c r="R37" s="376">
        <v>3.4159788940000005E-2</v>
      </c>
      <c r="S37" s="376">
        <v>5.5049714600000001E-2</v>
      </c>
      <c r="T37" s="376">
        <v>7.4669899594800002</v>
      </c>
      <c r="U37" s="376">
        <v>0.80399393532000007</v>
      </c>
      <c r="V37" s="112">
        <v>71</v>
      </c>
      <c r="W37" s="152"/>
      <c r="X37" s="155"/>
      <c r="Y37" s="159"/>
      <c r="Z37" s="155"/>
      <c r="AA37" s="155"/>
      <c r="AB37" s="155"/>
      <c r="AC37" s="156"/>
      <c r="AD37" s="156"/>
      <c r="AE37" s="157"/>
      <c r="AF37" s="157"/>
      <c r="AG37" s="231"/>
    </row>
    <row r="38" spans="1:33" ht="16.5" customHeight="1">
      <c r="A38" s="15"/>
      <c r="B38" s="2"/>
      <c r="C38" s="48" t="s">
        <v>78</v>
      </c>
      <c r="D38" s="393">
        <v>47951</v>
      </c>
      <c r="E38" s="396">
        <v>1.34203614203</v>
      </c>
      <c r="F38" s="396">
        <v>5.1960524189999996E-2</v>
      </c>
      <c r="G38" s="396">
        <v>0.10983334892</v>
      </c>
      <c r="H38" s="376">
        <v>7.1840365299999986E-2</v>
      </c>
      <c r="I38" s="376">
        <v>6.7996770599999992E-2</v>
      </c>
      <c r="J38" s="376">
        <v>2.5426669070000001E-2</v>
      </c>
      <c r="K38" s="376">
        <v>3.8047859770000005E-2</v>
      </c>
      <c r="L38" s="376">
        <v>1.1395011179999999E-2</v>
      </c>
      <c r="M38" s="376">
        <v>2.3173299379999998E-2</v>
      </c>
      <c r="N38" s="376">
        <v>9.622959114000007E-2</v>
      </c>
      <c r="O38" s="376">
        <v>1.0104136157999999</v>
      </c>
      <c r="P38" s="376">
        <v>0.10592383544</v>
      </c>
      <c r="Q38" s="376">
        <v>0.10636731518</v>
      </c>
      <c r="R38" s="376">
        <v>1.6450464749999998E-2</v>
      </c>
      <c r="S38" s="376">
        <v>1.7072334290000001E-2</v>
      </c>
      <c r="T38" s="376">
        <v>1.1989019143099999</v>
      </c>
      <c r="U38" s="376">
        <v>0.14332338902</v>
      </c>
      <c r="V38" s="112">
        <v>74</v>
      </c>
      <c r="W38" s="152"/>
      <c r="X38" s="155"/>
      <c r="Y38" s="159"/>
      <c r="Z38" s="155"/>
      <c r="AA38" s="155"/>
      <c r="AB38" s="155"/>
      <c r="AC38" s="156"/>
      <c r="AD38" s="156"/>
      <c r="AE38" s="157"/>
      <c r="AF38" s="157"/>
      <c r="AG38" s="231"/>
    </row>
    <row r="39" spans="1:33" ht="16.5" customHeight="1">
      <c r="A39" s="15"/>
      <c r="B39" s="2"/>
      <c r="C39" s="48" t="s">
        <v>97</v>
      </c>
      <c r="D39" s="393">
        <v>1085544</v>
      </c>
      <c r="E39" s="396">
        <v>24.686076174649997</v>
      </c>
      <c r="F39" s="396">
        <v>1.68614370332</v>
      </c>
      <c r="G39" s="396">
        <v>7.1316196383000001</v>
      </c>
      <c r="H39" s="376">
        <v>1.06402287421</v>
      </c>
      <c r="I39" s="376">
        <v>0.76741385699999998</v>
      </c>
      <c r="J39" s="376">
        <v>0.41879565949999997</v>
      </c>
      <c r="K39" s="376">
        <v>0.88226950055999998</v>
      </c>
      <c r="L39" s="376">
        <v>0.27524341237</v>
      </c>
      <c r="M39" s="376">
        <v>0.23502267687</v>
      </c>
      <c r="N39" s="376">
        <v>2.2800331556300004</v>
      </c>
      <c r="O39" s="376">
        <v>18.843654277330003</v>
      </c>
      <c r="P39" s="376">
        <v>1.6547588370799999</v>
      </c>
      <c r="Q39" s="376">
        <v>1.7651531330300001</v>
      </c>
      <c r="R39" s="376">
        <v>0.22260411058000001</v>
      </c>
      <c r="S39" s="376">
        <v>0.34143744213999999</v>
      </c>
      <c r="T39" s="376">
        <v>105.71236487896999</v>
      </c>
      <c r="U39" s="376">
        <v>6.1424267111799997</v>
      </c>
      <c r="V39" s="112">
        <v>77</v>
      </c>
      <c r="W39" s="152"/>
      <c r="X39" s="155"/>
      <c r="Y39" s="159"/>
      <c r="Z39" s="155"/>
      <c r="AA39" s="155"/>
      <c r="AB39" s="155"/>
      <c r="AC39" s="156"/>
      <c r="AD39" s="156"/>
      <c r="AE39" s="157"/>
      <c r="AF39" s="157"/>
      <c r="AG39" s="231"/>
    </row>
    <row r="40" spans="1:33" ht="16.5" customHeight="1">
      <c r="A40" s="15"/>
      <c r="B40" s="2"/>
      <c r="C40" s="48" t="s">
        <v>104</v>
      </c>
      <c r="D40" s="393">
        <v>8273748</v>
      </c>
      <c r="E40" s="396">
        <v>238.95184949809001</v>
      </c>
      <c r="F40" s="396">
        <v>37.233372817679999</v>
      </c>
      <c r="G40" s="396">
        <v>88.863661614919991</v>
      </c>
      <c r="H40" s="376">
        <v>10.85967073055</v>
      </c>
      <c r="I40" s="376">
        <v>7.8629905020200006</v>
      </c>
      <c r="J40" s="376">
        <v>4.1869398436999994</v>
      </c>
      <c r="K40" s="376">
        <v>11.92015061739</v>
      </c>
      <c r="L40" s="376">
        <v>3.0712396654799998</v>
      </c>
      <c r="M40" s="376">
        <v>2.0747489992500001</v>
      </c>
      <c r="N40" s="376">
        <v>18.26702044884</v>
      </c>
      <c r="O40" s="376">
        <v>181.40266819106</v>
      </c>
      <c r="P40" s="376">
        <v>20.052394005939998</v>
      </c>
      <c r="Q40" s="376">
        <v>21.345434343200001</v>
      </c>
      <c r="R40" s="376">
        <v>2.1150833902000001</v>
      </c>
      <c r="S40" s="376">
        <v>3.5800455582500001</v>
      </c>
      <c r="T40" s="376">
        <v>1138.04137393669</v>
      </c>
      <c r="U40" s="376">
        <v>72.743409941089993</v>
      </c>
      <c r="V40" s="112">
        <v>80</v>
      </c>
      <c r="W40" s="152"/>
      <c r="X40" s="155"/>
      <c r="Y40" s="159"/>
      <c r="Z40" s="155"/>
      <c r="AA40" s="155"/>
      <c r="AB40" s="155"/>
      <c r="AC40" s="156"/>
      <c r="AD40" s="156"/>
      <c r="AE40" s="157"/>
      <c r="AF40" s="157"/>
      <c r="AG40" s="231"/>
    </row>
    <row r="41" spans="1:33" ht="16.5" customHeight="1">
      <c r="A41" s="15"/>
      <c r="B41" s="2"/>
      <c r="C41" s="48" t="s">
        <v>85</v>
      </c>
      <c r="D41" s="393">
        <v>164139</v>
      </c>
      <c r="E41" s="396">
        <v>4.8648924771599997</v>
      </c>
      <c r="F41" s="396">
        <v>0.36886614592</v>
      </c>
      <c r="G41" s="396">
        <v>0.80953761845000005</v>
      </c>
      <c r="H41" s="376">
        <v>0.29943036084000002</v>
      </c>
      <c r="I41" s="376">
        <v>0.18272814900000001</v>
      </c>
      <c r="J41" s="376">
        <v>0.13440874325999999</v>
      </c>
      <c r="K41" s="376">
        <v>0.23017101643000001</v>
      </c>
      <c r="L41" s="376">
        <v>4.3579515710000002E-2</v>
      </c>
      <c r="M41" s="376">
        <v>7.3235694489999989E-2</v>
      </c>
      <c r="N41" s="376">
        <v>0.31504783670000003</v>
      </c>
      <c r="O41" s="376">
        <v>3.5996920666799999</v>
      </c>
      <c r="P41" s="376">
        <v>0.39913388878</v>
      </c>
      <c r="Q41" s="376">
        <v>0.42410257659999995</v>
      </c>
      <c r="R41" s="376">
        <v>5.1094037860000004E-2</v>
      </c>
      <c r="S41" s="376">
        <v>7.6645316759999998E-2</v>
      </c>
      <c r="T41" s="376">
        <v>10.697540728030001</v>
      </c>
      <c r="U41" s="376">
        <v>0.83271046763000001</v>
      </c>
      <c r="V41" s="112">
        <v>83</v>
      </c>
      <c r="W41" s="152"/>
      <c r="X41" s="155"/>
      <c r="Y41" s="159"/>
      <c r="Z41" s="155"/>
      <c r="AA41" s="155"/>
      <c r="AB41" s="155"/>
      <c r="AC41" s="156"/>
      <c r="AD41" s="156"/>
      <c r="AE41" s="157"/>
      <c r="AF41" s="157"/>
      <c r="AG41" s="231"/>
    </row>
    <row r="42" spans="1:33" ht="16.5" customHeight="1" thickBot="1">
      <c r="A42" s="15"/>
      <c r="B42" s="2"/>
      <c r="C42" s="397" t="s">
        <v>81</v>
      </c>
      <c r="D42" s="394">
        <v>117460</v>
      </c>
      <c r="E42" s="398">
        <v>2.6667034364100002</v>
      </c>
      <c r="F42" s="398">
        <v>0.10280723789</v>
      </c>
      <c r="G42" s="398">
        <v>0.34635690567999999</v>
      </c>
      <c r="H42" s="377">
        <v>0.12181311619999999</v>
      </c>
      <c r="I42" s="377">
        <v>0.1140959538</v>
      </c>
      <c r="J42" s="377">
        <v>5.6697957899999998E-2</v>
      </c>
      <c r="K42" s="377">
        <v>0.10036611081000001</v>
      </c>
      <c r="L42" s="377">
        <v>5.4352068770000005E-2</v>
      </c>
      <c r="M42" s="377">
        <v>2.288488462E-2</v>
      </c>
      <c r="N42" s="377">
        <v>0.22403576015000004</v>
      </c>
      <c r="O42" s="377">
        <v>1.9759108218200001</v>
      </c>
      <c r="P42" s="377">
        <v>0.14590849473</v>
      </c>
      <c r="Q42" s="377">
        <v>0.16701479329999999</v>
      </c>
      <c r="R42" s="377">
        <v>2.1475449420000001E-2</v>
      </c>
      <c r="S42" s="377">
        <v>4.2757353740000004E-2</v>
      </c>
      <c r="T42" s="377">
        <v>5.7781093017299998</v>
      </c>
      <c r="U42" s="377">
        <v>0.65648098855000003</v>
      </c>
      <c r="V42" s="112">
        <v>86</v>
      </c>
      <c r="W42" s="152"/>
      <c r="X42" s="155"/>
      <c r="Y42" s="159"/>
      <c r="Z42" s="155"/>
      <c r="AA42" s="155"/>
      <c r="AB42" s="155"/>
      <c r="AC42" s="156"/>
      <c r="AD42" s="156"/>
      <c r="AE42" s="157"/>
      <c r="AF42" s="157"/>
      <c r="AG42" s="231"/>
    </row>
    <row r="43" spans="1:33" ht="17.25" customHeight="1" thickBot="1">
      <c r="A43" s="15"/>
      <c r="B43" s="2"/>
      <c r="C43" s="35" t="s">
        <v>65</v>
      </c>
      <c r="D43" s="113">
        <v>25224768</v>
      </c>
      <c r="E43" s="114">
        <v>696.85195743969007</v>
      </c>
      <c r="F43" s="114">
        <v>77.446726328099984</v>
      </c>
      <c r="G43" s="114">
        <v>210.98958637173004</v>
      </c>
      <c r="H43" s="114">
        <v>33.692487775900005</v>
      </c>
      <c r="I43" s="114">
        <v>23.335691875950001</v>
      </c>
      <c r="J43" s="114">
        <v>13.51891729313</v>
      </c>
      <c r="K43" s="114">
        <v>33.547923875279999</v>
      </c>
      <c r="L43" s="114">
        <v>8.7490386640499995</v>
      </c>
      <c r="M43" s="114">
        <v>7.3228876721999985</v>
      </c>
      <c r="N43" s="114">
        <v>53.167023282310012</v>
      </c>
      <c r="O43" s="114">
        <v>525.57473411566991</v>
      </c>
      <c r="P43" s="114">
        <v>56.311607450900006</v>
      </c>
      <c r="Q43" s="114">
        <v>59.990535296369991</v>
      </c>
      <c r="R43" s="114">
        <v>6.5784252832499996</v>
      </c>
      <c r="S43" s="114">
        <v>10.657131826490001</v>
      </c>
      <c r="T43" s="114">
        <v>2661.4989089776104</v>
      </c>
      <c r="U43" s="114">
        <v>188.42656940985995</v>
      </c>
      <c r="V43" s="45"/>
      <c r="W43" s="15"/>
      <c r="X43" s="15"/>
    </row>
    <row r="44" spans="1:33" ht="15" customHeight="1">
      <c r="A44" s="15"/>
      <c r="B44" s="2"/>
      <c r="C44" s="9"/>
      <c r="D44" s="1"/>
      <c r="E44" s="1"/>
      <c r="F44" s="1"/>
      <c r="G44" s="1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45"/>
      <c r="W44" s="15"/>
      <c r="X44" s="15"/>
    </row>
    <row r="45" spans="1:33" ht="15" customHeight="1" thickBot="1">
      <c r="A45" s="15"/>
      <c r="B45" s="41"/>
      <c r="C45" s="34"/>
      <c r="D45" s="20"/>
      <c r="E45" s="20"/>
      <c r="F45" s="20"/>
      <c r="G45" s="20"/>
      <c r="H45" s="19"/>
      <c r="I45" s="19"/>
      <c r="J45" s="19"/>
      <c r="K45" s="19"/>
      <c r="L45" s="19"/>
      <c r="M45" s="19"/>
      <c r="N45" s="19"/>
      <c r="O45" s="19"/>
      <c r="P45" s="19"/>
      <c r="Q45" s="249"/>
      <c r="R45" s="249"/>
      <c r="S45" s="249"/>
      <c r="T45" s="19"/>
      <c r="U45" s="19"/>
      <c r="V45" s="46"/>
      <c r="W45" s="15"/>
      <c r="X45" s="15"/>
    </row>
    <row r="46" spans="1:33" ht="1" customHeight="1"/>
  </sheetData>
  <sheetProtection selectLockedCells="1" selectUnlockedCells="1"/>
  <mergeCells count="13">
    <mergeCell ref="U12:U13"/>
    <mergeCell ref="O12:O13"/>
    <mergeCell ref="P12:P13"/>
    <mergeCell ref="T12:T13"/>
    <mergeCell ref="C12:C13"/>
    <mergeCell ref="D12:D13"/>
    <mergeCell ref="E12:E13"/>
    <mergeCell ref="F12:F13"/>
    <mergeCell ref="G12:G13"/>
    <mergeCell ref="H12:N12"/>
    <mergeCell ref="Q12:Q13"/>
    <mergeCell ref="R12:R13"/>
    <mergeCell ref="S12:S1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74" firstPageNumber="0" fitToHeight="0" orientation="landscape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7">
    <pageSetUpPr fitToPage="1"/>
  </sheetPr>
  <dimension ref="A3:AH83"/>
  <sheetViews>
    <sheetView showGridLines="0" topLeftCell="G11" zoomScale="125" zoomScaleNormal="125" zoomScalePageLayoutView="125" workbookViewId="0">
      <selection activeCell="X15" sqref="X15"/>
    </sheetView>
  </sheetViews>
  <sheetFormatPr baseColWidth="10" defaultColWidth="8.83203125" defaultRowHeight="13"/>
  <cols>
    <col min="1" max="2" width="3.33203125" style="3" customWidth="1"/>
    <col min="3" max="3" width="60.6640625" style="3" customWidth="1"/>
    <col min="4" max="4" width="11.6640625" style="3" customWidth="1"/>
    <col min="5" max="5" width="9.6640625" style="3" customWidth="1"/>
    <col min="6" max="6" width="8.6640625" style="3" customWidth="1"/>
    <col min="7" max="7" width="9.33203125" style="3" customWidth="1"/>
    <col min="8" max="8" width="8.6640625" style="3" customWidth="1"/>
    <col min="9" max="9" width="10" style="3" bestFit="1" customWidth="1"/>
    <col min="10" max="10" width="8.6640625" style="3" customWidth="1"/>
    <col min="11" max="11" width="10.1640625" style="3" customWidth="1"/>
    <col min="12" max="18" width="8.6640625" style="3" customWidth="1"/>
    <col min="19" max="19" width="9.33203125" style="3" customWidth="1"/>
    <col min="20" max="21" width="9.6640625" style="3" customWidth="1"/>
    <col min="22" max="22" width="3.33203125" style="3" customWidth="1"/>
    <col min="23" max="24" width="8.83203125" style="3"/>
    <col min="25" max="25" width="10.33203125" style="3" customWidth="1"/>
    <col min="26" max="30" width="8.83203125" style="3"/>
    <col min="31" max="31" width="14.33203125" style="3" customWidth="1"/>
    <col min="32" max="32" width="11.83203125" style="3" customWidth="1"/>
    <col min="33" max="16384" width="8.83203125" style="3"/>
  </cols>
  <sheetData>
    <row r="3" spans="1:34" ht="14" thickBot="1">
      <c r="B3" s="245">
        <v>2.5</v>
      </c>
      <c r="C3" s="242">
        <v>60</v>
      </c>
      <c r="D3" s="242">
        <v>11</v>
      </c>
      <c r="E3" s="242">
        <v>9</v>
      </c>
      <c r="F3" s="242">
        <v>8</v>
      </c>
      <c r="G3" s="242">
        <v>8</v>
      </c>
      <c r="H3" s="242">
        <v>8</v>
      </c>
      <c r="I3" s="242">
        <v>8</v>
      </c>
      <c r="J3" s="242">
        <v>8</v>
      </c>
      <c r="K3" s="242">
        <v>8</v>
      </c>
      <c r="L3" s="242">
        <v>8</v>
      </c>
      <c r="M3" s="242">
        <v>8</v>
      </c>
      <c r="N3" s="242">
        <v>8</v>
      </c>
      <c r="O3" s="242">
        <v>8</v>
      </c>
      <c r="P3" s="242">
        <v>8</v>
      </c>
      <c r="Q3" s="242">
        <v>8</v>
      </c>
      <c r="R3" s="242">
        <v>8</v>
      </c>
      <c r="S3" s="242">
        <v>8</v>
      </c>
      <c r="T3" s="242">
        <v>9</v>
      </c>
      <c r="U3" s="242">
        <v>9</v>
      </c>
      <c r="V3" s="245">
        <v>2.5</v>
      </c>
    </row>
    <row r="4" spans="1:34" ht="17" customHeight="1">
      <c r="A4" s="17"/>
      <c r="B4" s="91"/>
      <c r="C4" s="92"/>
      <c r="D4" s="92"/>
      <c r="E4" s="92"/>
      <c r="F4" s="92"/>
      <c r="G4" s="92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20"/>
      <c r="W4" s="17"/>
      <c r="X4" s="15"/>
    </row>
    <row r="5" spans="1:34" ht="17" customHeight="1">
      <c r="A5" s="17"/>
      <c r="B5" s="94"/>
      <c r="C5" s="100"/>
      <c r="D5" s="100"/>
      <c r="E5" s="100"/>
      <c r="F5" s="100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96" t="s">
        <v>430</v>
      </c>
      <c r="V5" s="118"/>
      <c r="W5" s="17"/>
      <c r="X5" s="15"/>
    </row>
    <row r="6" spans="1:34" ht="17" customHeight="1">
      <c r="A6" s="17"/>
      <c r="B6" s="94"/>
      <c r="C6" s="100"/>
      <c r="D6" s="100"/>
      <c r="E6" s="100"/>
      <c r="F6" s="100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18"/>
      <c r="W6" s="17"/>
      <c r="X6" s="15"/>
    </row>
    <row r="7" spans="1:34" ht="17" customHeight="1">
      <c r="A7" s="17"/>
      <c r="B7" s="94"/>
      <c r="C7" s="99" t="s">
        <v>415</v>
      </c>
      <c r="D7" s="110"/>
      <c r="E7" s="121"/>
      <c r="F7" s="121"/>
      <c r="G7" s="121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18"/>
      <c r="W7" s="17"/>
      <c r="X7" s="15"/>
    </row>
    <row r="8" spans="1:34" ht="17" customHeight="1">
      <c r="A8" s="17"/>
      <c r="B8" s="94"/>
      <c r="C8" s="100"/>
      <c r="D8" s="100"/>
      <c r="E8" s="100"/>
      <c r="F8" s="10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18"/>
      <c r="W8" s="17"/>
      <c r="X8" s="15"/>
    </row>
    <row r="9" spans="1:34" ht="17" customHeight="1">
      <c r="A9" s="17"/>
      <c r="B9" s="2"/>
      <c r="C9" s="9"/>
      <c r="D9" s="1"/>
      <c r="E9" s="1"/>
      <c r="F9" s="1"/>
      <c r="G9" s="1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45"/>
      <c r="W9" s="17"/>
      <c r="X9" s="15"/>
    </row>
    <row r="10" spans="1:34" ht="17" customHeight="1">
      <c r="A10" s="17"/>
      <c r="B10" s="2"/>
      <c r="C10" s="30" t="s">
        <v>391</v>
      </c>
      <c r="D10" s="30"/>
      <c r="E10" s="30"/>
      <c r="F10" s="30"/>
      <c r="G10" s="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45"/>
      <c r="W10" s="17"/>
      <c r="X10" s="15"/>
    </row>
    <row r="11" spans="1:34" ht="17" customHeight="1" thickBot="1">
      <c r="A11" s="17"/>
      <c r="B11" s="2"/>
      <c r="C11" s="30"/>
      <c r="D11" s="1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4"/>
      <c r="T11" s="14"/>
      <c r="U11" s="14" t="s">
        <v>39</v>
      </c>
      <c r="V11" s="45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</row>
    <row r="12" spans="1:34" ht="15" customHeight="1" thickBot="1">
      <c r="A12" s="17"/>
      <c r="B12" s="2"/>
      <c r="C12" s="548" t="s">
        <v>15</v>
      </c>
      <c r="D12" s="548" t="s">
        <v>69</v>
      </c>
      <c r="E12" s="548" t="s">
        <v>349</v>
      </c>
      <c r="F12" s="548" t="s">
        <v>360</v>
      </c>
      <c r="G12" s="548" t="s">
        <v>0</v>
      </c>
      <c r="H12" s="552" t="s">
        <v>7</v>
      </c>
      <c r="I12" s="552"/>
      <c r="J12" s="552"/>
      <c r="K12" s="552"/>
      <c r="L12" s="552"/>
      <c r="M12" s="552"/>
      <c r="N12" s="552"/>
      <c r="O12" s="548" t="s">
        <v>67</v>
      </c>
      <c r="P12" s="548" t="s">
        <v>40</v>
      </c>
      <c r="Q12" s="548" t="s">
        <v>346</v>
      </c>
      <c r="R12" s="548" t="s">
        <v>347</v>
      </c>
      <c r="S12" s="548" t="s">
        <v>348</v>
      </c>
      <c r="T12" s="548" t="s">
        <v>44</v>
      </c>
      <c r="U12" s="548" t="s">
        <v>46</v>
      </c>
      <c r="V12" s="45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</row>
    <row r="13" spans="1:34" ht="45" customHeight="1" thickBot="1">
      <c r="A13" s="17"/>
      <c r="B13" s="2"/>
      <c r="C13" s="559"/>
      <c r="D13" s="559"/>
      <c r="E13" s="559"/>
      <c r="F13" s="559"/>
      <c r="G13" s="559"/>
      <c r="H13" s="261" t="s">
        <v>1</v>
      </c>
      <c r="I13" s="261" t="s">
        <v>2</v>
      </c>
      <c r="J13" s="261" t="s">
        <v>3</v>
      </c>
      <c r="K13" s="261" t="s">
        <v>4</v>
      </c>
      <c r="L13" s="261" t="s">
        <v>5</v>
      </c>
      <c r="M13" s="353" t="s">
        <v>68</v>
      </c>
      <c r="N13" s="261" t="s">
        <v>6</v>
      </c>
      <c r="O13" s="559"/>
      <c r="P13" s="559"/>
      <c r="Q13" s="559"/>
      <c r="R13" s="559"/>
      <c r="S13" s="559"/>
      <c r="T13" s="559"/>
      <c r="U13" s="559"/>
      <c r="V13" s="45"/>
      <c r="W13" s="156"/>
      <c r="X13" s="538" t="s">
        <v>512</v>
      </c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</row>
    <row r="14" spans="1:34" ht="19" customHeight="1">
      <c r="A14" s="17"/>
      <c r="B14" s="2"/>
      <c r="C14" s="265" t="s">
        <v>105</v>
      </c>
      <c r="D14" s="355">
        <v>15947</v>
      </c>
      <c r="E14" s="358">
        <v>0.19242775651999999</v>
      </c>
      <c r="F14" s="358">
        <v>2.2612808999999999E-3</v>
      </c>
      <c r="G14" s="358">
        <v>7.5785742600000001E-3</v>
      </c>
      <c r="H14" s="432">
        <v>1.4239415099999999E-3</v>
      </c>
      <c r="I14" s="432">
        <v>1.54533178E-3</v>
      </c>
      <c r="J14" s="432">
        <v>2.1360710999999998E-4</v>
      </c>
      <c r="K14" s="432">
        <v>9.7218361E-4</v>
      </c>
      <c r="L14" s="432">
        <v>2.96525239E-3</v>
      </c>
      <c r="M14" s="432">
        <v>3.5617051000000002E-4</v>
      </c>
      <c r="N14" s="432">
        <v>3.3560426749999997E-2</v>
      </c>
      <c r="O14" s="432">
        <v>0.14831383938000001</v>
      </c>
      <c r="P14" s="432">
        <v>5.1229773100000004E-3</v>
      </c>
      <c r="Q14" s="432">
        <v>1.7186914769999999E-2</v>
      </c>
      <c r="R14" s="432">
        <v>1.9364989600000001E-3</v>
      </c>
      <c r="S14" s="432">
        <v>1.502454066E-2</v>
      </c>
      <c r="T14" s="432">
        <v>0.27169945748000002</v>
      </c>
      <c r="U14" s="432">
        <v>9.6249313999999999E-3</v>
      </c>
      <c r="V14" s="112">
        <v>0</v>
      </c>
      <c r="W14" s="156"/>
      <c r="X14" s="155">
        <f>(E20+F20)/SUM(E20:G20)</f>
        <v>0.81941609474611987</v>
      </c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</row>
    <row r="15" spans="1:34" ht="19" customHeight="1">
      <c r="A15" s="17"/>
      <c r="B15" s="2"/>
      <c r="C15" s="266" t="s">
        <v>106</v>
      </c>
      <c r="D15" s="356">
        <v>622</v>
      </c>
      <c r="E15" s="359">
        <v>1.047703474E-2</v>
      </c>
      <c r="F15" s="359">
        <v>2.5612901000000003E-4</v>
      </c>
      <c r="G15" s="359">
        <v>8.5894581000000008E-4</v>
      </c>
      <c r="H15" s="433">
        <v>1.5233297E-4</v>
      </c>
      <c r="I15" s="433">
        <v>9.9216720000000003E-5</v>
      </c>
      <c r="J15" s="433">
        <v>5.4530670000000001E-5</v>
      </c>
      <c r="K15" s="433">
        <v>2.5478639000000002E-4</v>
      </c>
      <c r="L15" s="433">
        <v>0</v>
      </c>
      <c r="M15" s="433">
        <v>1.2879678000000001E-4</v>
      </c>
      <c r="N15" s="433">
        <v>1.60094905E-3</v>
      </c>
      <c r="O15" s="433">
        <v>7.8592005399999998E-3</v>
      </c>
      <c r="P15" s="433">
        <v>7.0958141999999998E-4</v>
      </c>
      <c r="Q15" s="433">
        <v>6.1014041999999996E-4</v>
      </c>
      <c r="R15" s="433">
        <v>1.1297582E-4</v>
      </c>
      <c r="S15" s="433">
        <v>9.1639179999999994E-5</v>
      </c>
      <c r="T15" s="433">
        <v>8.875342809999999E-3</v>
      </c>
      <c r="U15" s="433">
        <v>1.7031800999999999E-4</v>
      </c>
      <c r="V15" s="112">
        <v>1</v>
      </c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</row>
    <row r="16" spans="1:34" ht="19" customHeight="1">
      <c r="A16" s="17"/>
      <c r="B16" s="2"/>
      <c r="C16" s="266" t="s">
        <v>135</v>
      </c>
      <c r="D16" s="356">
        <v>5328713</v>
      </c>
      <c r="E16" s="359">
        <v>175.02167796646</v>
      </c>
      <c r="F16" s="359">
        <v>11.1878886519</v>
      </c>
      <c r="G16" s="359">
        <v>17.69198116151</v>
      </c>
      <c r="H16" s="433">
        <v>9.2747072683899994</v>
      </c>
      <c r="I16" s="433">
        <v>8.0630051605999995</v>
      </c>
      <c r="J16" s="433">
        <v>4.4815925456199999</v>
      </c>
      <c r="K16" s="433">
        <v>8.2652401710400003</v>
      </c>
      <c r="L16" s="433">
        <v>0.29007335962000003</v>
      </c>
      <c r="M16" s="433">
        <v>1.58409410922</v>
      </c>
      <c r="N16" s="433">
        <v>11.799758989220003</v>
      </c>
      <c r="O16" s="433">
        <v>131.53977313557002</v>
      </c>
      <c r="P16" s="433">
        <v>14.07967954395</v>
      </c>
      <c r="Q16" s="433">
        <v>16.2803581354</v>
      </c>
      <c r="R16" s="433">
        <v>0.83536982815999994</v>
      </c>
      <c r="S16" s="433">
        <v>3.1060703453699996</v>
      </c>
      <c r="T16" s="433">
        <v>310.48939081784999</v>
      </c>
      <c r="U16" s="433">
        <v>26.02617579472</v>
      </c>
      <c r="V16" s="112">
        <v>2</v>
      </c>
      <c r="W16" s="152"/>
      <c r="X16" s="155"/>
      <c r="Y16" s="159"/>
      <c r="Z16" s="155"/>
      <c r="AA16" s="155"/>
      <c r="AB16" s="155"/>
      <c r="AC16" s="156"/>
      <c r="AD16" s="156"/>
      <c r="AE16" s="157"/>
      <c r="AF16" s="157"/>
      <c r="AG16" s="231"/>
    </row>
    <row r="17" spans="1:33" ht="19" customHeight="1">
      <c r="A17" s="17"/>
      <c r="B17" s="2"/>
      <c r="C17" s="266" t="s">
        <v>134</v>
      </c>
      <c r="D17" s="356">
        <v>323</v>
      </c>
      <c r="E17" s="359">
        <v>3.9489571300000007E-3</v>
      </c>
      <c r="F17" s="359">
        <v>8.7957529999999995E-5</v>
      </c>
      <c r="G17" s="359">
        <v>2.3636029999999999E-4</v>
      </c>
      <c r="H17" s="433">
        <v>3.1965819999999999E-5</v>
      </c>
      <c r="I17" s="433">
        <v>7.165242E-5</v>
      </c>
      <c r="J17" s="433">
        <v>2.7117380000000001E-5</v>
      </c>
      <c r="K17" s="433">
        <v>7.707495E-5</v>
      </c>
      <c r="L17" s="433">
        <v>0</v>
      </c>
      <c r="M17" s="433">
        <v>2.340132E-5</v>
      </c>
      <c r="N17" s="433">
        <v>6.4644007000000002E-4</v>
      </c>
      <c r="O17" s="433">
        <v>2.9208128200000003E-3</v>
      </c>
      <c r="P17" s="433">
        <v>1.2900950999999999E-4</v>
      </c>
      <c r="Q17" s="433">
        <v>1.1429351000000001E-4</v>
      </c>
      <c r="R17" s="433">
        <v>4.4612009999999993E-5</v>
      </c>
      <c r="S17" s="433">
        <v>5.6931050000000004E-5</v>
      </c>
      <c r="T17" s="433">
        <v>5.2539851600000003E-3</v>
      </c>
      <c r="U17" s="433">
        <v>8.6668779999999991E-5</v>
      </c>
      <c r="V17" s="112">
        <v>3</v>
      </c>
      <c r="W17" s="152"/>
      <c r="X17" s="155"/>
      <c r="Y17" s="159"/>
      <c r="Z17" s="155"/>
      <c r="AA17" s="155"/>
      <c r="AB17" s="155"/>
      <c r="AC17" s="156"/>
      <c r="AD17" s="156"/>
      <c r="AE17" s="157"/>
      <c r="AF17" s="157"/>
      <c r="AG17" s="231"/>
    </row>
    <row r="18" spans="1:33" ht="19" customHeight="1">
      <c r="A18" s="17"/>
      <c r="B18" s="2"/>
      <c r="C18" s="266" t="s">
        <v>133</v>
      </c>
      <c r="D18" s="356">
        <v>598201</v>
      </c>
      <c r="E18" s="359">
        <v>29.45683941914</v>
      </c>
      <c r="F18" s="359">
        <v>2.6042794896799997</v>
      </c>
      <c r="G18" s="359">
        <v>3.9396072520800001</v>
      </c>
      <c r="H18" s="433">
        <v>1.8815695374400001</v>
      </c>
      <c r="I18" s="433">
        <v>1.04563597329</v>
      </c>
      <c r="J18" s="433">
        <v>0.91967788430999997</v>
      </c>
      <c r="K18" s="433">
        <v>1.72251901956</v>
      </c>
      <c r="L18" s="433">
        <v>4.6970462840000005E-2</v>
      </c>
      <c r="M18" s="433">
        <v>0.26099165659000001</v>
      </c>
      <c r="N18" s="433">
        <v>1.3172460585499994</v>
      </c>
      <c r="O18" s="433">
        <v>22.28379511927</v>
      </c>
      <c r="P18" s="433">
        <v>3.1961041152500003</v>
      </c>
      <c r="Q18" s="433">
        <v>3.5310835880399996</v>
      </c>
      <c r="R18" s="433">
        <v>0.14774428767999997</v>
      </c>
      <c r="S18" s="433">
        <v>0.48627481943</v>
      </c>
      <c r="T18" s="433">
        <v>61.406306707760002</v>
      </c>
      <c r="U18" s="433">
        <v>7.3482593374600009</v>
      </c>
      <c r="V18" s="112">
        <v>4</v>
      </c>
      <c r="W18" s="152"/>
      <c r="X18" s="155"/>
      <c r="Y18" s="159"/>
      <c r="Z18" s="155"/>
      <c r="AA18" s="155"/>
      <c r="AB18" s="155"/>
      <c r="AC18" s="156"/>
      <c r="AD18" s="156"/>
      <c r="AE18" s="157"/>
      <c r="AF18" s="157"/>
      <c r="AG18" s="231"/>
    </row>
    <row r="19" spans="1:33" ht="19" customHeight="1">
      <c r="A19" s="17"/>
      <c r="B19" s="2"/>
      <c r="C19" s="266" t="s">
        <v>132</v>
      </c>
      <c r="D19" s="356">
        <v>35944</v>
      </c>
      <c r="E19" s="359">
        <v>1.00794988822</v>
      </c>
      <c r="F19" s="359">
        <v>7.4090798299999996E-2</v>
      </c>
      <c r="G19" s="359">
        <v>0.22405645326999998</v>
      </c>
      <c r="H19" s="433">
        <v>3.9174618379999998E-2</v>
      </c>
      <c r="I19" s="433">
        <v>3.0224660399999999E-2</v>
      </c>
      <c r="J19" s="433">
        <v>1.8921069510000003E-2</v>
      </c>
      <c r="K19" s="433">
        <v>3.9910050079999995E-2</v>
      </c>
      <c r="L19" s="433">
        <v>5.4797479900000005E-3</v>
      </c>
      <c r="M19" s="433">
        <v>6.6646726799999998E-3</v>
      </c>
      <c r="N19" s="433">
        <v>9.2534101319999978E-2</v>
      </c>
      <c r="O19" s="433">
        <v>0.77742986855000007</v>
      </c>
      <c r="P19" s="433">
        <v>7.8770801159999987E-2</v>
      </c>
      <c r="Q19" s="433">
        <v>8.3946379500000001E-2</v>
      </c>
      <c r="R19" s="433">
        <v>1.008878182E-2</v>
      </c>
      <c r="S19" s="433">
        <v>1.637124949E-2</v>
      </c>
      <c r="T19" s="433">
        <v>2.68737822705</v>
      </c>
      <c r="U19" s="433">
        <v>0.19316970389999999</v>
      </c>
      <c r="V19" s="112">
        <v>5</v>
      </c>
      <c r="W19" s="152"/>
      <c r="X19" s="155"/>
      <c r="Y19" s="159"/>
      <c r="Z19" s="155"/>
      <c r="AA19" s="155"/>
      <c r="AB19" s="155"/>
      <c r="AC19" s="156"/>
      <c r="AD19" s="156"/>
      <c r="AE19" s="157"/>
      <c r="AF19" s="157"/>
      <c r="AG19" s="231"/>
    </row>
    <row r="20" spans="1:33" ht="19" customHeight="1">
      <c r="A20" s="17"/>
      <c r="B20" s="2"/>
      <c r="C20" s="537" t="s">
        <v>131</v>
      </c>
      <c r="D20" s="356">
        <v>3285657</v>
      </c>
      <c r="E20" s="359">
        <v>68.856900148540007</v>
      </c>
      <c r="F20" s="359">
        <v>4.0515772863699997</v>
      </c>
      <c r="G20" s="359">
        <v>16.067658013710002</v>
      </c>
      <c r="H20" s="433">
        <v>1.5859735736</v>
      </c>
      <c r="I20" s="433">
        <v>1.24036261782</v>
      </c>
      <c r="J20" s="433">
        <v>0.69823970479999997</v>
      </c>
      <c r="K20" s="433">
        <v>1.8497688808900001</v>
      </c>
      <c r="L20" s="433">
        <v>5.3212781427200007</v>
      </c>
      <c r="M20" s="433">
        <v>0.43468103832999999</v>
      </c>
      <c r="N20" s="433">
        <v>7.1145467782900003</v>
      </c>
      <c r="O20" s="433">
        <v>50.737238234750002</v>
      </c>
      <c r="P20" s="433">
        <v>3.8515166549200002</v>
      </c>
      <c r="Q20" s="433">
        <v>3.4195731383700001</v>
      </c>
      <c r="R20" s="433">
        <v>0.99044187921000004</v>
      </c>
      <c r="S20" s="433">
        <v>0.64974524287000002</v>
      </c>
      <c r="T20" s="433">
        <v>272.07965031393996</v>
      </c>
      <c r="U20" s="433">
        <v>18.227896034700002</v>
      </c>
      <c r="V20" s="112">
        <v>6</v>
      </c>
      <c r="W20" s="152"/>
      <c r="X20" s="155"/>
      <c r="Y20" s="159"/>
      <c r="Z20" s="155"/>
      <c r="AA20" s="155"/>
      <c r="AB20" s="155"/>
      <c r="AC20" s="156"/>
      <c r="AD20" s="156"/>
      <c r="AE20" s="157"/>
      <c r="AF20" s="157"/>
      <c r="AG20" s="231"/>
    </row>
    <row r="21" spans="1:33" ht="19" customHeight="1">
      <c r="A21" s="17"/>
      <c r="B21" s="2"/>
      <c r="C21" s="266" t="s">
        <v>130</v>
      </c>
      <c r="D21" s="356">
        <v>6194144</v>
      </c>
      <c r="E21" s="359">
        <v>86.616446644229995</v>
      </c>
      <c r="F21" s="359">
        <v>29.11052337221</v>
      </c>
      <c r="G21" s="359">
        <v>110.31694736114</v>
      </c>
      <c r="H21" s="433">
        <v>1.4550717823600001</v>
      </c>
      <c r="I21" s="433">
        <v>1.30204770629</v>
      </c>
      <c r="J21" s="433">
        <v>0.72177469809000006</v>
      </c>
      <c r="K21" s="433">
        <v>2.2115550505100003</v>
      </c>
      <c r="L21" s="433">
        <v>1.10406081571</v>
      </c>
      <c r="M21" s="433">
        <v>0.56338245440000001</v>
      </c>
      <c r="N21" s="433">
        <v>10.917841025820003</v>
      </c>
      <c r="O21" s="433">
        <v>68.6741721442</v>
      </c>
      <c r="P21" s="433">
        <v>4.8027132970400004</v>
      </c>
      <c r="Q21" s="433">
        <v>3.8381730380399999</v>
      </c>
      <c r="R21" s="433">
        <v>1.4005950081799998</v>
      </c>
      <c r="S21" s="433">
        <v>0.52906350202999997</v>
      </c>
      <c r="T21" s="433">
        <v>1008.76241044725</v>
      </c>
      <c r="U21" s="433">
        <v>69.474229535779997</v>
      </c>
      <c r="V21" s="112">
        <v>7</v>
      </c>
      <c r="W21" s="152"/>
      <c r="X21" s="155"/>
      <c r="Y21" s="159"/>
      <c r="Z21" s="155"/>
      <c r="AA21" s="155"/>
      <c r="AB21" s="155"/>
      <c r="AC21" s="156"/>
      <c r="AD21" s="156"/>
      <c r="AE21" s="157"/>
      <c r="AF21" s="157"/>
      <c r="AG21" s="231"/>
    </row>
    <row r="22" spans="1:33" ht="19" customHeight="1">
      <c r="A22" s="17"/>
      <c r="B22" s="2"/>
      <c r="C22" s="266" t="s">
        <v>129</v>
      </c>
      <c r="D22" s="356">
        <v>135512</v>
      </c>
      <c r="E22" s="359">
        <v>5.3299218559899995</v>
      </c>
      <c r="F22" s="359">
        <v>3.94565958412</v>
      </c>
      <c r="G22" s="359">
        <v>4.8107693988000007</v>
      </c>
      <c r="H22" s="433">
        <v>3.1775098230000007E-2</v>
      </c>
      <c r="I22" s="433">
        <v>2.86131222E-2</v>
      </c>
      <c r="J22" s="433">
        <v>1.9037255749999999E-2</v>
      </c>
      <c r="K22" s="433">
        <v>0.24658029865</v>
      </c>
      <c r="L22" s="433">
        <v>1.6802148980000001E-2</v>
      </c>
      <c r="M22" s="433">
        <v>1.9298989280000001E-2</v>
      </c>
      <c r="N22" s="433">
        <v>0.50894352444000002</v>
      </c>
      <c r="O22" s="433">
        <v>4.4725206386299998</v>
      </c>
      <c r="P22" s="433">
        <v>0.68150159163000001</v>
      </c>
      <c r="Q22" s="433">
        <v>0.50282084907000002</v>
      </c>
      <c r="R22" s="433">
        <v>0.17069029413999998</v>
      </c>
      <c r="S22" s="433">
        <v>4.5976860279999997E-2</v>
      </c>
      <c r="T22" s="433">
        <v>101.02119867168</v>
      </c>
      <c r="U22" s="433">
        <v>2.04442028275</v>
      </c>
      <c r="V22" s="112">
        <v>8</v>
      </c>
      <c r="W22" s="152"/>
      <c r="X22" s="155"/>
      <c r="Y22" s="159"/>
      <c r="Z22" s="155"/>
      <c r="AA22" s="155"/>
      <c r="AB22" s="155"/>
      <c r="AC22" s="156"/>
      <c r="AD22" s="156"/>
      <c r="AE22" s="157"/>
      <c r="AF22" s="157"/>
      <c r="AG22" s="231"/>
    </row>
    <row r="23" spans="1:33" ht="19" customHeight="1">
      <c r="A23" s="17"/>
      <c r="B23" s="2"/>
      <c r="C23" s="266" t="s">
        <v>128</v>
      </c>
      <c r="D23" s="356">
        <v>367462</v>
      </c>
      <c r="E23" s="359">
        <v>28.450019037349996</v>
      </c>
      <c r="F23" s="359">
        <v>2.19130617248</v>
      </c>
      <c r="G23" s="359">
        <v>2.8759408795700003</v>
      </c>
      <c r="H23" s="433">
        <v>2.44669187045</v>
      </c>
      <c r="I23" s="433">
        <v>0.73671768496000001</v>
      </c>
      <c r="J23" s="433">
        <v>0.55533669265999996</v>
      </c>
      <c r="K23" s="433">
        <v>1.5417263402899999</v>
      </c>
      <c r="L23" s="433">
        <v>0.10853677476000001</v>
      </c>
      <c r="M23" s="433">
        <v>0.43453210638</v>
      </c>
      <c r="N23" s="433">
        <v>0.75129745759999977</v>
      </c>
      <c r="O23" s="433">
        <v>21.895646697229999</v>
      </c>
      <c r="P23" s="433">
        <v>4.0233471420600004</v>
      </c>
      <c r="Q23" s="433">
        <v>4.3680966336699996</v>
      </c>
      <c r="R23" s="433">
        <v>0.16937788737000001</v>
      </c>
      <c r="S23" s="433">
        <v>0.51361151287999995</v>
      </c>
      <c r="T23" s="433">
        <v>48.368070203150005</v>
      </c>
      <c r="U23" s="433">
        <v>5.2913670094100009</v>
      </c>
      <c r="V23" s="112">
        <v>9</v>
      </c>
      <c r="W23" s="152"/>
      <c r="X23" s="155"/>
      <c r="Y23" s="159"/>
      <c r="Z23" s="155"/>
      <c r="AA23" s="155"/>
      <c r="AB23" s="155"/>
      <c r="AC23" s="156"/>
      <c r="AD23" s="156"/>
      <c r="AE23" s="157"/>
      <c r="AF23" s="157"/>
      <c r="AG23" s="231"/>
    </row>
    <row r="24" spans="1:33" ht="19" customHeight="1">
      <c r="A24" s="17"/>
      <c r="B24" s="2"/>
      <c r="C24" s="266" t="s">
        <v>127</v>
      </c>
      <c r="D24" s="356">
        <v>398349</v>
      </c>
      <c r="E24" s="359">
        <v>19.444259713900003</v>
      </c>
      <c r="F24" s="359">
        <v>1.37358709509</v>
      </c>
      <c r="G24" s="359">
        <v>2.0304132530899999</v>
      </c>
      <c r="H24" s="433">
        <v>1.5076301870500002</v>
      </c>
      <c r="I24" s="433">
        <v>0.79780347822999997</v>
      </c>
      <c r="J24" s="433">
        <v>0.45661133727999997</v>
      </c>
      <c r="K24" s="433">
        <v>1.2938658215899999</v>
      </c>
      <c r="L24" s="433">
        <v>0.11886523627999999</v>
      </c>
      <c r="M24" s="433">
        <v>0.28882107172000004</v>
      </c>
      <c r="N24" s="433">
        <v>0.81363792366999999</v>
      </c>
      <c r="O24" s="433">
        <v>14.19008830892</v>
      </c>
      <c r="P24" s="433">
        <v>1.9174760862200002</v>
      </c>
      <c r="Q24" s="433">
        <v>2.08026434714</v>
      </c>
      <c r="R24" s="433">
        <v>0.17788092052999999</v>
      </c>
      <c r="S24" s="433">
        <v>0.34049468498000002</v>
      </c>
      <c r="T24" s="433">
        <v>31.51614045486</v>
      </c>
      <c r="U24" s="433">
        <v>3.2151258970200001</v>
      </c>
      <c r="V24" s="112">
        <v>10</v>
      </c>
      <c r="W24" s="152"/>
      <c r="X24" s="155"/>
      <c r="Y24" s="159"/>
      <c r="Z24" s="155"/>
      <c r="AA24" s="155"/>
      <c r="AB24" s="155"/>
      <c r="AC24" s="156"/>
      <c r="AD24" s="156"/>
      <c r="AE24" s="157"/>
      <c r="AF24" s="157"/>
      <c r="AG24" s="231"/>
    </row>
    <row r="25" spans="1:33" ht="19" customHeight="1">
      <c r="A25" s="17"/>
      <c r="B25" s="2"/>
      <c r="C25" s="266" t="s">
        <v>126</v>
      </c>
      <c r="D25" s="356">
        <v>266922</v>
      </c>
      <c r="E25" s="359">
        <v>16.669390936439999</v>
      </c>
      <c r="F25" s="359">
        <v>1.0618346222299999</v>
      </c>
      <c r="G25" s="359">
        <v>1.4510210626600002</v>
      </c>
      <c r="H25" s="433">
        <v>1.28719477406</v>
      </c>
      <c r="I25" s="433">
        <v>0.61609560904999994</v>
      </c>
      <c r="J25" s="433">
        <v>0.46736373336000003</v>
      </c>
      <c r="K25" s="433">
        <v>0.94518541814000001</v>
      </c>
      <c r="L25" s="433">
        <v>3.0675831340000001E-2</v>
      </c>
      <c r="M25" s="433">
        <v>0.31383173262999997</v>
      </c>
      <c r="N25" s="433">
        <v>0.52921699907999997</v>
      </c>
      <c r="O25" s="433">
        <v>12.488812856340001</v>
      </c>
      <c r="P25" s="433">
        <v>2.0843311718800002</v>
      </c>
      <c r="Q25" s="433">
        <v>2.2461660916100001</v>
      </c>
      <c r="R25" s="433">
        <v>9.9065765240000006E-2</v>
      </c>
      <c r="S25" s="433">
        <v>0.26065667116000002</v>
      </c>
      <c r="T25" s="433">
        <v>25.012541649680003</v>
      </c>
      <c r="U25" s="433">
        <v>2.2464600511400001</v>
      </c>
      <c r="V25" s="112">
        <v>11</v>
      </c>
      <c r="W25" s="152"/>
      <c r="X25" s="155"/>
      <c r="Y25" s="159"/>
      <c r="Z25" s="155"/>
      <c r="AA25" s="155"/>
      <c r="AB25" s="155"/>
      <c r="AC25" s="156"/>
      <c r="AD25" s="156"/>
      <c r="AE25" s="157"/>
      <c r="AF25" s="157"/>
      <c r="AG25" s="231"/>
    </row>
    <row r="26" spans="1:33" ht="19" customHeight="1">
      <c r="A26" s="17"/>
      <c r="B26" s="2"/>
      <c r="C26" s="266" t="s">
        <v>125</v>
      </c>
      <c r="D26" s="356">
        <v>1040528</v>
      </c>
      <c r="E26" s="359">
        <v>45.227620409480004</v>
      </c>
      <c r="F26" s="359">
        <v>2.8779062782300002</v>
      </c>
      <c r="G26" s="359">
        <v>4.6811632877100005</v>
      </c>
      <c r="H26" s="433">
        <v>3.5208266391800005</v>
      </c>
      <c r="I26" s="433">
        <v>1.7708864047399999</v>
      </c>
      <c r="J26" s="433">
        <v>1.1328642900199999</v>
      </c>
      <c r="K26" s="433">
        <v>2.6810897764199999</v>
      </c>
      <c r="L26" s="433">
        <v>0.32035809614999999</v>
      </c>
      <c r="M26" s="433">
        <v>0.57877035778999997</v>
      </c>
      <c r="N26" s="433">
        <v>2.1914803054899981</v>
      </c>
      <c r="O26" s="433">
        <v>33.112724265730002</v>
      </c>
      <c r="P26" s="433">
        <v>4.1859558809699999</v>
      </c>
      <c r="Q26" s="433">
        <v>4.7137277304099996</v>
      </c>
      <c r="R26" s="433">
        <v>0.29867091144000002</v>
      </c>
      <c r="S26" s="433">
        <v>0.82757125259000008</v>
      </c>
      <c r="T26" s="433">
        <v>65.191619233219996</v>
      </c>
      <c r="U26" s="433">
        <v>18.186384168469999</v>
      </c>
      <c r="V26" s="112">
        <v>12</v>
      </c>
      <c r="W26" s="152"/>
      <c r="X26" s="155"/>
      <c r="Y26" s="159"/>
      <c r="Z26" s="155"/>
      <c r="AA26" s="155"/>
      <c r="AB26" s="155"/>
      <c r="AC26" s="156"/>
      <c r="AD26" s="156"/>
      <c r="AE26" s="157"/>
      <c r="AF26" s="157"/>
      <c r="AG26" s="231"/>
    </row>
    <row r="27" spans="1:33" ht="19" customHeight="1">
      <c r="A27" s="17"/>
      <c r="B27" s="2"/>
      <c r="C27" s="266" t="s">
        <v>124</v>
      </c>
      <c r="D27" s="356">
        <v>540813</v>
      </c>
      <c r="E27" s="359">
        <v>20.411665136749999</v>
      </c>
      <c r="F27" s="359">
        <v>1.19774272131</v>
      </c>
      <c r="G27" s="359">
        <v>1.7134360925799998</v>
      </c>
      <c r="H27" s="433">
        <v>1.4123445424799999</v>
      </c>
      <c r="I27" s="433">
        <v>0.89586002198000003</v>
      </c>
      <c r="J27" s="433">
        <v>0.56509510500000004</v>
      </c>
      <c r="K27" s="433">
        <v>1.2979789267999999</v>
      </c>
      <c r="L27" s="433">
        <v>0.21667520453</v>
      </c>
      <c r="M27" s="433">
        <v>0.20463521236000001</v>
      </c>
      <c r="N27" s="433">
        <v>1.199743484249999</v>
      </c>
      <c r="O27" s="433">
        <v>14.64248243474</v>
      </c>
      <c r="P27" s="433">
        <v>1.5035383556999999</v>
      </c>
      <c r="Q27" s="433">
        <v>1.74005250219</v>
      </c>
      <c r="R27" s="433">
        <v>0.16893870851000001</v>
      </c>
      <c r="S27" s="433">
        <v>0.40661799715000002</v>
      </c>
      <c r="T27" s="433">
        <v>28.777375739520004</v>
      </c>
      <c r="U27" s="433">
        <v>2.7167822481199999</v>
      </c>
      <c r="V27" s="112">
        <v>13</v>
      </c>
      <c r="W27" s="152"/>
      <c r="X27" s="155"/>
      <c r="Y27" s="159"/>
      <c r="Z27" s="155"/>
      <c r="AA27" s="155"/>
      <c r="AB27" s="155"/>
      <c r="AC27" s="156"/>
      <c r="AD27" s="156"/>
      <c r="AE27" s="157"/>
      <c r="AF27" s="157"/>
      <c r="AG27" s="231"/>
    </row>
    <row r="28" spans="1:33" ht="19" customHeight="1">
      <c r="A28" s="17"/>
      <c r="B28" s="2"/>
      <c r="C28" s="266" t="s">
        <v>123</v>
      </c>
      <c r="D28" s="356">
        <v>167124</v>
      </c>
      <c r="E28" s="359">
        <v>8.2223219726500005</v>
      </c>
      <c r="F28" s="359">
        <v>0.52307166630000002</v>
      </c>
      <c r="G28" s="359">
        <v>0.80652717007000008</v>
      </c>
      <c r="H28" s="433">
        <v>0.69516049378</v>
      </c>
      <c r="I28" s="433">
        <v>0.41102372922000002</v>
      </c>
      <c r="J28" s="433">
        <v>0.28407028780999999</v>
      </c>
      <c r="K28" s="433">
        <v>0.64170987113</v>
      </c>
      <c r="L28" s="433">
        <v>2.9491329819999999E-2</v>
      </c>
      <c r="M28" s="433">
        <v>0.13620768863999999</v>
      </c>
      <c r="N28" s="433">
        <v>0.28243940869000062</v>
      </c>
      <c r="O28" s="433">
        <v>5.7482453139100009</v>
      </c>
      <c r="P28" s="433">
        <v>0.74682351742999997</v>
      </c>
      <c r="Q28" s="433">
        <v>0.86708681517000008</v>
      </c>
      <c r="R28" s="433">
        <v>4.8178881489999992E-2</v>
      </c>
      <c r="S28" s="433">
        <v>0.16843990883999999</v>
      </c>
      <c r="T28" s="433">
        <v>13.776703986299999</v>
      </c>
      <c r="U28" s="433">
        <v>1.13997362655</v>
      </c>
      <c r="V28" s="112">
        <v>14</v>
      </c>
      <c r="W28" s="152"/>
      <c r="X28" s="155"/>
      <c r="Y28" s="159"/>
      <c r="Z28" s="155"/>
      <c r="AA28" s="155"/>
      <c r="AB28" s="155"/>
      <c r="AC28" s="156"/>
      <c r="AD28" s="156"/>
      <c r="AE28" s="157"/>
      <c r="AF28" s="157"/>
      <c r="AG28" s="231"/>
    </row>
    <row r="29" spans="1:33" ht="19" customHeight="1">
      <c r="A29" s="17"/>
      <c r="B29" s="2"/>
      <c r="C29" s="266" t="s">
        <v>122</v>
      </c>
      <c r="D29" s="356">
        <v>841157</v>
      </c>
      <c r="E29" s="359">
        <v>26.30262278488</v>
      </c>
      <c r="F29" s="359">
        <v>1.23540079094</v>
      </c>
      <c r="G29" s="359">
        <v>1.4583337647799999</v>
      </c>
      <c r="H29" s="433">
        <v>1.49888799438</v>
      </c>
      <c r="I29" s="433">
        <v>1.11826158259</v>
      </c>
      <c r="J29" s="433">
        <v>0.65147119316999991</v>
      </c>
      <c r="K29" s="433">
        <v>1.4026076696300001</v>
      </c>
      <c r="L29" s="433">
        <v>0.14668382805999999</v>
      </c>
      <c r="M29" s="433">
        <v>0.19406775202000001</v>
      </c>
      <c r="N29" s="433">
        <v>2.0324027696</v>
      </c>
      <c r="O29" s="433">
        <v>19.296619745699999</v>
      </c>
      <c r="P29" s="433">
        <v>1.6124632083699999</v>
      </c>
      <c r="Q29" s="433">
        <v>1.79916711001</v>
      </c>
      <c r="R29" s="433">
        <v>0.23323524380000002</v>
      </c>
      <c r="S29" s="433">
        <v>0.41970708871999995</v>
      </c>
      <c r="T29" s="433">
        <v>33.34938300684</v>
      </c>
      <c r="U29" s="433">
        <v>3.3098386551899996</v>
      </c>
      <c r="V29" s="112">
        <v>15</v>
      </c>
      <c r="W29" s="152"/>
      <c r="X29" s="155"/>
      <c r="Y29" s="159"/>
      <c r="Z29" s="155"/>
      <c r="AA29" s="155"/>
      <c r="AB29" s="155"/>
      <c r="AC29" s="156"/>
      <c r="AD29" s="156"/>
      <c r="AE29" s="157"/>
      <c r="AF29" s="157"/>
      <c r="AG29" s="231"/>
    </row>
    <row r="30" spans="1:33" ht="19" customHeight="1">
      <c r="A30" s="17"/>
      <c r="B30" s="2"/>
      <c r="C30" s="266" t="s">
        <v>121</v>
      </c>
      <c r="D30" s="356">
        <v>304723</v>
      </c>
      <c r="E30" s="359">
        <v>9.3241625674000002</v>
      </c>
      <c r="F30" s="359">
        <v>0.43363364363000001</v>
      </c>
      <c r="G30" s="359">
        <v>0.57013917086999999</v>
      </c>
      <c r="H30" s="433">
        <v>0.53587756642000006</v>
      </c>
      <c r="I30" s="433">
        <v>0.40337915981</v>
      </c>
      <c r="J30" s="433">
        <v>0.23442490497999999</v>
      </c>
      <c r="K30" s="433">
        <v>0.52535304016000006</v>
      </c>
      <c r="L30" s="433">
        <v>7.5661647599999993E-2</v>
      </c>
      <c r="M30" s="433">
        <v>6.460191169E-2</v>
      </c>
      <c r="N30" s="433">
        <v>0.71879704539999967</v>
      </c>
      <c r="O30" s="433">
        <v>6.7936373982599996</v>
      </c>
      <c r="P30" s="433">
        <v>0.53844885119000008</v>
      </c>
      <c r="Q30" s="433">
        <v>0.58612598409999994</v>
      </c>
      <c r="R30" s="433">
        <v>9.1430109669999995E-2</v>
      </c>
      <c r="S30" s="433">
        <v>0.13942441830000002</v>
      </c>
      <c r="T30" s="433">
        <v>11.370614190560001</v>
      </c>
      <c r="U30" s="433">
        <v>1.16463682864</v>
      </c>
      <c r="V30" s="112">
        <v>16</v>
      </c>
      <c r="W30" s="152"/>
      <c r="X30" s="155"/>
      <c r="Y30" s="159"/>
      <c r="Z30" s="155"/>
      <c r="AA30" s="155"/>
      <c r="AB30" s="155"/>
      <c r="AC30" s="156"/>
      <c r="AD30" s="156"/>
      <c r="AE30" s="157"/>
      <c r="AF30" s="157"/>
      <c r="AG30" s="231"/>
    </row>
    <row r="31" spans="1:33" ht="19" customHeight="1">
      <c r="A31" s="17"/>
      <c r="B31" s="2"/>
      <c r="C31" s="266" t="s">
        <v>120</v>
      </c>
      <c r="D31" s="356">
        <v>91577</v>
      </c>
      <c r="E31" s="359">
        <v>3.2533895740099998</v>
      </c>
      <c r="F31" s="359">
        <v>0.16224061521000002</v>
      </c>
      <c r="G31" s="359">
        <v>0.24037084860999999</v>
      </c>
      <c r="H31" s="433">
        <v>0.20240355731999998</v>
      </c>
      <c r="I31" s="433">
        <v>0.14830905180000001</v>
      </c>
      <c r="J31" s="433">
        <v>9.2113514650000006E-2</v>
      </c>
      <c r="K31" s="433">
        <v>0.19499106791000001</v>
      </c>
      <c r="L31" s="433">
        <v>1.6505470550000002E-2</v>
      </c>
      <c r="M31" s="433">
        <v>3.6929292959999999E-2</v>
      </c>
      <c r="N31" s="433">
        <v>0.20605354721999991</v>
      </c>
      <c r="O31" s="433">
        <v>2.3588467624700002</v>
      </c>
      <c r="P31" s="433">
        <v>0.23605860424</v>
      </c>
      <c r="Q31" s="433">
        <v>0.26077703398999996</v>
      </c>
      <c r="R31" s="433">
        <v>2.8852325319999997E-2</v>
      </c>
      <c r="S31" s="433">
        <v>5.255423452E-2</v>
      </c>
      <c r="T31" s="433">
        <v>4.7666762452400002</v>
      </c>
      <c r="U31" s="433">
        <v>0.54157445053999997</v>
      </c>
      <c r="V31" s="112">
        <v>17</v>
      </c>
      <c r="W31" s="152"/>
      <c r="X31" s="155"/>
      <c r="Y31" s="159"/>
      <c r="Z31" s="155"/>
      <c r="AA31" s="155"/>
      <c r="AB31" s="155"/>
      <c r="AC31" s="156"/>
      <c r="AD31" s="156"/>
      <c r="AE31" s="157"/>
      <c r="AF31" s="157"/>
      <c r="AG31" s="231"/>
    </row>
    <row r="32" spans="1:33" ht="19" customHeight="1">
      <c r="A32" s="17"/>
      <c r="B32" s="2"/>
      <c r="C32" s="266" t="s">
        <v>119</v>
      </c>
      <c r="D32" s="356">
        <v>141</v>
      </c>
      <c r="E32" s="359">
        <v>2.8365100500000002E-3</v>
      </c>
      <c r="F32" s="359">
        <v>2.288797E-5</v>
      </c>
      <c r="G32" s="359">
        <v>9.8930469999999995E-5</v>
      </c>
      <c r="H32" s="433">
        <v>2.3890929999999997E-5</v>
      </c>
      <c r="I32" s="433">
        <v>3.6445000000000001E-5</v>
      </c>
      <c r="J32" s="433">
        <v>2.5225549999999998E-5</v>
      </c>
      <c r="K32" s="433">
        <v>6.1861480000000003E-5</v>
      </c>
      <c r="L32" s="433">
        <v>0</v>
      </c>
      <c r="M32" s="433">
        <v>4.114025E-5</v>
      </c>
      <c r="N32" s="433">
        <v>4.5557968999999996E-4</v>
      </c>
      <c r="O32" s="433">
        <v>2.1245900299999999E-3</v>
      </c>
      <c r="P32" s="433">
        <v>1.9906943999999999E-4</v>
      </c>
      <c r="Q32" s="433">
        <v>1.8655597999999997E-4</v>
      </c>
      <c r="R32" s="433">
        <v>3.1386259999999999E-5</v>
      </c>
      <c r="S32" s="433">
        <v>4.7052149999999993E-5</v>
      </c>
      <c r="T32" s="433">
        <v>1.2777597699999998E-3</v>
      </c>
      <c r="U32" s="433">
        <v>2.596811E-5</v>
      </c>
      <c r="V32" s="112">
        <v>18</v>
      </c>
      <c r="W32" s="152"/>
      <c r="X32" s="155"/>
      <c r="Y32" s="159"/>
      <c r="Z32" s="155"/>
      <c r="AA32" s="155"/>
      <c r="AB32" s="155"/>
      <c r="AC32" s="156"/>
      <c r="AD32" s="156"/>
      <c r="AE32" s="157"/>
      <c r="AF32" s="157"/>
      <c r="AG32" s="231"/>
    </row>
    <row r="33" spans="1:33" ht="19" customHeight="1">
      <c r="A33" s="17"/>
      <c r="B33" s="2"/>
      <c r="C33" s="266" t="s">
        <v>118</v>
      </c>
      <c r="D33" s="356">
        <v>43</v>
      </c>
      <c r="E33" s="359">
        <v>7.9446548000000009E-4</v>
      </c>
      <c r="F33" s="359">
        <v>1.374779E-5</v>
      </c>
      <c r="G33" s="359">
        <v>1.9665569999999998E-5</v>
      </c>
      <c r="H33" s="433">
        <v>1.673435E-5</v>
      </c>
      <c r="I33" s="433">
        <v>2.5353599999999997E-5</v>
      </c>
      <c r="J33" s="433">
        <v>1.9569580000000002E-5</v>
      </c>
      <c r="K33" s="433">
        <v>2.601557E-5</v>
      </c>
      <c r="L33" s="433">
        <v>0</v>
      </c>
      <c r="M33" s="433">
        <v>2.422099E-5</v>
      </c>
      <c r="N33" s="433">
        <v>1.0477226999999998E-4</v>
      </c>
      <c r="O33" s="433">
        <v>5.2144619999999991E-4</v>
      </c>
      <c r="P33" s="433">
        <v>6.0549529999999996E-5</v>
      </c>
      <c r="Q33" s="433">
        <v>3.8401659999999999E-5</v>
      </c>
      <c r="R33" s="433">
        <v>2.7764100000000001E-6</v>
      </c>
      <c r="S33" s="433">
        <v>1.2263540000000002E-5</v>
      </c>
      <c r="T33" s="433">
        <v>8.9626504999999995E-4</v>
      </c>
      <c r="U33" s="433">
        <v>4.7773653000000003E-4</v>
      </c>
      <c r="V33" s="112">
        <v>19</v>
      </c>
      <c r="W33" s="152"/>
      <c r="X33" s="155"/>
      <c r="Y33" s="159"/>
      <c r="Z33" s="155"/>
      <c r="AA33" s="155"/>
      <c r="AB33" s="155"/>
      <c r="AC33" s="156"/>
      <c r="AD33" s="156"/>
      <c r="AE33" s="157"/>
      <c r="AF33" s="157"/>
      <c r="AG33" s="231"/>
    </row>
    <row r="34" spans="1:33" ht="19" customHeight="1">
      <c r="A34" s="17"/>
      <c r="B34" s="2"/>
      <c r="C34" s="266" t="s">
        <v>117</v>
      </c>
      <c r="D34" s="356">
        <v>66</v>
      </c>
      <c r="E34" s="359">
        <v>1.60218833E-3</v>
      </c>
      <c r="F34" s="359">
        <v>3.6209810000000001E-5</v>
      </c>
      <c r="G34" s="359">
        <v>1.2791894000000002E-4</v>
      </c>
      <c r="H34" s="433">
        <v>2.6175190000000002E-5</v>
      </c>
      <c r="I34" s="433">
        <v>4.7537999999999998E-5</v>
      </c>
      <c r="J34" s="433">
        <v>1.977264E-5</v>
      </c>
      <c r="K34" s="433">
        <v>4.9121310000000001E-5</v>
      </c>
      <c r="L34" s="433">
        <v>0</v>
      </c>
      <c r="M34" s="433">
        <v>1.2466559999999999E-5</v>
      </c>
      <c r="N34" s="433">
        <v>2.0770435000000003E-4</v>
      </c>
      <c r="O34" s="433">
        <v>1.1594783999999999E-3</v>
      </c>
      <c r="P34" s="433">
        <v>1.2553972999999999E-4</v>
      </c>
      <c r="Q34" s="433">
        <v>1.1357957999999999E-4</v>
      </c>
      <c r="R34" s="433">
        <v>1.6249220000000002E-5</v>
      </c>
      <c r="S34" s="433">
        <v>2.865598E-5</v>
      </c>
      <c r="T34" s="433">
        <v>1.57191144E-3</v>
      </c>
      <c r="U34" s="433">
        <v>2.5542179999999999E-5</v>
      </c>
      <c r="V34" s="112">
        <v>20</v>
      </c>
      <c r="W34" s="152"/>
      <c r="X34" s="155"/>
      <c r="Y34" s="159"/>
      <c r="Z34" s="155"/>
      <c r="AA34" s="155"/>
      <c r="AB34" s="155"/>
      <c r="AC34" s="156"/>
      <c r="AD34" s="156"/>
      <c r="AE34" s="157"/>
      <c r="AF34" s="157"/>
      <c r="AG34" s="231"/>
    </row>
    <row r="35" spans="1:33" ht="19" customHeight="1">
      <c r="A35" s="17"/>
      <c r="B35" s="2"/>
      <c r="C35" s="266" t="s">
        <v>116</v>
      </c>
      <c r="D35" s="356">
        <v>513946</v>
      </c>
      <c r="E35" s="359">
        <v>17.135099745889999</v>
      </c>
      <c r="F35" s="359">
        <v>1.0984687770799999</v>
      </c>
      <c r="G35" s="359">
        <v>1.2811042942899999</v>
      </c>
      <c r="H35" s="433">
        <v>1.4974578465499999</v>
      </c>
      <c r="I35" s="433">
        <v>1.4855340503599999</v>
      </c>
      <c r="J35" s="433">
        <v>0.77436204091999994</v>
      </c>
      <c r="K35" s="433">
        <v>1.20178520294</v>
      </c>
      <c r="L35" s="433">
        <v>3.3730706130000003E-2</v>
      </c>
      <c r="M35" s="433">
        <v>0.49995605731999998</v>
      </c>
      <c r="N35" s="433">
        <v>0.65213797772000071</v>
      </c>
      <c r="O35" s="433">
        <v>11.05582652999</v>
      </c>
      <c r="P35" s="433">
        <v>0.74147774572999992</v>
      </c>
      <c r="Q35" s="433">
        <v>1.1210622182400001</v>
      </c>
      <c r="R35" s="433">
        <v>3.7179480959999997E-2</v>
      </c>
      <c r="S35" s="433">
        <v>0.41662710221999999</v>
      </c>
      <c r="T35" s="433">
        <v>13.07763183947</v>
      </c>
      <c r="U35" s="433">
        <v>1.9896316698900001</v>
      </c>
      <c r="V35" s="112">
        <v>21</v>
      </c>
      <c r="W35" s="152"/>
      <c r="X35" s="155"/>
      <c r="Y35" s="159"/>
      <c r="Z35" s="155"/>
      <c r="AA35" s="155"/>
      <c r="AB35" s="155"/>
      <c r="AC35" s="156"/>
      <c r="AD35" s="156"/>
      <c r="AE35" s="157"/>
      <c r="AF35" s="157"/>
      <c r="AG35" s="231"/>
    </row>
    <row r="36" spans="1:33" ht="19" customHeight="1">
      <c r="A36" s="17"/>
      <c r="B36" s="2"/>
      <c r="C36" s="266" t="s">
        <v>115</v>
      </c>
      <c r="D36" s="356">
        <v>3439787</v>
      </c>
      <c r="E36" s="359">
        <v>105.13906662352001</v>
      </c>
      <c r="F36" s="359">
        <v>9.4440384732600009</v>
      </c>
      <c r="G36" s="359">
        <v>23.354362929670003</v>
      </c>
      <c r="H36" s="433">
        <v>3.7043335007999998</v>
      </c>
      <c r="I36" s="433">
        <v>2.4506416668400002</v>
      </c>
      <c r="J36" s="433">
        <v>1.1014954189100001</v>
      </c>
      <c r="K36" s="433">
        <v>6.0400686816400002</v>
      </c>
      <c r="L36" s="433">
        <v>0.13697976696</v>
      </c>
      <c r="M36" s="433">
        <v>1.3862358179400001</v>
      </c>
      <c r="N36" s="433">
        <v>9.0688660990500036</v>
      </c>
      <c r="O36" s="433">
        <v>81.7054962327</v>
      </c>
      <c r="P36" s="433">
        <v>9.6536672455199994</v>
      </c>
      <c r="Q36" s="433">
        <v>10.074585796299999</v>
      </c>
      <c r="R36" s="433">
        <v>1.25873057034</v>
      </c>
      <c r="S36" s="433">
        <v>1.7108482845599999</v>
      </c>
      <c r="T36" s="433">
        <v>419.53545935397995</v>
      </c>
      <c r="U36" s="433">
        <v>15.585833963740001</v>
      </c>
      <c r="V36" s="112">
        <v>22</v>
      </c>
      <c r="W36" s="152"/>
      <c r="X36" s="155"/>
      <c r="Y36" s="159"/>
      <c r="Z36" s="155"/>
      <c r="AA36" s="155"/>
      <c r="AB36" s="155"/>
      <c r="AC36" s="156"/>
      <c r="AD36" s="156"/>
      <c r="AE36" s="157"/>
      <c r="AF36" s="157"/>
      <c r="AG36" s="231"/>
    </row>
    <row r="37" spans="1:33" ht="19" customHeight="1">
      <c r="A37" s="17"/>
      <c r="B37" s="2"/>
      <c r="C37" s="266" t="s">
        <v>114</v>
      </c>
      <c r="D37" s="356">
        <v>326447</v>
      </c>
      <c r="E37" s="359">
        <v>6.5423450896999995</v>
      </c>
      <c r="F37" s="359">
        <v>1.0881001809999999</v>
      </c>
      <c r="G37" s="359">
        <v>7.2208366388199998</v>
      </c>
      <c r="H37" s="433">
        <v>0.40877125360000005</v>
      </c>
      <c r="I37" s="433">
        <v>0.24387031655999999</v>
      </c>
      <c r="J37" s="433">
        <v>8.5151871919999997E-2</v>
      </c>
      <c r="K37" s="433">
        <v>0.53631519590999999</v>
      </c>
      <c r="L37" s="433">
        <v>1.9467682559999998E-2</v>
      </c>
      <c r="M37" s="433">
        <v>0.16431662750999998</v>
      </c>
      <c r="N37" s="433">
        <v>0.55693881874999995</v>
      </c>
      <c r="O37" s="433">
        <v>4.9373168968800005</v>
      </c>
      <c r="P37" s="433">
        <v>0.50595615233000002</v>
      </c>
      <c r="Q37" s="433">
        <v>0.64541900360000004</v>
      </c>
      <c r="R37" s="433">
        <v>6.1543472859999997E-2</v>
      </c>
      <c r="S37" s="433">
        <v>0.20334261376000001</v>
      </c>
      <c r="T37" s="433">
        <v>41.701525854789999</v>
      </c>
      <c r="U37" s="433">
        <v>1.8153671454800002</v>
      </c>
      <c r="V37" s="112">
        <v>23</v>
      </c>
      <c r="W37" s="152"/>
      <c r="X37" s="155"/>
      <c r="Y37" s="159"/>
      <c r="Z37" s="155"/>
      <c r="AA37" s="155"/>
      <c r="AB37" s="155"/>
      <c r="AC37" s="156"/>
      <c r="AD37" s="156"/>
      <c r="AE37" s="157"/>
      <c r="AF37" s="157"/>
      <c r="AG37" s="231"/>
    </row>
    <row r="38" spans="1:33" ht="19" customHeight="1">
      <c r="A38" s="17"/>
      <c r="B38" s="2"/>
      <c r="C38" s="266" t="s">
        <v>113</v>
      </c>
      <c r="D38" s="356">
        <v>1740</v>
      </c>
      <c r="E38" s="359">
        <v>2.5235798340000001E-2</v>
      </c>
      <c r="F38" s="359">
        <v>4.2641960999999999E-4</v>
      </c>
      <c r="G38" s="359">
        <v>3.9690530000000002E-3</v>
      </c>
      <c r="H38" s="433">
        <v>2.3609856999999999E-4</v>
      </c>
      <c r="I38" s="433">
        <v>1.9451664000000001E-4</v>
      </c>
      <c r="J38" s="433">
        <v>8.333367999999999E-5</v>
      </c>
      <c r="K38" s="433">
        <v>4.7648653999999999E-4</v>
      </c>
      <c r="L38" s="433">
        <v>0</v>
      </c>
      <c r="M38" s="433">
        <v>2.0031924999999999E-4</v>
      </c>
      <c r="N38" s="433">
        <v>3.8506342E-3</v>
      </c>
      <c r="O38" s="433">
        <v>1.87312008E-2</v>
      </c>
      <c r="P38" s="433">
        <v>1.7541589600000001E-3</v>
      </c>
      <c r="Q38" s="433">
        <v>1.3754119799999998E-3</v>
      </c>
      <c r="R38" s="433">
        <v>3.0389615E-4</v>
      </c>
      <c r="S38" s="433">
        <v>2.4663935000000001E-4</v>
      </c>
      <c r="T38" s="433">
        <v>3.226239098E-2</v>
      </c>
      <c r="U38" s="433">
        <v>6.1574147000000002E-4</v>
      </c>
      <c r="V38" s="112">
        <v>24</v>
      </c>
      <c r="W38" s="152"/>
      <c r="X38" s="155"/>
      <c r="Y38" s="159"/>
      <c r="Z38" s="155"/>
      <c r="AA38" s="155"/>
      <c r="AB38" s="155"/>
      <c r="AC38" s="156"/>
      <c r="AD38" s="156"/>
      <c r="AE38" s="157"/>
      <c r="AF38" s="157"/>
      <c r="AG38" s="231"/>
    </row>
    <row r="39" spans="1:33" ht="19" customHeight="1">
      <c r="A39" s="17"/>
      <c r="B39" s="2"/>
      <c r="C39" s="266" t="s">
        <v>112</v>
      </c>
      <c r="D39" s="356">
        <v>88774</v>
      </c>
      <c r="E39" s="359">
        <v>1.9826071057000001</v>
      </c>
      <c r="F39" s="359">
        <v>5.536389999E-2</v>
      </c>
      <c r="G39" s="359">
        <v>0.22393175107999999</v>
      </c>
      <c r="H39" s="433">
        <v>1.9565946569999999E-2</v>
      </c>
      <c r="I39" s="433">
        <v>2.8239156600000002E-2</v>
      </c>
      <c r="J39" s="433">
        <v>2.4178172760000002E-2</v>
      </c>
      <c r="K39" s="433">
        <v>6.127360481E-2</v>
      </c>
      <c r="L39" s="433">
        <v>3.1856591699999997E-3</v>
      </c>
      <c r="M39" s="433">
        <v>4.9883537400000006E-3</v>
      </c>
      <c r="N39" s="433">
        <v>0.27862930375</v>
      </c>
      <c r="O39" s="433">
        <v>1.5655132191900001</v>
      </c>
      <c r="P39" s="433">
        <v>0.10449290634</v>
      </c>
      <c r="Q39" s="433">
        <v>8.7782607650000011E-2</v>
      </c>
      <c r="R39" s="433">
        <v>3.272302798E-2</v>
      </c>
      <c r="S39" s="433">
        <v>2.8878787959999999E-2</v>
      </c>
      <c r="T39" s="433">
        <v>4.5058871270000003</v>
      </c>
      <c r="U39" s="433">
        <v>0.20784875376</v>
      </c>
      <c r="V39" s="112">
        <v>25</v>
      </c>
      <c r="W39" s="152"/>
      <c r="X39" s="155"/>
      <c r="Y39" s="159"/>
      <c r="Z39" s="155"/>
      <c r="AA39" s="155"/>
      <c r="AB39" s="155"/>
      <c r="AC39" s="156"/>
      <c r="AD39" s="156"/>
      <c r="AE39" s="157"/>
      <c r="AF39" s="157"/>
      <c r="AG39" s="231"/>
    </row>
    <row r="40" spans="1:33" ht="19" customHeight="1">
      <c r="A40" s="17"/>
      <c r="B40" s="2"/>
      <c r="C40" s="266" t="s">
        <v>111</v>
      </c>
      <c r="D40" s="356">
        <v>15369</v>
      </c>
      <c r="E40" s="359">
        <v>0.21281220621999999</v>
      </c>
      <c r="F40" s="359">
        <v>7.7017818700000004E-3</v>
      </c>
      <c r="G40" s="359">
        <v>7.3377765609999993E-2</v>
      </c>
      <c r="H40" s="433">
        <v>3.6861489399999999E-3</v>
      </c>
      <c r="I40" s="433">
        <v>2.2849932E-3</v>
      </c>
      <c r="J40" s="433">
        <v>1.9357913600000002E-3</v>
      </c>
      <c r="K40" s="433">
        <v>3.7924651399999999E-3</v>
      </c>
      <c r="L40" s="433">
        <v>5.7039451000000002E-4</v>
      </c>
      <c r="M40" s="433">
        <v>3.3133459000000005E-4</v>
      </c>
      <c r="N40" s="433">
        <v>3.0457324000000004E-2</v>
      </c>
      <c r="O40" s="433">
        <v>0.17061033128</v>
      </c>
      <c r="P40" s="433">
        <v>1.1248421770000001E-2</v>
      </c>
      <c r="Q40" s="433">
        <v>1.3087322510000001E-2</v>
      </c>
      <c r="R40" s="433">
        <v>2.4356210899999999E-3</v>
      </c>
      <c r="S40" s="433">
        <v>4.3467844700000001E-3</v>
      </c>
      <c r="T40" s="433">
        <v>0.76640319329999995</v>
      </c>
      <c r="U40" s="433">
        <v>5.8758295540000005E-2</v>
      </c>
      <c r="V40" s="112">
        <v>26</v>
      </c>
      <c r="W40" s="152"/>
      <c r="X40" s="155"/>
      <c r="Y40" s="159"/>
      <c r="Z40" s="155"/>
      <c r="AA40" s="155"/>
      <c r="AB40" s="155"/>
      <c r="AC40" s="156"/>
      <c r="AD40" s="156"/>
      <c r="AE40" s="157"/>
      <c r="AF40" s="157"/>
      <c r="AG40" s="231"/>
    </row>
    <row r="41" spans="1:33" ht="19" customHeight="1">
      <c r="A41" s="17"/>
      <c r="B41" s="2"/>
      <c r="C41" s="266" t="s">
        <v>110</v>
      </c>
      <c r="D41" s="356">
        <v>1</v>
      </c>
      <c r="E41" s="359">
        <v>1.0200000000000001E-5</v>
      </c>
      <c r="F41" s="359">
        <v>0</v>
      </c>
      <c r="G41" s="359">
        <v>0</v>
      </c>
      <c r="H41" s="433">
        <v>0</v>
      </c>
      <c r="I41" s="433">
        <v>0</v>
      </c>
      <c r="J41" s="433">
        <v>0</v>
      </c>
      <c r="K41" s="433">
        <v>0</v>
      </c>
      <c r="L41" s="433">
        <v>0</v>
      </c>
      <c r="M41" s="433">
        <v>0</v>
      </c>
      <c r="N41" s="433">
        <v>2.04E-6</v>
      </c>
      <c r="O41" s="433">
        <v>0</v>
      </c>
      <c r="P41" s="433">
        <v>8.1599999999999998E-6</v>
      </c>
      <c r="Q41" s="433">
        <v>0</v>
      </c>
      <c r="R41" s="433">
        <v>0</v>
      </c>
      <c r="S41" s="433">
        <v>0</v>
      </c>
      <c r="T41" s="433">
        <v>0</v>
      </c>
      <c r="U41" s="433">
        <v>0</v>
      </c>
      <c r="V41" s="112">
        <v>27</v>
      </c>
      <c r="W41" s="152"/>
      <c r="X41" s="155"/>
      <c r="Y41" s="159"/>
      <c r="Z41" s="155"/>
      <c r="AA41" s="155"/>
      <c r="AB41" s="155"/>
      <c r="AC41" s="156"/>
      <c r="AD41" s="156"/>
      <c r="AE41" s="157"/>
      <c r="AF41" s="157"/>
      <c r="AG41" s="231"/>
    </row>
    <row r="42" spans="1:33" ht="19" customHeight="1">
      <c r="A42" s="17"/>
      <c r="B42" s="2"/>
      <c r="C42" s="266" t="s">
        <v>109</v>
      </c>
      <c r="D42" s="356">
        <v>219595</v>
      </c>
      <c r="E42" s="359">
        <v>3.7474173452600001</v>
      </c>
      <c r="F42" s="359">
        <v>1.97778541137</v>
      </c>
      <c r="G42" s="359">
        <v>4.0304819135900001</v>
      </c>
      <c r="H42" s="433">
        <v>0.12390999027999999</v>
      </c>
      <c r="I42" s="433">
        <v>4.50364496E-2</v>
      </c>
      <c r="J42" s="433">
        <v>1.7196279800000002E-2</v>
      </c>
      <c r="K42" s="433">
        <v>0.23574737968000001</v>
      </c>
      <c r="L42" s="433">
        <v>6.3430405490000008E-2</v>
      </c>
      <c r="M42" s="433">
        <v>3.3750778259999996E-2</v>
      </c>
      <c r="N42" s="433">
        <v>0.27813819083000002</v>
      </c>
      <c r="O42" s="433">
        <v>3.0080371375500001</v>
      </c>
      <c r="P42" s="433">
        <v>0.46846844623000006</v>
      </c>
      <c r="Q42" s="433">
        <v>0.42655445309000006</v>
      </c>
      <c r="R42" s="433">
        <v>9.0280073939999997E-2</v>
      </c>
      <c r="S42" s="433">
        <v>6.426849036E-2</v>
      </c>
      <c r="T42" s="433">
        <v>71.601058106460002</v>
      </c>
      <c r="U42" s="433">
        <v>2.2515132873499999</v>
      </c>
      <c r="V42" s="112">
        <v>28</v>
      </c>
      <c r="W42" s="152"/>
      <c r="X42" s="155"/>
      <c r="Y42" s="159"/>
      <c r="Z42" s="155"/>
      <c r="AA42" s="155"/>
      <c r="AB42" s="155"/>
      <c r="AC42" s="156"/>
      <c r="AD42" s="156"/>
      <c r="AE42" s="157"/>
      <c r="AF42" s="157"/>
      <c r="AG42" s="231"/>
    </row>
    <row r="43" spans="1:33" ht="19" customHeight="1">
      <c r="A43" s="17"/>
      <c r="B43" s="2"/>
      <c r="C43" s="266" t="s">
        <v>108</v>
      </c>
      <c r="D43" s="356">
        <v>989003</v>
      </c>
      <c r="E43" s="359">
        <v>17.9766546</v>
      </c>
      <c r="F43" s="359">
        <v>1.73141661052</v>
      </c>
      <c r="G43" s="359">
        <v>5.8864410491699992</v>
      </c>
      <c r="H43" s="433">
        <v>0.55007723115999996</v>
      </c>
      <c r="I43" s="433">
        <v>0.46230603725000002</v>
      </c>
      <c r="J43" s="433">
        <v>0.21180797081</v>
      </c>
      <c r="K43" s="433">
        <v>0.59974131991000001</v>
      </c>
      <c r="L43" s="433">
        <v>0.63822181648999998</v>
      </c>
      <c r="M43" s="433">
        <v>0.10942140613</v>
      </c>
      <c r="N43" s="433">
        <v>1.75391945335</v>
      </c>
      <c r="O43" s="433">
        <v>13.71589360762</v>
      </c>
      <c r="P43" s="433">
        <v>1.26410742265</v>
      </c>
      <c r="Q43" s="433">
        <v>1.2668998576800001</v>
      </c>
      <c r="R43" s="433">
        <v>0.22168862637</v>
      </c>
      <c r="S43" s="433">
        <v>0.2469575269</v>
      </c>
      <c r="T43" s="433">
        <v>90.854248619979998</v>
      </c>
      <c r="U43" s="433">
        <v>5.3274640643599991</v>
      </c>
      <c r="V43" s="112">
        <v>29</v>
      </c>
      <c r="W43" s="152"/>
      <c r="X43" s="155"/>
      <c r="Y43" s="159"/>
      <c r="Z43" s="155"/>
      <c r="AA43" s="155"/>
      <c r="AB43" s="155"/>
      <c r="AC43" s="156"/>
      <c r="AD43" s="156"/>
      <c r="AE43" s="157"/>
      <c r="AF43" s="157"/>
      <c r="AG43" s="231"/>
    </row>
    <row r="44" spans="1:33" ht="19" customHeight="1" thickBot="1">
      <c r="A44" s="17"/>
      <c r="B44" s="2"/>
      <c r="C44" s="268" t="s">
        <v>107</v>
      </c>
      <c r="D44" s="357">
        <v>16138</v>
      </c>
      <c r="E44" s="360">
        <v>0.28343375736999998</v>
      </c>
      <c r="F44" s="360">
        <v>1.000377239E-2</v>
      </c>
      <c r="G44" s="360">
        <v>2.7795410699999998E-2</v>
      </c>
      <c r="H44" s="434">
        <v>7.4852151399999994E-3</v>
      </c>
      <c r="I44" s="434">
        <v>7.5331884000000007E-3</v>
      </c>
      <c r="J44" s="434">
        <v>3.7523730299999997E-3</v>
      </c>
      <c r="K44" s="434">
        <v>7.2010925999999994E-3</v>
      </c>
      <c r="L44" s="434">
        <v>2.3688833999999997E-3</v>
      </c>
      <c r="M44" s="434">
        <v>1.5907343600000002E-3</v>
      </c>
      <c r="N44" s="434">
        <v>3.1568149840000004E-2</v>
      </c>
      <c r="O44" s="434">
        <v>0.22237666801999997</v>
      </c>
      <c r="P44" s="434">
        <v>1.5351242420000001E-2</v>
      </c>
      <c r="Q44" s="434">
        <v>1.8099362689999999E-2</v>
      </c>
      <c r="R44" s="434">
        <v>8.3518231999999998E-4</v>
      </c>
      <c r="S44" s="434">
        <v>3.7747257400000001E-3</v>
      </c>
      <c r="T44" s="434">
        <v>0.55939787504000005</v>
      </c>
      <c r="U44" s="434">
        <v>5.2831698869999999E-2</v>
      </c>
      <c r="V44" s="112">
        <v>30</v>
      </c>
      <c r="W44" s="152"/>
      <c r="X44" s="155"/>
      <c r="Y44" s="159"/>
      <c r="Z44" s="155"/>
      <c r="AA44" s="155"/>
      <c r="AB44" s="155"/>
      <c r="AC44" s="156"/>
      <c r="AD44" s="156"/>
      <c r="AE44" s="157"/>
      <c r="AF44" s="157"/>
      <c r="AG44" s="231"/>
    </row>
    <row r="45" spans="1:33" ht="23" customHeight="1" thickBot="1">
      <c r="A45" s="17"/>
      <c r="B45" s="2"/>
      <c r="C45" s="74" t="s">
        <v>389</v>
      </c>
      <c r="D45" s="86">
        <v>25224768</v>
      </c>
      <c r="E45" s="250">
        <v>696.85195743968984</v>
      </c>
      <c r="F45" s="250">
        <v>77.446726328099984</v>
      </c>
      <c r="G45" s="250">
        <v>210.98958637172998</v>
      </c>
      <c r="H45" s="250">
        <v>33.692487775900005</v>
      </c>
      <c r="I45" s="250">
        <v>23.335691875950001</v>
      </c>
      <c r="J45" s="250">
        <v>13.518917293129997</v>
      </c>
      <c r="K45" s="250">
        <v>33.547923875279999</v>
      </c>
      <c r="L45" s="250">
        <v>8.7490386640500013</v>
      </c>
      <c r="M45" s="250">
        <v>7.3228876722000003</v>
      </c>
      <c r="N45" s="250">
        <v>53.167023282309998</v>
      </c>
      <c r="O45" s="250">
        <v>525.57473411567003</v>
      </c>
      <c r="P45" s="250">
        <v>56.311607450900006</v>
      </c>
      <c r="Q45" s="250">
        <v>59.990535296370005</v>
      </c>
      <c r="R45" s="250">
        <v>6.5784252832500005</v>
      </c>
      <c r="S45" s="250">
        <v>10.65713182649</v>
      </c>
      <c r="T45" s="250">
        <v>2661.4989089776095</v>
      </c>
      <c r="U45" s="250">
        <v>188.42656940985998</v>
      </c>
      <c r="V45" s="45"/>
      <c r="W45" s="17"/>
      <c r="X45" s="15"/>
    </row>
    <row r="46" spans="1:33" ht="18" customHeight="1" thickBot="1">
      <c r="A46" s="17"/>
      <c r="B46" s="41"/>
      <c r="C46" s="20"/>
      <c r="D46" s="20"/>
      <c r="E46" s="20"/>
      <c r="F46" s="20"/>
      <c r="G46" s="20"/>
      <c r="H46" s="19"/>
      <c r="I46" s="19"/>
      <c r="J46" s="19"/>
      <c r="K46" s="19"/>
      <c r="L46" s="19"/>
      <c r="M46" s="19"/>
      <c r="N46" s="19"/>
      <c r="O46" s="19"/>
      <c r="P46" s="249"/>
      <c r="Q46" s="249"/>
      <c r="R46" s="249"/>
      <c r="S46" s="19"/>
      <c r="T46" s="19"/>
      <c r="U46" s="19"/>
      <c r="V46" s="46"/>
      <c r="W46" s="17"/>
      <c r="X46" s="15"/>
    </row>
    <row r="47" spans="1:33" ht="1" customHeight="1"/>
    <row r="48" spans="1:33">
      <c r="J48" s="59" t="s">
        <v>465</v>
      </c>
      <c r="K48" s="499" t="s">
        <v>456</v>
      </c>
      <c r="L48" s="506" t="s">
        <v>457</v>
      </c>
      <c r="M48" s="500" t="s">
        <v>458</v>
      </c>
      <c r="N48" s="507" t="s">
        <v>459</v>
      </c>
      <c r="O48" s="508" t="s">
        <v>460</v>
      </c>
      <c r="P48" s="509" t="s">
        <v>461</v>
      </c>
      <c r="Q48" s="510" t="s">
        <v>462</v>
      </c>
      <c r="R48" s="511" t="s">
        <v>463</v>
      </c>
      <c r="S48" s="512" t="s">
        <v>464</v>
      </c>
    </row>
    <row r="49" spans="3:19">
      <c r="J49" s="3">
        <v>2007</v>
      </c>
      <c r="K49" s="503">
        <f>'[3]Table A.4'!O5</f>
        <v>127.03426</v>
      </c>
      <c r="L49" s="513">
        <f>'[3]Table A.4'!P5</f>
        <v>14489.977000000001</v>
      </c>
      <c r="M49" s="502">
        <f>'[3]Table A.4'!Q5</f>
        <v>22275.344000000001</v>
      </c>
      <c r="N49" s="514">
        <f>'[3]Table A.4'!R5</f>
        <v>40897.839999999997</v>
      </c>
      <c r="O49" s="515">
        <f>'[3]Table A.4'!S5</f>
        <v>133811.43</v>
      </c>
      <c r="P49" s="516">
        <f>'[3]Table A.4'!T5</f>
        <v>205350.01</v>
      </c>
      <c r="Q49" s="517">
        <f>'[3]Table A.4'!U5</f>
        <v>513788.44</v>
      </c>
      <c r="R49" s="518">
        <f>'[3]Table A.4'!V5</f>
        <v>793362.86</v>
      </c>
      <c r="S49" s="519">
        <f>'[3]Table A.4'!W5</f>
        <v>2337517.7999999998</v>
      </c>
    </row>
    <row r="51" spans="3:19">
      <c r="D51" s="3" t="s">
        <v>454</v>
      </c>
      <c r="E51" s="3" t="s">
        <v>455</v>
      </c>
      <c r="F51" s="3" t="s">
        <v>468</v>
      </c>
      <c r="G51" s="3" t="s">
        <v>467</v>
      </c>
      <c r="H51" s="3" t="s">
        <v>466</v>
      </c>
    </row>
    <row r="52" spans="3:19">
      <c r="C52" s="10" t="s">
        <v>105</v>
      </c>
      <c r="D52" s="102">
        <f>D14</f>
        <v>15947</v>
      </c>
      <c r="E52" s="102">
        <f>((E14+F14+G14-L14)/D14)*1000000000</f>
        <v>12497.796406220605</v>
      </c>
      <c r="F52" s="231">
        <f>G14/(E14+F14+G14)</f>
        <v>3.7468056289653426E-2</v>
      </c>
      <c r="G52" s="231">
        <f>F14/(E14+F14+G14)</f>
        <v>1.1179648986895083E-2</v>
      </c>
      <c r="H52" s="231">
        <f>G14/$G$45</f>
        <v>3.5919186298833544E-5</v>
      </c>
    </row>
    <row r="53" spans="3:19">
      <c r="C53" s="10" t="s">
        <v>106</v>
      </c>
      <c r="D53" s="102">
        <f t="shared" ref="D53:D82" si="0">D15</f>
        <v>622</v>
      </c>
      <c r="E53" s="102">
        <f t="shared" ref="E53:E82" si="1">((E15+F15+G15-L15)/D15)*1000000000</f>
        <v>18636.832090032156</v>
      </c>
      <c r="F53" s="231">
        <f t="shared" ref="F53:F82" si="2">G15/(E15+F15+G15)</f>
        <v>7.4097454441243216E-2</v>
      </c>
      <c r="G53" s="231">
        <f t="shared" ref="G53:G82" si="3">F15/(E15+F15+G15)</f>
        <v>2.2095116395708048E-2</v>
      </c>
      <c r="H53" s="231">
        <f t="shared" ref="H53:H82" si="4">G15/$G$45</f>
        <v>4.0710341432997297E-6</v>
      </c>
    </row>
    <row r="54" spans="3:19">
      <c r="C54" s="10" t="s">
        <v>135</v>
      </c>
      <c r="D54" s="520">
        <f t="shared" si="0"/>
        <v>5328713</v>
      </c>
      <c r="E54" s="502">
        <f t="shared" si="1"/>
        <v>38210.25347400958</v>
      </c>
      <c r="F54" s="231">
        <f t="shared" si="2"/>
        <v>8.6767272510408208E-2</v>
      </c>
      <c r="G54" s="231">
        <f t="shared" si="3"/>
        <v>5.4869071734454551E-2</v>
      </c>
      <c r="H54" s="231">
        <f t="shared" si="4"/>
        <v>8.3852390375037528E-2</v>
      </c>
      <c r="K54" s="3" t="s">
        <v>469</v>
      </c>
      <c r="L54" s="3" t="s">
        <v>470</v>
      </c>
      <c r="M54" s="3" t="s">
        <v>471</v>
      </c>
      <c r="N54" s="3" t="s">
        <v>472</v>
      </c>
    </row>
    <row r="55" spans="3:19">
      <c r="C55" s="10" t="s">
        <v>134</v>
      </c>
      <c r="D55" s="520">
        <f t="shared" si="0"/>
        <v>323</v>
      </c>
      <c r="E55" s="503">
        <f t="shared" si="1"/>
        <v>13229.953436532511</v>
      </c>
      <c r="F55" s="231">
        <f t="shared" si="2"/>
        <v>5.5311278167787248E-2</v>
      </c>
      <c r="G55" s="231">
        <f t="shared" si="3"/>
        <v>2.0583166499541134E-2</v>
      </c>
      <c r="H55" s="231">
        <f t="shared" si="4"/>
        <v>1.1202462835467665E-6</v>
      </c>
      <c r="K55" s="3" t="s">
        <v>473</v>
      </c>
      <c r="L55" s="231">
        <f>'[3]Table B.2'!D6</f>
        <v>0.96650000000000003</v>
      </c>
      <c r="M55" s="231">
        <f>'[3]Table B.2'!E6</f>
        <v>8.1000000000000013E-3</v>
      </c>
      <c r="N55" s="231">
        <f>'[3]Table B.2'!F6</f>
        <v>2.5399999999999999E-2</v>
      </c>
    </row>
    <row r="56" spans="3:19">
      <c r="C56" s="10" t="s">
        <v>133</v>
      </c>
      <c r="D56" s="520">
        <f t="shared" si="0"/>
        <v>598201</v>
      </c>
      <c r="E56" s="514">
        <f t="shared" si="1"/>
        <v>60103.135397734208</v>
      </c>
      <c r="F56" s="505">
        <f t="shared" si="2"/>
        <v>0.10943132742579967</v>
      </c>
      <c r="G56" s="505">
        <f t="shared" si="3"/>
        <v>7.2339637762875997E-2</v>
      </c>
      <c r="H56" s="505">
        <f t="shared" si="4"/>
        <v>1.8672045951780011E-2</v>
      </c>
      <c r="K56" s="3" t="s">
        <v>474</v>
      </c>
      <c r="L56" s="231">
        <f>'[3]Table B.2'!D7</f>
        <v>0.96760000000000002</v>
      </c>
      <c r="M56" s="231">
        <f>'[3]Table B.2'!E7</f>
        <v>1.2500000000000001E-2</v>
      </c>
      <c r="N56" s="231">
        <f>'[3]Table B.2'!F7</f>
        <v>1.9900000000000001E-2</v>
      </c>
    </row>
    <row r="57" spans="3:19">
      <c r="C57" s="10" t="s">
        <v>132</v>
      </c>
      <c r="D57" s="520">
        <f t="shared" si="0"/>
        <v>35944</v>
      </c>
      <c r="E57" s="502">
        <f t="shared" si="1"/>
        <v>36184.547957934563</v>
      </c>
      <c r="F57" s="505">
        <f t="shared" si="2"/>
        <v>0.17154654615201495</v>
      </c>
      <c r="G57" s="505">
        <f t="shared" si="3"/>
        <v>5.6726866664689762E-2</v>
      </c>
      <c r="H57" s="505">
        <f t="shared" si="4"/>
        <v>1.0619313356785688E-3</v>
      </c>
      <c r="K57" s="3" t="s">
        <v>475</v>
      </c>
      <c r="L57" s="231">
        <f>'[3]Table B.2'!D8</f>
        <v>0.91299999999999992</v>
      </c>
      <c r="M57" s="231">
        <f>'[3]Table B.2'!E8</f>
        <v>3.6499999999999998E-2</v>
      </c>
      <c r="N57" s="231">
        <f>'[3]Table B.2'!F8</f>
        <v>5.0499999999999996E-2</v>
      </c>
    </row>
    <row r="58" spans="3:19">
      <c r="C58" s="10" t="s">
        <v>131</v>
      </c>
      <c r="D58" s="520">
        <f t="shared" si="0"/>
        <v>3285657</v>
      </c>
      <c r="E58" s="502">
        <f t="shared" si="1"/>
        <v>25460.617863002746</v>
      </c>
      <c r="F58" s="505">
        <f t="shared" si="2"/>
        <v>0.18058390525388013</v>
      </c>
      <c r="G58" s="505">
        <f t="shared" si="3"/>
        <v>4.5535550245488193E-2</v>
      </c>
      <c r="H58" s="505">
        <f t="shared" si="4"/>
        <v>7.6153796450415104E-2</v>
      </c>
      <c r="K58" s="3" t="s">
        <v>476</v>
      </c>
      <c r="L58" s="231">
        <f>'[3]Table B.2'!D9</f>
        <v>0.84030000000000005</v>
      </c>
      <c r="M58" s="231">
        <f>'[3]Table B.2'!E9</f>
        <v>4.8099999999999997E-2</v>
      </c>
      <c r="N58" s="231">
        <f>'[3]Table B.2'!F9</f>
        <v>0.11169999999999999</v>
      </c>
    </row>
    <row r="59" spans="3:19">
      <c r="C59" s="10" t="s">
        <v>130</v>
      </c>
      <c r="D59" s="520">
        <f t="shared" si="0"/>
        <v>6194144</v>
      </c>
      <c r="E59" s="502">
        <f>((E21+F21+G21-L21)/D21)*1000000000</f>
        <v>36314.92205571424</v>
      </c>
      <c r="F59" s="505">
        <f t="shared" si="2"/>
        <v>0.48803324876408155</v>
      </c>
      <c r="G59" s="505">
        <f t="shared" si="3"/>
        <v>0.12878259990329344</v>
      </c>
      <c r="H59" s="521">
        <f t="shared" si="4"/>
        <v>0.5228549392327787</v>
      </c>
      <c r="K59" s="3" t="s">
        <v>477</v>
      </c>
      <c r="L59" s="231">
        <f>'[3]Table B.2'!D10</f>
        <v>0.76200000000000001</v>
      </c>
      <c r="M59" s="231">
        <f>'[3]Table B.2'!E10</f>
        <v>6.5500000000000003E-2</v>
      </c>
      <c r="N59" s="231">
        <f>'[3]Table B.2'!F10</f>
        <v>0.17190000000000003</v>
      </c>
    </row>
    <row r="60" spans="3:19">
      <c r="C60" s="10" t="s">
        <v>129</v>
      </c>
      <c r="D60" s="520">
        <f t="shared" si="0"/>
        <v>135512</v>
      </c>
      <c r="E60" s="514">
        <f t="shared" si="1"/>
        <v>103825.11283081942</v>
      </c>
      <c r="F60" s="505">
        <f t="shared" si="2"/>
        <v>0.34151991909156915</v>
      </c>
      <c r="G60" s="522">
        <f t="shared" si="3"/>
        <v>0.28010516202827407</v>
      </c>
      <c r="H60" s="505">
        <f t="shared" si="4"/>
        <v>2.2800980283094126E-2</v>
      </c>
      <c r="K60" s="3" t="s">
        <v>478</v>
      </c>
      <c r="L60" s="231">
        <f>'[3]Table B.2'!D11</f>
        <v>0.62580000000000002</v>
      </c>
      <c r="M60" s="231">
        <f>'[3]Table B.2'!E11</f>
        <v>9.69E-2</v>
      </c>
      <c r="N60" s="231">
        <f>'[3]Table B.2'!F11</f>
        <v>0.27729999999999999</v>
      </c>
    </row>
    <row r="61" spans="3:19">
      <c r="C61" s="10" t="s">
        <v>128</v>
      </c>
      <c r="D61" s="520">
        <f t="shared" si="0"/>
        <v>367462</v>
      </c>
      <c r="E61" s="514">
        <f t="shared" si="1"/>
        <v>90917.507972633903</v>
      </c>
      <c r="F61" s="505">
        <f t="shared" si="2"/>
        <v>8.5804757222711886E-2</v>
      </c>
      <c r="G61" s="505">
        <f t="shared" si="3"/>
        <v>6.53784281401463E-2</v>
      </c>
      <c r="H61" s="505">
        <f t="shared" si="4"/>
        <v>1.3630724288463467E-2</v>
      </c>
      <c r="K61" s="3" t="s">
        <v>479</v>
      </c>
      <c r="L61" s="231">
        <f>'[3]Table B.2'!D12</f>
        <v>0.25019999999999998</v>
      </c>
      <c r="M61" s="231">
        <f>'[3]Table B.2'!E12</f>
        <v>0.2661</v>
      </c>
      <c r="N61" s="231">
        <f>'[3]Table B.2'!F12</f>
        <v>0.48369999999999996</v>
      </c>
    </row>
    <row r="62" spans="3:19">
      <c r="C62" s="10" t="s">
        <v>127</v>
      </c>
      <c r="D62" s="520">
        <f t="shared" si="0"/>
        <v>398349</v>
      </c>
      <c r="E62" s="514">
        <f t="shared" si="1"/>
        <v>57058.998079071367</v>
      </c>
      <c r="F62" s="505">
        <f t="shared" si="2"/>
        <v>8.8865114786563768E-2</v>
      </c>
      <c r="G62" s="505">
        <f t="shared" si="3"/>
        <v>6.0117798526359859E-2</v>
      </c>
      <c r="H62" s="505">
        <f t="shared" si="4"/>
        <v>9.6232865707065549E-3</v>
      </c>
      <c r="K62" s="3" t="s">
        <v>480</v>
      </c>
      <c r="L62" s="231">
        <f>'[3]Table B.2'!D13</f>
        <v>0.14400000000000002</v>
      </c>
      <c r="M62" s="231">
        <f>'[3]Table B.2'!E13</f>
        <v>0.33279999999999998</v>
      </c>
      <c r="N62" s="231">
        <f>'[3]Table B.2'!F13</f>
        <v>0.5232</v>
      </c>
    </row>
    <row r="63" spans="3:19">
      <c r="C63" s="10" t="s">
        <v>126</v>
      </c>
      <c r="D63" s="520">
        <f t="shared" si="0"/>
        <v>266922</v>
      </c>
      <c r="E63" s="514">
        <f t="shared" si="1"/>
        <v>71749.690134159027</v>
      </c>
      <c r="F63" s="505">
        <f t="shared" si="2"/>
        <v>7.564395825494781E-2</v>
      </c>
      <c r="G63" s="505">
        <f t="shared" si="3"/>
        <v>5.5355070925283398E-2</v>
      </c>
      <c r="H63" s="505">
        <f t="shared" si="4"/>
        <v>6.8772164902183019E-3</v>
      </c>
    </row>
    <row r="64" spans="3:19">
      <c r="C64" s="10" t="s">
        <v>125</v>
      </c>
      <c r="D64" s="520">
        <f t="shared" si="0"/>
        <v>1040528</v>
      </c>
      <c r="E64" s="514">
        <f t="shared" si="1"/>
        <v>50422.796771706293</v>
      </c>
      <c r="F64" s="505">
        <f t="shared" si="2"/>
        <v>8.8680750581060744E-2</v>
      </c>
      <c r="G64" s="505">
        <f t="shared" si="3"/>
        <v>5.4519544217871786E-2</v>
      </c>
      <c r="H64" s="505">
        <f t="shared" si="4"/>
        <v>2.2186702994253647E-2</v>
      </c>
    </row>
    <row r="65" spans="3:8">
      <c r="C65" s="10" t="s">
        <v>124</v>
      </c>
      <c r="D65" s="520">
        <f t="shared" si="0"/>
        <v>540813</v>
      </c>
      <c r="E65" s="514">
        <f t="shared" si="1"/>
        <v>42724.876706199742</v>
      </c>
      <c r="F65" s="505">
        <f t="shared" si="2"/>
        <v>7.3466001667990485E-2</v>
      </c>
      <c r="G65" s="505">
        <f t="shared" si="3"/>
        <v>5.1354917258155941E-2</v>
      </c>
      <c r="H65" s="505">
        <f t="shared" si="4"/>
        <v>8.1209510006868251E-3</v>
      </c>
    </row>
    <row r="66" spans="3:8">
      <c r="C66" s="10" t="s">
        <v>123</v>
      </c>
      <c r="D66" s="520">
        <f t="shared" si="0"/>
        <v>167124</v>
      </c>
      <c r="E66" s="514">
        <f t="shared" si="1"/>
        <v>56978.228615878026</v>
      </c>
      <c r="F66" s="505">
        <f t="shared" si="2"/>
        <v>8.4436124021085496E-2</v>
      </c>
      <c r="G66" s="505">
        <f t="shared" si="3"/>
        <v>5.4760888072486615E-2</v>
      </c>
      <c r="H66" s="505">
        <f t="shared" si="4"/>
        <v>3.8225923086508541E-3</v>
      </c>
    </row>
    <row r="67" spans="3:8">
      <c r="C67" s="10" t="s">
        <v>122</v>
      </c>
      <c r="D67" s="520">
        <f t="shared" si="0"/>
        <v>841157</v>
      </c>
      <c r="E67" s="502">
        <f t="shared" si="1"/>
        <v>34297.608546965668</v>
      </c>
      <c r="F67" s="505">
        <f t="shared" si="2"/>
        <v>5.0293688536458894E-2</v>
      </c>
      <c r="G67" s="505">
        <f t="shared" si="3"/>
        <v>4.2605378890479516E-2</v>
      </c>
      <c r="H67" s="505">
        <f t="shared" si="4"/>
        <v>6.911875556790033E-3</v>
      </c>
    </row>
    <row r="68" spans="3:8">
      <c r="C68" s="10" t="s">
        <v>121</v>
      </c>
      <c r="D68" s="520">
        <f t="shared" si="0"/>
        <v>304723</v>
      </c>
      <c r="E68" s="502">
        <f t="shared" si="1"/>
        <v>33644.568130072228</v>
      </c>
      <c r="F68" s="505">
        <f t="shared" si="2"/>
        <v>5.5203595858005182E-2</v>
      </c>
      <c r="G68" s="505">
        <f t="shared" si="3"/>
        <v>4.1986479155355222E-2</v>
      </c>
      <c r="H68" s="505">
        <f t="shared" si="4"/>
        <v>2.7022147427954372E-3</v>
      </c>
    </row>
    <row r="69" spans="3:8">
      <c r="C69" s="10" t="s">
        <v>120</v>
      </c>
      <c r="D69" s="520">
        <f t="shared" si="0"/>
        <v>91577</v>
      </c>
      <c r="E69" s="502">
        <f t="shared" si="1"/>
        <v>39742.46336176114</v>
      </c>
      <c r="F69" s="505">
        <f t="shared" si="2"/>
        <v>6.5746931175017079E-2</v>
      </c>
      <c r="G69" s="505">
        <f t="shared" si="3"/>
        <v>4.4376523291770477E-2</v>
      </c>
      <c r="H69" s="505">
        <f t="shared" si="4"/>
        <v>1.1392545610592597E-3</v>
      </c>
    </row>
    <row r="70" spans="3:8">
      <c r="C70" s="10" t="s">
        <v>119</v>
      </c>
      <c r="D70" s="520">
        <f t="shared" si="0"/>
        <v>141</v>
      </c>
      <c r="E70" s="513">
        <f t="shared" si="1"/>
        <v>20981.053120567376</v>
      </c>
      <c r="F70" s="505">
        <f t="shared" si="2"/>
        <v>3.3441340383400082E-2</v>
      </c>
      <c r="G70" s="505">
        <f t="shared" si="3"/>
        <v>7.7367912580931803E-3</v>
      </c>
      <c r="H70" s="505">
        <f t="shared" si="4"/>
        <v>4.6888792807859387E-7</v>
      </c>
    </row>
    <row r="71" spans="3:8">
      <c r="C71" s="10" t="s">
        <v>118</v>
      </c>
      <c r="D71" s="520">
        <f t="shared" si="0"/>
        <v>43</v>
      </c>
      <c r="E71" s="513">
        <f t="shared" si="1"/>
        <v>19252.996279069768</v>
      </c>
      <c r="F71" s="505">
        <f t="shared" si="2"/>
        <v>2.3754164317087746E-2</v>
      </c>
      <c r="G71" s="505">
        <f t="shared" si="3"/>
        <v>1.6606041048228746E-2</v>
      </c>
      <c r="H71" s="505">
        <f t="shared" si="4"/>
        <v>9.3206353631844192E-8</v>
      </c>
    </row>
    <row r="72" spans="3:8">
      <c r="C72" s="10" t="s">
        <v>117</v>
      </c>
      <c r="D72" s="520">
        <f t="shared" si="0"/>
        <v>66</v>
      </c>
      <c r="E72" s="502">
        <f t="shared" si="1"/>
        <v>26762.379999999997</v>
      </c>
      <c r="F72" s="505">
        <f t="shared" si="2"/>
        <v>7.2421277837612263E-2</v>
      </c>
      <c r="G72" s="505">
        <f t="shared" si="3"/>
        <v>2.0500175427166225E-2</v>
      </c>
      <c r="H72" s="505">
        <f t="shared" si="4"/>
        <v>6.0628082266878928E-7</v>
      </c>
    </row>
    <row r="73" spans="3:8">
      <c r="C73" s="10" t="s">
        <v>116</v>
      </c>
      <c r="D73" s="520">
        <f t="shared" si="0"/>
        <v>513946</v>
      </c>
      <c r="E73" s="502">
        <f t="shared" si="1"/>
        <v>37904.647786207111</v>
      </c>
      <c r="F73" s="505">
        <f t="shared" si="2"/>
        <v>6.5648258942722887E-2</v>
      </c>
      <c r="G73" s="505">
        <f t="shared" si="3"/>
        <v>5.6289377094165025E-2</v>
      </c>
      <c r="H73" s="505">
        <f t="shared" si="4"/>
        <v>6.0718840029995533E-3</v>
      </c>
    </row>
    <row r="74" spans="3:8">
      <c r="C74" s="10" t="s">
        <v>115</v>
      </c>
      <c r="D74" s="520">
        <f t="shared" si="0"/>
        <v>3439787</v>
      </c>
      <c r="E74" s="502">
        <f t="shared" si="1"/>
        <v>40060.761977264876</v>
      </c>
      <c r="F74" s="505">
        <f t="shared" si="2"/>
        <v>0.16931123402375139</v>
      </c>
      <c r="G74" s="505">
        <f t="shared" si="3"/>
        <v>6.8466085454381931E-2</v>
      </c>
      <c r="H74" s="505">
        <f t="shared" si="4"/>
        <v>0.11068964744318396</v>
      </c>
    </row>
    <row r="75" spans="3:8">
      <c r="C75" s="10" t="s">
        <v>114</v>
      </c>
      <c r="D75" s="520">
        <f t="shared" si="0"/>
        <v>326447</v>
      </c>
      <c r="E75" s="514">
        <f t="shared" si="1"/>
        <v>45434.06503034183</v>
      </c>
      <c r="F75" s="505">
        <f t="shared" si="2"/>
        <v>0.48620965400914545</v>
      </c>
      <c r="G75" s="505">
        <f t="shared" si="3"/>
        <v>7.3266414820561968E-2</v>
      </c>
      <c r="H75" s="505">
        <f t="shared" si="4"/>
        <v>3.4223663655598799E-2</v>
      </c>
    </row>
    <row r="76" spans="3:8">
      <c r="C76" s="10" t="s">
        <v>113</v>
      </c>
      <c r="D76" s="520">
        <f t="shared" si="0"/>
        <v>1740</v>
      </c>
      <c r="E76" s="513">
        <f t="shared" si="1"/>
        <v>17029.466063218388</v>
      </c>
      <c r="F76" s="505">
        <f t="shared" si="2"/>
        <v>0.13394811875256402</v>
      </c>
      <c r="G76" s="505">
        <f t="shared" si="3"/>
        <v>1.439086466184806E-2</v>
      </c>
      <c r="H76" s="505">
        <f t="shared" si="4"/>
        <v>1.8811606147268151E-5</v>
      </c>
    </row>
    <row r="77" spans="3:8">
      <c r="C77" s="10" t="s">
        <v>112</v>
      </c>
      <c r="D77" s="520">
        <f t="shared" si="0"/>
        <v>88774</v>
      </c>
      <c r="E77" s="502">
        <f t="shared" si="1"/>
        <v>25443.453011016736</v>
      </c>
      <c r="F77" s="505">
        <f t="shared" si="2"/>
        <v>9.9001493503538054E-2</v>
      </c>
      <c r="G77" s="505">
        <f t="shared" si="3"/>
        <v>2.4476693272640827E-2</v>
      </c>
      <c r="H77" s="505">
        <f t="shared" si="4"/>
        <v>1.0613403008690105E-3</v>
      </c>
    </row>
    <row r="78" spans="3:8">
      <c r="C78" s="10" t="s">
        <v>111</v>
      </c>
      <c r="D78" s="520">
        <f t="shared" si="0"/>
        <v>15369</v>
      </c>
      <c r="E78" s="513">
        <f t="shared" si="1"/>
        <v>19085.259886134423</v>
      </c>
      <c r="F78" s="505">
        <f t="shared" si="2"/>
        <v>0.2496761637106118</v>
      </c>
      <c r="G78" s="505">
        <f t="shared" si="3"/>
        <v>2.620618568924481E-2</v>
      </c>
      <c r="H78" s="505">
        <f t="shared" si="4"/>
        <v>3.4777908650297117E-4</v>
      </c>
    </row>
    <row r="79" spans="3:8">
      <c r="C79" s="10" t="s">
        <v>110</v>
      </c>
      <c r="D79" s="520">
        <f t="shared" si="0"/>
        <v>1</v>
      </c>
      <c r="E79" s="513">
        <f t="shared" si="1"/>
        <v>10200</v>
      </c>
      <c r="F79" s="505">
        <f t="shared" si="2"/>
        <v>0</v>
      </c>
      <c r="G79" s="505">
        <f t="shared" si="3"/>
        <v>0</v>
      </c>
      <c r="H79" s="505">
        <f t="shared" si="4"/>
        <v>0</v>
      </c>
    </row>
    <row r="80" spans="3:8">
      <c r="C80" s="10" t="s">
        <v>109</v>
      </c>
      <c r="D80" s="520">
        <f t="shared" si="0"/>
        <v>219595</v>
      </c>
      <c r="E80" s="514">
        <f t="shared" si="1"/>
        <v>44136.953321933557</v>
      </c>
      <c r="F80" s="505">
        <f t="shared" si="2"/>
        <v>0.41314188084546905</v>
      </c>
      <c r="G80" s="505">
        <f t="shared" si="3"/>
        <v>0.20273158453013007</v>
      </c>
      <c r="H80" s="505">
        <f t="shared" si="4"/>
        <v>1.9102752808325497E-2</v>
      </c>
    </row>
    <row r="81" spans="3:8">
      <c r="C81" s="10" t="s">
        <v>108</v>
      </c>
      <c r="D81" s="520">
        <f t="shared" si="0"/>
        <v>989003</v>
      </c>
      <c r="E81" s="502">
        <f t="shared" si="1"/>
        <v>25233.786392154525</v>
      </c>
      <c r="F81" s="505">
        <f t="shared" si="2"/>
        <v>0.22998840491447192</v>
      </c>
      <c r="G81" s="505">
        <f t="shared" si="3"/>
        <v>6.7647962694209626E-2</v>
      </c>
      <c r="H81" s="505">
        <f t="shared" si="4"/>
        <v>2.7899201806097812E-2</v>
      </c>
    </row>
    <row r="82" spans="3:8">
      <c r="C82" s="10" t="s">
        <v>107</v>
      </c>
      <c r="D82" s="520">
        <f t="shared" si="0"/>
        <v>16138</v>
      </c>
      <c r="E82" s="513">
        <f t="shared" si="1"/>
        <v>19758.585764035193</v>
      </c>
      <c r="F82" s="505">
        <f t="shared" si="2"/>
        <v>8.6527274133834015E-2</v>
      </c>
      <c r="G82" s="505">
        <f t="shared" si="3"/>
        <v>3.1141801260091109E-2</v>
      </c>
      <c r="H82" s="505">
        <f t="shared" si="4"/>
        <v>1.317383060367203E-4</v>
      </c>
    </row>
    <row r="83" spans="3:8">
      <c r="E83" s="10"/>
    </row>
  </sheetData>
  <mergeCells count="13">
    <mergeCell ref="C12:C13"/>
    <mergeCell ref="D12:D13"/>
    <mergeCell ref="E12:E13"/>
    <mergeCell ref="F12:F13"/>
    <mergeCell ref="G12:G13"/>
    <mergeCell ref="U12:U13"/>
    <mergeCell ref="O12:O13"/>
    <mergeCell ref="S12:S13"/>
    <mergeCell ref="T12:T13"/>
    <mergeCell ref="H12:N12"/>
    <mergeCell ref="P12:P13"/>
    <mergeCell ref="Q12:Q13"/>
    <mergeCell ref="R12:R1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61" firstPageNumber="0" fitToHeight="0" orientation="landscape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8">
    <pageSetUpPr fitToPage="1"/>
  </sheetPr>
  <dimension ref="A3:W117"/>
  <sheetViews>
    <sheetView showGridLines="0" topLeftCell="B52" zoomScale="125" zoomScaleNormal="125" zoomScalePageLayoutView="125" workbookViewId="0">
      <selection activeCell="E102" sqref="E102"/>
    </sheetView>
  </sheetViews>
  <sheetFormatPr baseColWidth="10" defaultColWidth="8.83203125" defaultRowHeight="13"/>
  <cols>
    <col min="1" max="2" width="3.33203125" style="3" customWidth="1"/>
    <col min="3" max="3" width="58.6640625" style="3" customWidth="1"/>
    <col min="4" max="4" width="11.6640625" style="3" customWidth="1"/>
    <col min="5" max="5" width="9.6640625" style="3" customWidth="1"/>
    <col min="6" max="15" width="8.6640625" style="3" customWidth="1"/>
    <col min="16" max="16" width="9.1640625" style="3" customWidth="1"/>
    <col min="17" max="17" width="9.33203125" style="3" customWidth="1"/>
    <col min="18" max="18" width="9.1640625" style="3" customWidth="1"/>
    <col min="19" max="19" width="9.33203125" style="3" customWidth="1"/>
    <col min="20" max="21" width="9.6640625" style="3" customWidth="1"/>
    <col min="22" max="22" width="3.33203125" style="3" customWidth="1"/>
    <col min="23" max="16384" width="8.83203125" style="3"/>
  </cols>
  <sheetData>
    <row r="3" spans="1:23" ht="14" thickBot="1">
      <c r="B3" s="245">
        <v>2.5</v>
      </c>
      <c r="C3" s="242">
        <v>58</v>
      </c>
      <c r="D3" s="242">
        <v>11</v>
      </c>
      <c r="E3" s="242">
        <v>9</v>
      </c>
      <c r="F3" s="242">
        <v>8</v>
      </c>
      <c r="G3" s="242">
        <v>8</v>
      </c>
      <c r="H3" s="242">
        <v>8</v>
      </c>
      <c r="I3" s="242">
        <v>8</v>
      </c>
      <c r="J3" s="242">
        <v>8</v>
      </c>
      <c r="K3" s="242">
        <v>8</v>
      </c>
      <c r="L3" s="242">
        <v>8</v>
      </c>
      <c r="M3" s="242">
        <v>8</v>
      </c>
      <c r="N3" s="242">
        <v>8</v>
      </c>
      <c r="O3" s="242">
        <v>8</v>
      </c>
      <c r="P3" s="242">
        <v>8</v>
      </c>
      <c r="Q3" s="242">
        <v>8</v>
      </c>
      <c r="R3" s="242">
        <v>8</v>
      </c>
      <c r="S3" s="242">
        <v>8</v>
      </c>
      <c r="T3" s="242">
        <v>9</v>
      </c>
      <c r="U3" s="242">
        <v>9</v>
      </c>
      <c r="V3" s="245">
        <v>2.5</v>
      </c>
    </row>
    <row r="4" spans="1:23" ht="13" customHeight="1">
      <c r="A4" s="15"/>
      <c r="B4" s="91"/>
      <c r="C4" s="92"/>
      <c r="D4" s="92"/>
      <c r="E4" s="92"/>
      <c r="F4" s="92"/>
      <c r="G4" s="92"/>
      <c r="H4" s="115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7"/>
      <c r="W4" s="1"/>
    </row>
    <row r="5" spans="1:23" ht="13" customHeight="1">
      <c r="A5" s="15"/>
      <c r="B5" s="94"/>
      <c r="C5" s="95"/>
      <c r="D5" s="96"/>
      <c r="E5" s="96"/>
      <c r="F5" s="96"/>
      <c r="G5" s="95"/>
      <c r="H5" s="100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 t="s">
        <v>429</v>
      </c>
      <c r="V5" s="118"/>
      <c r="W5" s="1"/>
    </row>
    <row r="6" spans="1:23" ht="13" customHeight="1">
      <c r="A6" s="15"/>
      <c r="B6" s="94"/>
      <c r="C6" s="95"/>
      <c r="D6" s="95"/>
      <c r="E6" s="95"/>
      <c r="F6" s="95"/>
      <c r="G6" s="95"/>
      <c r="H6" s="100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18"/>
      <c r="W6" s="1"/>
    </row>
    <row r="7" spans="1:23" ht="13" customHeight="1">
      <c r="A7" s="15"/>
      <c r="B7" s="94"/>
      <c r="C7" s="99" t="s">
        <v>415</v>
      </c>
      <c r="D7" s="110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118"/>
      <c r="W7" s="1"/>
    </row>
    <row r="8" spans="1:23" ht="13" customHeight="1">
      <c r="A8" s="15"/>
      <c r="B8" s="94"/>
      <c r="C8" s="100"/>
      <c r="D8" s="100"/>
      <c r="E8" s="100"/>
      <c r="F8" s="101"/>
      <c r="G8" s="100"/>
      <c r="H8" s="100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18"/>
      <c r="W8" s="1"/>
    </row>
    <row r="9" spans="1:23" ht="15" customHeight="1">
      <c r="A9" s="15"/>
      <c r="B9" s="171"/>
      <c r="C9" s="9"/>
      <c r="D9" s="9"/>
      <c r="E9" s="9"/>
      <c r="F9" s="57"/>
      <c r="G9" s="9"/>
      <c r="H9" s="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172"/>
      <c r="W9" s="1"/>
    </row>
    <row r="10" spans="1:23" ht="15" customHeight="1">
      <c r="A10" s="15"/>
      <c r="B10" s="2"/>
      <c r="C10" s="30" t="s">
        <v>392</v>
      </c>
      <c r="D10" s="30"/>
      <c r="E10" s="30"/>
      <c r="F10" s="30"/>
      <c r="G10" s="30"/>
      <c r="H10" s="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45"/>
      <c r="W10" s="1"/>
    </row>
    <row r="11" spans="1:23" ht="15" customHeight="1" thickBot="1">
      <c r="A11" s="15"/>
      <c r="B11" s="2"/>
      <c r="C11" s="30"/>
      <c r="D11" s="30"/>
      <c r="E11" s="1"/>
      <c r="F11" s="17"/>
      <c r="G11" s="17"/>
      <c r="H11" s="1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4"/>
      <c r="U11" s="14" t="s">
        <v>39</v>
      </c>
      <c r="V11" s="45"/>
      <c r="W11" s="1"/>
    </row>
    <row r="12" spans="1:23" ht="15" customHeight="1" thickBot="1">
      <c r="A12" s="15"/>
      <c r="B12" s="2"/>
      <c r="C12" s="548" t="s">
        <v>63</v>
      </c>
      <c r="D12" s="548" t="s">
        <v>69</v>
      </c>
      <c r="E12" s="548" t="s">
        <v>349</v>
      </c>
      <c r="F12" s="548" t="s">
        <v>360</v>
      </c>
      <c r="G12" s="548" t="s">
        <v>0</v>
      </c>
      <c r="H12" s="552" t="s">
        <v>7</v>
      </c>
      <c r="I12" s="552"/>
      <c r="J12" s="552"/>
      <c r="K12" s="552"/>
      <c r="L12" s="552"/>
      <c r="M12" s="552"/>
      <c r="N12" s="552"/>
      <c r="O12" s="548" t="s">
        <v>67</v>
      </c>
      <c r="P12" s="548" t="s">
        <v>40</v>
      </c>
      <c r="Q12" s="548" t="s">
        <v>346</v>
      </c>
      <c r="R12" s="548" t="s">
        <v>347</v>
      </c>
      <c r="S12" s="548" t="s">
        <v>348</v>
      </c>
      <c r="T12" s="548" t="s">
        <v>44</v>
      </c>
      <c r="U12" s="548" t="s">
        <v>46</v>
      </c>
      <c r="V12" s="45"/>
      <c r="W12" s="1"/>
    </row>
    <row r="13" spans="1:23" ht="36.75" customHeight="1" thickBot="1">
      <c r="A13" s="15"/>
      <c r="B13" s="2"/>
      <c r="C13" s="559"/>
      <c r="D13" s="559"/>
      <c r="E13" s="559"/>
      <c r="F13" s="559"/>
      <c r="G13" s="559"/>
      <c r="H13" s="261" t="s">
        <v>1</v>
      </c>
      <c r="I13" s="261" t="s">
        <v>2</v>
      </c>
      <c r="J13" s="261" t="s">
        <v>3</v>
      </c>
      <c r="K13" s="261" t="s">
        <v>4</v>
      </c>
      <c r="L13" s="261" t="s">
        <v>5</v>
      </c>
      <c r="M13" s="261" t="s">
        <v>68</v>
      </c>
      <c r="N13" s="261" t="s">
        <v>6</v>
      </c>
      <c r="O13" s="559"/>
      <c r="P13" s="559"/>
      <c r="Q13" s="559"/>
      <c r="R13" s="559"/>
      <c r="S13" s="559"/>
      <c r="T13" s="559"/>
      <c r="U13" s="559"/>
      <c r="V13" s="45"/>
      <c r="W13" s="1"/>
    </row>
    <row r="14" spans="1:23" ht="14" customHeight="1">
      <c r="A14" s="15"/>
      <c r="B14" s="2"/>
      <c r="C14" s="21" t="s">
        <v>267</v>
      </c>
      <c r="D14" s="400">
        <v>5115866</v>
      </c>
      <c r="E14" s="399">
        <v>80.256161146869999</v>
      </c>
      <c r="F14" s="399">
        <v>5.4581275240200009</v>
      </c>
      <c r="G14" s="399">
        <v>17.04172395889</v>
      </c>
      <c r="H14" s="399">
        <v>2.4414161263800001</v>
      </c>
      <c r="I14" s="349">
        <v>2.5588784965000002</v>
      </c>
      <c r="J14" s="349">
        <v>1.0520561230100001</v>
      </c>
      <c r="K14" s="349">
        <v>2.58243041289</v>
      </c>
      <c r="L14" s="349">
        <v>0.39870318757000001</v>
      </c>
      <c r="M14" s="349">
        <v>0.52137761252000003</v>
      </c>
      <c r="N14" s="349">
        <v>9.2373597734500006</v>
      </c>
      <c r="O14" s="349">
        <v>61.710200857479997</v>
      </c>
      <c r="P14" s="349">
        <v>3.4294930955899998</v>
      </c>
      <c r="Q14" s="349">
        <v>3.8049319202899996</v>
      </c>
      <c r="R14" s="349">
        <v>0.60207457442000001</v>
      </c>
      <c r="S14" s="349">
        <v>1.0527190150700001</v>
      </c>
      <c r="T14" s="349">
        <v>270.06759689179</v>
      </c>
      <c r="U14" s="349">
        <v>15.014399131100001</v>
      </c>
      <c r="V14" s="112">
        <v>0</v>
      </c>
      <c r="W14" s="1"/>
    </row>
    <row r="15" spans="1:23" ht="14" customHeight="1">
      <c r="A15" s="15"/>
      <c r="B15" s="2"/>
      <c r="C15" s="406" t="s">
        <v>215</v>
      </c>
      <c r="D15" s="407">
        <v>45221</v>
      </c>
      <c r="E15" s="408">
        <v>2.1428973368399999</v>
      </c>
      <c r="F15" s="408">
        <v>0.15554518169000001</v>
      </c>
      <c r="G15" s="408">
        <v>0.37649614417000005</v>
      </c>
      <c r="H15" s="408">
        <v>0.16376677381999999</v>
      </c>
      <c r="I15" s="350">
        <v>0.12985163159999999</v>
      </c>
      <c r="J15" s="350">
        <v>0.10132446346</v>
      </c>
      <c r="K15" s="350">
        <v>0.18276242503000001</v>
      </c>
      <c r="L15" s="350">
        <v>6.1441918899999993E-3</v>
      </c>
      <c r="M15" s="350">
        <v>5.9813291859999999E-2</v>
      </c>
      <c r="N15" s="350">
        <v>7.7938529880000051E-2</v>
      </c>
      <c r="O15" s="350">
        <v>1.43092732444</v>
      </c>
      <c r="P15" s="350">
        <v>0.16480398651</v>
      </c>
      <c r="Q15" s="350">
        <v>0.19982839226000002</v>
      </c>
      <c r="R15" s="350">
        <v>1.2639236430000001E-2</v>
      </c>
      <c r="S15" s="350">
        <v>4.7704450720000006E-2</v>
      </c>
      <c r="T15" s="350">
        <v>2.9067865885099997</v>
      </c>
      <c r="U15" s="350">
        <v>0.33838099375999997</v>
      </c>
      <c r="V15" s="112">
        <v>1</v>
      </c>
      <c r="W15" s="1"/>
    </row>
    <row r="16" spans="1:23" ht="14" customHeight="1">
      <c r="A16" s="15"/>
      <c r="B16" s="2"/>
      <c r="C16" s="406" t="s">
        <v>239</v>
      </c>
      <c r="D16" s="407">
        <v>106480</v>
      </c>
      <c r="E16" s="408">
        <v>4.4198424168599999</v>
      </c>
      <c r="F16" s="408">
        <v>0.33219318287999999</v>
      </c>
      <c r="G16" s="408">
        <v>0.49872418045</v>
      </c>
      <c r="H16" s="408">
        <v>0.46778369162</v>
      </c>
      <c r="I16" s="350">
        <v>0.29913128039999998</v>
      </c>
      <c r="J16" s="350">
        <v>0.22435529212999999</v>
      </c>
      <c r="K16" s="350">
        <v>0.29824786923000002</v>
      </c>
      <c r="L16" s="350">
        <v>7.2348864400000002E-3</v>
      </c>
      <c r="M16" s="350">
        <v>0.10279406109</v>
      </c>
      <c r="N16" s="350">
        <v>0.14537984455999986</v>
      </c>
      <c r="O16" s="350">
        <v>2.9025359886400004</v>
      </c>
      <c r="P16" s="350">
        <v>0.29565118212999997</v>
      </c>
      <c r="Q16" s="350">
        <v>0.40196220658000004</v>
      </c>
      <c r="R16" s="350">
        <v>1.2674292340000001E-2</v>
      </c>
      <c r="S16" s="350">
        <v>0.11899790742000001</v>
      </c>
      <c r="T16" s="350">
        <v>5.1601511852300002</v>
      </c>
      <c r="U16" s="350">
        <v>0.51012454625999992</v>
      </c>
      <c r="V16" s="112">
        <v>2</v>
      </c>
      <c r="W16" s="1"/>
    </row>
    <row r="17" spans="1:23" ht="14" customHeight="1">
      <c r="A17" s="15"/>
      <c r="B17" s="2"/>
      <c r="C17" s="406" t="s">
        <v>219</v>
      </c>
      <c r="D17" s="407">
        <v>55404</v>
      </c>
      <c r="E17" s="408">
        <v>2.3051003650399999</v>
      </c>
      <c r="F17" s="408">
        <v>0.16815405713999998</v>
      </c>
      <c r="G17" s="408">
        <v>0.38373157452000001</v>
      </c>
      <c r="H17" s="408">
        <v>0.21504647616</v>
      </c>
      <c r="I17" s="350">
        <v>0.18514466399999999</v>
      </c>
      <c r="J17" s="350">
        <v>0.12566455640999999</v>
      </c>
      <c r="K17" s="350">
        <v>0.15855501650000001</v>
      </c>
      <c r="L17" s="350">
        <v>2.3714304900000001E-3</v>
      </c>
      <c r="M17" s="350">
        <v>7.4392499809999998E-2</v>
      </c>
      <c r="N17" s="350">
        <v>7.364577836000008E-2</v>
      </c>
      <c r="O17" s="350">
        <v>1.4845692619599999</v>
      </c>
      <c r="P17" s="350">
        <v>0.14823573697</v>
      </c>
      <c r="Q17" s="350">
        <v>0.20550749357</v>
      </c>
      <c r="R17" s="350">
        <v>4.9408572899999996E-3</v>
      </c>
      <c r="S17" s="350">
        <v>6.2214528100000006E-2</v>
      </c>
      <c r="T17" s="350">
        <v>2.23620577327</v>
      </c>
      <c r="U17" s="350">
        <v>0.22778093059999999</v>
      </c>
      <c r="V17" s="112">
        <v>3</v>
      </c>
      <c r="W17" s="1"/>
    </row>
    <row r="18" spans="1:23" ht="14" customHeight="1">
      <c r="A18" s="15"/>
      <c r="B18" s="2"/>
      <c r="C18" s="406" t="s">
        <v>254</v>
      </c>
      <c r="D18" s="407">
        <v>357660</v>
      </c>
      <c r="E18" s="408">
        <v>10.51684466877</v>
      </c>
      <c r="F18" s="408">
        <v>0.64650564683</v>
      </c>
      <c r="G18" s="408">
        <v>0.56483400195</v>
      </c>
      <c r="H18" s="408">
        <v>0.85612228862000006</v>
      </c>
      <c r="I18" s="350">
        <v>0.99137488260000006</v>
      </c>
      <c r="J18" s="350">
        <v>0.36694135775999998</v>
      </c>
      <c r="K18" s="350">
        <v>0.68630907977</v>
      </c>
      <c r="L18" s="350">
        <v>7.5974278399999996E-3</v>
      </c>
      <c r="M18" s="350">
        <v>0.35803034804</v>
      </c>
      <c r="N18" s="350">
        <v>0.44845607600999982</v>
      </c>
      <c r="O18" s="350">
        <v>6.852584339609999</v>
      </c>
      <c r="P18" s="350">
        <v>0.33556831087000005</v>
      </c>
      <c r="Q18" s="350">
        <v>0.55203022442000005</v>
      </c>
      <c r="R18" s="350">
        <v>1.73172716E-2</v>
      </c>
      <c r="S18" s="350">
        <v>0.23384217478000002</v>
      </c>
      <c r="T18" s="350">
        <v>7.6757747284500004</v>
      </c>
      <c r="U18" s="350">
        <v>1.2458931688999999</v>
      </c>
      <c r="V18" s="112">
        <v>4</v>
      </c>
      <c r="W18" s="1"/>
    </row>
    <row r="19" spans="1:23" ht="14" customHeight="1">
      <c r="A19" s="15"/>
      <c r="B19" s="2"/>
      <c r="C19" s="406" t="s">
        <v>217</v>
      </c>
      <c r="D19" s="407">
        <v>49931</v>
      </c>
      <c r="E19" s="408">
        <v>1.6272672386600002</v>
      </c>
      <c r="F19" s="408">
        <v>0.10407424768000001</v>
      </c>
      <c r="G19" s="408">
        <v>0.10041106708</v>
      </c>
      <c r="H19" s="408">
        <v>0.13799873745999999</v>
      </c>
      <c r="I19" s="350">
        <v>0.14553441780000001</v>
      </c>
      <c r="J19" s="350">
        <v>7.2096250549999991E-2</v>
      </c>
      <c r="K19" s="350">
        <v>0.12306204742</v>
      </c>
      <c r="L19" s="350">
        <v>2.5704743199999997E-3</v>
      </c>
      <c r="M19" s="350">
        <v>5.6407236909999998E-2</v>
      </c>
      <c r="N19" s="350">
        <v>5.9111903770000085E-2</v>
      </c>
      <c r="O19" s="350">
        <v>1.0345389998600001</v>
      </c>
      <c r="P19" s="350">
        <v>6.1552547649999997E-2</v>
      </c>
      <c r="Q19" s="350">
        <v>9.9445400389999994E-2</v>
      </c>
      <c r="R19" s="350">
        <v>3.6663155899999997E-3</v>
      </c>
      <c r="S19" s="350">
        <v>4.1560987350000002E-2</v>
      </c>
      <c r="T19" s="350">
        <v>1.0457668843700001</v>
      </c>
      <c r="U19" s="350">
        <v>0.14176044217</v>
      </c>
      <c r="V19" s="112">
        <v>5</v>
      </c>
      <c r="W19" s="1"/>
    </row>
    <row r="20" spans="1:23" ht="14" customHeight="1">
      <c r="A20" s="15"/>
      <c r="B20" s="2"/>
      <c r="C20" s="406" t="s">
        <v>170</v>
      </c>
      <c r="D20" s="407">
        <v>8376</v>
      </c>
      <c r="E20" s="408">
        <v>0.55976041696000001</v>
      </c>
      <c r="F20" s="408">
        <v>4.0158325600000003E-2</v>
      </c>
      <c r="G20" s="408">
        <v>0.16587094848</v>
      </c>
      <c r="H20" s="408">
        <v>1.89642145E-2</v>
      </c>
      <c r="I20" s="350">
        <v>1.3969832599999999E-2</v>
      </c>
      <c r="J20" s="350">
        <v>8.4251563300000009E-3</v>
      </c>
      <c r="K20" s="350">
        <v>1.9197900550000001E-2</v>
      </c>
      <c r="L20" s="350">
        <v>1.73140378E-3</v>
      </c>
      <c r="M20" s="350">
        <v>6.4506621500000005E-3</v>
      </c>
      <c r="N20" s="350">
        <v>3.7883950419999993E-2</v>
      </c>
      <c r="O20" s="350">
        <v>0.45337483407000001</v>
      </c>
      <c r="P20" s="350">
        <v>7.9432860899999999E-2</v>
      </c>
      <c r="Q20" s="350">
        <v>8.2446441790000005E-2</v>
      </c>
      <c r="R20" s="350">
        <v>7.3378723000000002E-3</v>
      </c>
      <c r="S20" s="350">
        <v>1.055484584E-2</v>
      </c>
      <c r="T20" s="350">
        <v>2.2972115687499999</v>
      </c>
      <c r="U20" s="350">
        <v>0.14384199149999999</v>
      </c>
      <c r="V20" s="112">
        <v>6</v>
      </c>
      <c r="W20" s="1"/>
    </row>
    <row r="21" spans="1:23" ht="14" customHeight="1">
      <c r="A21" s="15"/>
      <c r="B21" s="2"/>
      <c r="C21" s="406" t="s">
        <v>234</v>
      </c>
      <c r="D21" s="407">
        <v>19553</v>
      </c>
      <c r="E21" s="408">
        <v>4.98230250672</v>
      </c>
      <c r="F21" s="408">
        <v>0.67022973202000002</v>
      </c>
      <c r="G21" s="408">
        <v>1.15764380755</v>
      </c>
      <c r="H21" s="408">
        <v>0.52651571821999998</v>
      </c>
      <c r="I21" s="350">
        <v>3.9396325200000006E-2</v>
      </c>
      <c r="J21" s="350">
        <v>3.7405837749999997E-2</v>
      </c>
      <c r="K21" s="350">
        <v>0.21234858069999998</v>
      </c>
      <c r="L21" s="350">
        <v>3.5392782200000003E-3</v>
      </c>
      <c r="M21" s="350">
        <v>9.1225358579999999E-2</v>
      </c>
      <c r="N21" s="350">
        <v>5.7609644300000706E-3</v>
      </c>
      <c r="O21" s="350">
        <v>4.0830889684999994</v>
      </c>
      <c r="P21" s="350">
        <v>1.0026455219000001</v>
      </c>
      <c r="Q21" s="350">
        <v>1.0361859120000001</v>
      </c>
      <c r="R21" s="350">
        <v>2.0829452550000002E-2</v>
      </c>
      <c r="S21" s="350">
        <v>5.4368505630000001E-2</v>
      </c>
      <c r="T21" s="350">
        <v>12.385099407970001</v>
      </c>
      <c r="U21" s="350">
        <v>0.84689884668999993</v>
      </c>
      <c r="V21" s="112">
        <v>7</v>
      </c>
      <c r="W21" s="1"/>
    </row>
    <row r="22" spans="1:23" ht="14" customHeight="1">
      <c r="A22" s="15"/>
      <c r="B22" s="2"/>
      <c r="C22" s="406" t="s">
        <v>198</v>
      </c>
      <c r="D22" s="407">
        <v>32504</v>
      </c>
      <c r="E22" s="408">
        <v>1.50033819616</v>
      </c>
      <c r="F22" s="408">
        <v>8.3145395010000012E-2</v>
      </c>
      <c r="G22" s="408">
        <v>0.31109523974000003</v>
      </c>
      <c r="H22" s="408">
        <v>7.2203123549999998E-2</v>
      </c>
      <c r="I22" s="350">
        <v>7.4405632999999999E-2</v>
      </c>
      <c r="J22" s="350">
        <v>3.0056176569999999E-2</v>
      </c>
      <c r="K22" s="350">
        <v>5.8579667670000002E-2</v>
      </c>
      <c r="L22" s="350">
        <v>3.5201106899999998E-3</v>
      </c>
      <c r="M22" s="350">
        <v>2.3380007219999999E-2</v>
      </c>
      <c r="N22" s="350">
        <v>8.4288851669999998E-2</v>
      </c>
      <c r="O22" s="350">
        <v>1.1561698139600001</v>
      </c>
      <c r="P22" s="350">
        <v>0.16365842441</v>
      </c>
      <c r="Q22" s="350">
        <v>0.16969817334000001</v>
      </c>
      <c r="R22" s="350">
        <v>1.6711661879999999E-2</v>
      </c>
      <c r="S22" s="350">
        <v>2.2867461009999999E-2</v>
      </c>
      <c r="T22" s="350">
        <v>4.6242509352800001</v>
      </c>
      <c r="U22" s="350">
        <v>0.41769200667</v>
      </c>
      <c r="V22" s="112">
        <v>8</v>
      </c>
      <c r="W22" s="1"/>
    </row>
    <row r="23" spans="1:23" ht="14" customHeight="1">
      <c r="A23" s="15"/>
      <c r="B23" s="2"/>
      <c r="C23" s="406" t="s">
        <v>224</v>
      </c>
      <c r="D23" s="407">
        <v>12700</v>
      </c>
      <c r="E23" s="408">
        <v>3.34197457463</v>
      </c>
      <c r="F23" s="408">
        <v>0.35184873387999999</v>
      </c>
      <c r="G23" s="408">
        <v>0.79569525646000006</v>
      </c>
      <c r="H23" s="408">
        <v>0.35797644135999995</v>
      </c>
      <c r="I23" s="350">
        <v>2.5893948600000001E-2</v>
      </c>
      <c r="J23" s="350">
        <v>2.5187893609999998E-2</v>
      </c>
      <c r="K23" s="350">
        <v>0.13860745668999999</v>
      </c>
      <c r="L23" s="350">
        <v>9.2884412000000002E-4</v>
      </c>
      <c r="M23" s="350">
        <v>5.8478516289999997E-2</v>
      </c>
      <c r="N23" s="350">
        <v>2.7683226999999366E-3</v>
      </c>
      <c r="O23" s="350">
        <v>2.7415502517600001</v>
      </c>
      <c r="P23" s="350">
        <v>0.67348331458999999</v>
      </c>
      <c r="Q23" s="350">
        <v>0.69193682476000007</v>
      </c>
      <c r="R23" s="350">
        <v>1.381088166E-2</v>
      </c>
      <c r="S23" s="350">
        <v>3.2260112039999997E-2</v>
      </c>
      <c r="T23" s="350">
        <v>7.5724764684200006</v>
      </c>
      <c r="U23" s="350">
        <v>0.51309881350999997</v>
      </c>
      <c r="V23" s="112">
        <v>9</v>
      </c>
      <c r="W23" s="1"/>
    </row>
    <row r="24" spans="1:23" ht="14" customHeight="1">
      <c r="A24" s="15"/>
      <c r="B24" s="2"/>
      <c r="C24" s="406" t="s">
        <v>220</v>
      </c>
      <c r="D24" s="407">
        <v>51876</v>
      </c>
      <c r="E24" s="408">
        <v>2.5647900916299999</v>
      </c>
      <c r="F24" s="408">
        <v>0.15693483543</v>
      </c>
      <c r="G24" s="408">
        <v>0.67526173743000006</v>
      </c>
      <c r="H24" s="408">
        <v>0.14138396653000002</v>
      </c>
      <c r="I24" s="350">
        <v>7.6790779599999998E-2</v>
      </c>
      <c r="J24" s="350">
        <v>5.4244988460000004E-2</v>
      </c>
      <c r="K24" s="350">
        <v>0.13281734464</v>
      </c>
      <c r="L24" s="350">
        <v>9.6342452499999995E-3</v>
      </c>
      <c r="M24" s="350">
        <v>3.0324203290000001E-2</v>
      </c>
      <c r="N24" s="350">
        <v>0.15379890132999996</v>
      </c>
      <c r="O24" s="350">
        <v>1.96785241685</v>
      </c>
      <c r="P24" s="350">
        <v>0.28484336562000001</v>
      </c>
      <c r="Q24" s="350">
        <v>0.31705776162999999</v>
      </c>
      <c r="R24" s="350">
        <v>2.0640698960000002E-2</v>
      </c>
      <c r="S24" s="350">
        <v>5.2971617139999996E-2</v>
      </c>
      <c r="T24" s="350">
        <v>5.5690027158900008</v>
      </c>
      <c r="U24" s="350">
        <v>0.45135038846999997</v>
      </c>
      <c r="V24" s="112">
        <v>10</v>
      </c>
      <c r="W24" s="1"/>
    </row>
    <row r="25" spans="1:23" ht="14" customHeight="1">
      <c r="A25" s="15"/>
      <c r="B25" s="2"/>
      <c r="C25" s="406" t="s">
        <v>159</v>
      </c>
      <c r="D25" s="407">
        <v>2493</v>
      </c>
      <c r="E25" s="408">
        <v>0.22090632796000004</v>
      </c>
      <c r="F25" s="408">
        <v>6.0840706680000002E-2</v>
      </c>
      <c r="G25" s="408">
        <v>0.17776869856999999</v>
      </c>
      <c r="H25" s="408">
        <v>2.1418685049999997E-2</v>
      </c>
      <c r="I25" s="350">
        <v>2.8126649999999998E-3</v>
      </c>
      <c r="J25" s="350">
        <v>1.8944621100000002E-3</v>
      </c>
      <c r="K25" s="350">
        <v>6.62833999E-3</v>
      </c>
      <c r="L25" s="350">
        <v>1.1648208000000001E-4</v>
      </c>
      <c r="M25" s="350">
        <v>4.0230512200000006E-3</v>
      </c>
      <c r="N25" s="350">
        <v>7.4584125699999962E-3</v>
      </c>
      <c r="O25" s="350">
        <v>0.17720360283000003</v>
      </c>
      <c r="P25" s="350">
        <v>3.4919928369999999E-2</v>
      </c>
      <c r="Q25" s="350">
        <v>3.75685844E-2</v>
      </c>
      <c r="R25" s="350">
        <v>2.2308771700000002E-3</v>
      </c>
      <c r="S25" s="350">
        <v>4.9421218499999999E-3</v>
      </c>
      <c r="T25" s="350">
        <v>1.27490716305</v>
      </c>
      <c r="U25" s="350">
        <v>3.7153818579999998E-2</v>
      </c>
      <c r="V25" s="112">
        <v>11</v>
      </c>
      <c r="W25" s="1"/>
    </row>
    <row r="26" spans="1:23" ht="14" customHeight="1">
      <c r="A26" s="15"/>
      <c r="B26" s="2"/>
      <c r="C26" s="406" t="s">
        <v>232</v>
      </c>
      <c r="D26" s="407">
        <v>46088</v>
      </c>
      <c r="E26" s="408">
        <v>3.9180260203999997</v>
      </c>
      <c r="F26" s="408">
        <v>0.32454265352</v>
      </c>
      <c r="G26" s="408">
        <v>0.33146139830999999</v>
      </c>
      <c r="H26" s="408">
        <v>0.33599121961</v>
      </c>
      <c r="I26" s="350">
        <v>8.3795232599999991E-2</v>
      </c>
      <c r="J26" s="350">
        <v>7.0313714730000004E-2</v>
      </c>
      <c r="K26" s="350">
        <v>0.18946879036000003</v>
      </c>
      <c r="L26" s="350">
        <v>5.5802451399999996E-3</v>
      </c>
      <c r="M26" s="350">
        <v>8.1752339640000005E-2</v>
      </c>
      <c r="N26" s="350">
        <v>9.7986249839999928E-2</v>
      </c>
      <c r="O26" s="350">
        <v>3.0590123589599996</v>
      </c>
      <c r="P26" s="350">
        <v>0.59826301240000002</v>
      </c>
      <c r="Q26" s="350">
        <v>0.66997439005999992</v>
      </c>
      <c r="R26" s="350">
        <v>1.0501273679999999E-2</v>
      </c>
      <c r="S26" s="350">
        <v>8.2176241900000002E-2</v>
      </c>
      <c r="T26" s="350">
        <v>5.6719061562100004</v>
      </c>
      <c r="U26" s="350">
        <v>0.84691222848000003</v>
      </c>
      <c r="V26" s="112">
        <v>12</v>
      </c>
      <c r="W26" s="1"/>
    </row>
    <row r="27" spans="1:23" ht="14" customHeight="1">
      <c r="A27" s="15"/>
      <c r="B27" s="2"/>
      <c r="C27" s="406" t="s">
        <v>204</v>
      </c>
      <c r="D27" s="407">
        <v>23216</v>
      </c>
      <c r="E27" s="408">
        <v>1.3586056369899999</v>
      </c>
      <c r="F27" s="408">
        <v>7.9825507769999998E-2</v>
      </c>
      <c r="G27" s="408">
        <v>0.14255773973999999</v>
      </c>
      <c r="H27" s="408">
        <v>0.10526428458999999</v>
      </c>
      <c r="I27" s="350">
        <v>3.7756263999999998E-2</v>
      </c>
      <c r="J27" s="350">
        <v>3.046436223E-2</v>
      </c>
      <c r="K27" s="350">
        <v>7.2808440400000007E-2</v>
      </c>
      <c r="L27" s="350">
        <v>6.8398703000000004E-4</v>
      </c>
      <c r="M27" s="350">
        <v>1.3599451659999999E-2</v>
      </c>
      <c r="N27" s="350">
        <v>6.3852082089999984E-2</v>
      </c>
      <c r="O27" s="350">
        <v>1.03540923581</v>
      </c>
      <c r="P27" s="350">
        <v>0.16010963062</v>
      </c>
      <c r="Q27" s="350">
        <v>0.18504672836</v>
      </c>
      <c r="R27" s="350">
        <v>4.0536553200000002E-3</v>
      </c>
      <c r="S27" s="350">
        <v>2.9001536450000004E-2</v>
      </c>
      <c r="T27" s="350">
        <v>1.9210202297499999</v>
      </c>
      <c r="U27" s="350">
        <v>0.25726005975999999</v>
      </c>
      <c r="V27" s="112">
        <v>13</v>
      </c>
      <c r="W27" s="1"/>
    </row>
    <row r="28" spans="1:23" ht="14" customHeight="1">
      <c r="A28" s="15"/>
      <c r="B28" s="2"/>
      <c r="C28" s="406" t="s">
        <v>256</v>
      </c>
      <c r="D28" s="407">
        <v>189627</v>
      </c>
      <c r="E28" s="408">
        <v>13.37824395773</v>
      </c>
      <c r="F28" s="408">
        <v>0.88937962745999999</v>
      </c>
      <c r="G28" s="408">
        <v>1.46631438239</v>
      </c>
      <c r="H28" s="408">
        <v>1.1232285855500002</v>
      </c>
      <c r="I28" s="350">
        <v>0.37206944302</v>
      </c>
      <c r="J28" s="350">
        <v>0.32188654529000005</v>
      </c>
      <c r="K28" s="350">
        <v>0.80536199461000002</v>
      </c>
      <c r="L28" s="350">
        <v>3.0449130739999997E-2</v>
      </c>
      <c r="M28" s="350">
        <v>0.15372477577999999</v>
      </c>
      <c r="N28" s="350">
        <v>0.44844903872999975</v>
      </c>
      <c r="O28" s="350">
        <v>10.14402623394</v>
      </c>
      <c r="P28" s="350">
        <v>1.7121421457999999</v>
      </c>
      <c r="Q28" s="350">
        <v>2.0114726911099998</v>
      </c>
      <c r="R28" s="350">
        <v>2.8830057489999998E-2</v>
      </c>
      <c r="S28" s="350">
        <v>0.32780968600000004</v>
      </c>
      <c r="T28" s="350">
        <v>18.99114546825</v>
      </c>
      <c r="U28" s="350">
        <v>2.6933569560100001</v>
      </c>
      <c r="V28" s="112">
        <v>14</v>
      </c>
      <c r="W28" s="1"/>
    </row>
    <row r="29" spans="1:23" ht="14" customHeight="1">
      <c r="A29" s="15"/>
      <c r="B29" s="2"/>
      <c r="C29" s="406" t="s">
        <v>231</v>
      </c>
      <c r="D29" s="407">
        <v>26314</v>
      </c>
      <c r="E29" s="408">
        <v>3.3299708951899998</v>
      </c>
      <c r="F29" s="408">
        <v>0.28888535314999997</v>
      </c>
      <c r="G29" s="408">
        <v>0.45181111942999996</v>
      </c>
      <c r="H29" s="408">
        <v>0.31458681222999996</v>
      </c>
      <c r="I29" s="350">
        <v>3.8049415200000006E-2</v>
      </c>
      <c r="J29" s="350">
        <v>3.6127589270000003E-2</v>
      </c>
      <c r="K29" s="350">
        <v>0.15080491583000002</v>
      </c>
      <c r="L29" s="350">
        <v>7.5471877899999998E-3</v>
      </c>
      <c r="M29" s="350">
        <v>3.8811594749999997E-2</v>
      </c>
      <c r="N29" s="350">
        <v>4.9719688840000109E-2</v>
      </c>
      <c r="O29" s="350">
        <v>2.6993365355599996</v>
      </c>
      <c r="P29" s="350">
        <v>0.58700523968000007</v>
      </c>
      <c r="Q29" s="350">
        <v>0.61150249287000003</v>
      </c>
      <c r="R29" s="350">
        <v>2.3493549569999998E-2</v>
      </c>
      <c r="S29" s="350">
        <v>4.8040537380000005E-2</v>
      </c>
      <c r="T29" s="350">
        <v>6.4581328610399993</v>
      </c>
      <c r="U29" s="350">
        <v>0.48359412498999998</v>
      </c>
      <c r="V29" s="112">
        <v>15</v>
      </c>
      <c r="W29" s="1"/>
    </row>
    <row r="30" spans="1:23" ht="14" customHeight="1">
      <c r="A30" s="15"/>
      <c r="B30" s="2"/>
      <c r="C30" s="406" t="s">
        <v>248</v>
      </c>
      <c r="D30" s="407">
        <v>68575</v>
      </c>
      <c r="E30" s="408">
        <v>8.6958331505000004</v>
      </c>
      <c r="F30" s="408">
        <v>0.8421712990700001</v>
      </c>
      <c r="G30" s="408">
        <v>0.99625829864999993</v>
      </c>
      <c r="H30" s="408">
        <v>0.89582907700000003</v>
      </c>
      <c r="I30" s="350">
        <v>0.15498021812000001</v>
      </c>
      <c r="J30" s="350">
        <v>0.14364050535</v>
      </c>
      <c r="K30" s="350">
        <v>0.53020211875000001</v>
      </c>
      <c r="L30" s="350">
        <v>3.2715098800000001E-3</v>
      </c>
      <c r="M30" s="350">
        <v>0.15510745013999999</v>
      </c>
      <c r="N30" s="350">
        <v>7.4605336529999677E-2</v>
      </c>
      <c r="O30" s="350">
        <v>6.7612994555399997</v>
      </c>
      <c r="P30" s="350">
        <v>1.44311778361</v>
      </c>
      <c r="Q30" s="350">
        <v>1.5895309957200001</v>
      </c>
      <c r="R30" s="350">
        <v>2.859483971E-2</v>
      </c>
      <c r="S30" s="350">
        <v>0.17471015826</v>
      </c>
      <c r="T30" s="350">
        <v>19.22252200881</v>
      </c>
      <c r="U30" s="350">
        <v>1.1435831297099999</v>
      </c>
      <c r="V30" s="112">
        <v>16</v>
      </c>
      <c r="W30" s="1"/>
    </row>
    <row r="31" spans="1:23" ht="14" customHeight="1">
      <c r="A31" s="15"/>
      <c r="B31" s="2"/>
      <c r="C31" s="406" t="s">
        <v>184</v>
      </c>
      <c r="D31" s="407">
        <v>6333</v>
      </c>
      <c r="E31" s="408">
        <v>0.74772350449999991</v>
      </c>
      <c r="F31" s="408">
        <v>8.8991764959999997E-2</v>
      </c>
      <c r="G31" s="408">
        <v>7.1266947790000007E-2</v>
      </c>
      <c r="H31" s="408">
        <v>7.0415150080000002E-2</v>
      </c>
      <c r="I31" s="350">
        <v>1.1836961999999999E-2</v>
      </c>
      <c r="J31" s="350">
        <v>9.9635973100000007E-3</v>
      </c>
      <c r="K31" s="350">
        <v>4.0970919979999999E-2</v>
      </c>
      <c r="L31" s="350">
        <v>3.0397105999999997E-4</v>
      </c>
      <c r="M31" s="350">
        <v>1.438347286E-2</v>
      </c>
      <c r="N31" s="350">
        <v>7.1177631200000091E-3</v>
      </c>
      <c r="O31" s="350">
        <v>0.59338488284000002</v>
      </c>
      <c r="P31" s="350">
        <v>0.12505552934</v>
      </c>
      <c r="Q31" s="350">
        <v>0.13264242849999999</v>
      </c>
      <c r="R31" s="350">
        <v>2.8709781600000004E-3</v>
      </c>
      <c r="S31" s="350">
        <v>1.0453406219999999E-2</v>
      </c>
      <c r="T31" s="350">
        <v>2.05578450346</v>
      </c>
      <c r="U31" s="350">
        <v>0.24543530608</v>
      </c>
      <c r="V31" s="112">
        <v>17</v>
      </c>
      <c r="W31" s="1"/>
    </row>
    <row r="32" spans="1:23" ht="14" customHeight="1">
      <c r="A32" s="15"/>
      <c r="B32" s="2"/>
      <c r="C32" s="406" t="s">
        <v>243</v>
      </c>
      <c r="D32" s="407">
        <v>121479</v>
      </c>
      <c r="E32" s="408">
        <v>6.5565514459599994</v>
      </c>
      <c r="F32" s="408">
        <v>0.41915161162000003</v>
      </c>
      <c r="G32" s="408">
        <v>0.37675418083000001</v>
      </c>
      <c r="H32" s="408">
        <v>0.6170630319999999</v>
      </c>
      <c r="I32" s="350">
        <v>0.30314865352999998</v>
      </c>
      <c r="J32" s="350">
        <v>0.20660600697000001</v>
      </c>
      <c r="K32" s="350">
        <v>0.45533230547000003</v>
      </c>
      <c r="L32" s="350">
        <v>1.7171881399999998E-3</v>
      </c>
      <c r="M32" s="350">
        <v>0.18072072296</v>
      </c>
      <c r="N32" s="350">
        <v>0.19176721015000009</v>
      </c>
      <c r="O32" s="350">
        <v>4.6089393837400001</v>
      </c>
      <c r="P32" s="350">
        <v>0.63602912230000008</v>
      </c>
      <c r="Q32" s="350">
        <v>0.79041461673000002</v>
      </c>
      <c r="R32" s="350">
        <v>1.5525268830000001E-2</v>
      </c>
      <c r="S32" s="350">
        <v>0.16967119907</v>
      </c>
      <c r="T32" s="350">
        <v>8.7861001034699999</v>
      </c>
      <c r="U32" s="350">
        <v>1.1357375273599999</v>
      </c>
      <c r="V32" s="112">
        <v>18</v>
      </c>
      <c r="W32" s="1"/>
    </row>
    <row r="33" spans="1:23" ht="14" customHeight="1">
      <c r="A33" s="15"/>
      <c r="B33" s="2"/>
      <c r="C33" s="406" t="s">
        <v>200</v>
      </c>
      <c r="D33" s="407">
        <v>13651</v>
      </c>
      <c r="E33" s="408">
        <v>1.0162990188400001</v>
      </c>
      <c r="F33" s="408">
        <v>7.3904244980000006E-2</v>
      </c>
      <c r="G33" s="408">
        <v>7.9757215010000007E-2</v>
      </c>
      <c r="H33" s="408">
        <v>8.6000823609999999E-2</v>
      </c>
      <c r="I33" s="350">
        <v>2.0929395E-2</v>
      </c>
      <c r="J33" s="350">
        <v>1.7928246510000002E-2</v>
      </c>
      <c r="K33" s="350">
        <v>5.7532153240000002E-2</v>
      </c>
      <c r="L33" s="350">
        <v>3.6554078000000005E-4</v>
      </c>
      <c r="M33" s="350">
        <v>1.286819803E-2</v>
      </c>
      <c r="N33" s="350">
        <v>3.1567378489999992E-2</v>
      </c>
      <c r="O33" s="350">
        <v>0.78994561621000003</v>
      </c>
      <c r="P33" s="350">
        <v>0.14203098958999999</v>
      </c>
      <c r="Q33" s="350">
        <v>0.18344949733999999</v>
      </c>
      <c r="R33" s="350">
        <v>6.6469557100000002E-3</v>
      </c>
      <c r="S33" s="350">
        <v>4.8017969420000001E-2</v>
      </c>
      <c r="T33" s="350">
        <v>1.73813497068</v>
      </c>
      <c r="U33" s="350">
        <v>0.17278132079999997</v>
      </c>
      <c r="V33" s="112">
        <v>19</v>
      </c>
      <c r="W33" s="1"/>
    </row>
    <row r="34" spans="1:23" ht="14" customHeight="1">
      <c r="A34" s="15"/>
      <c r="B34" s="2"/>
      <c r="C34" s="406" t="s">
        <v>190</v>
      </c>
      <c r="D34" s="407">
        <v>15626</v>
      </c>
      <c r="E34" s="408">
        <v>0.87433774510999995</v>
      </c>
      <c r="F34" s="408">
        <v>6.5167470719999995E-2</v>
      </c>
      <c r="G34" s="408">
        <v>7.7042204889999993E-2</v>
      </c>
      <c r="H34" s="408">
        <v>7.7567140830000006E-2</v>
      </c>
      <c r="I34" s="350">
        <v>3.2831327399999999E-2</v>
      </c>
      <c r="J34" s="350">
        <v>2.1112012359999998E-2</v>
      </c>
      <c r="K34" s="350">
        <v>8.0198179219999999E-2</v>
      </c>
      <c r="L34" s="350">
        <v>1.30595428E-3</v>
      </c>
      <c r="M34" s="350">
        <v>1.3360359339999999E-2</v>
      </c>
      <c r="N34" s="350">
        <v>2.799988756000002E-2</v>
      </c>
      <c r="O34" s="350">
        <v>0.62056924981000006</v>
      </c>
      <c r="P34" s="350">
        <v>8.626472772999999E-2</v>
      </c>
      <c r="Q34" s="350">
        <v>0.10172877371</v>
      </c>
      <c r="R34" s="350">
        <v>4.9727331599999994E-3</v>
      </c>
      <c r="S34" s="350">
        <v>2.0453592859999998E-2</v>
      </c>
      <c r="T34" s="350">
        <v>1.4453045106600002</v>
      </c>
      <c r="U34" s="350">
        <v>0.15621071855000002</v>
      </c>
      <c r="V34" s="112">
        <v>20</v>
      </c>
      <c r="W34" s="1"/>
    </row>
    <row r="35" spans="1:23" ht="14" customHeight="1">
      <c r="A35" s="15"/>
      <c r="B35" s="2"/>
      <c r="C35" s="406" t="s">
        <v>259</v>
      </c>
      <c r="D35" s="407">
        <v>447927</v>
      </c>
      <c r="E35" s="408">
        <v>15.567737258160001</v>
      </c>
      <c r="F35" s="408">
        <v>0.87819194166999992</v>
      </c>
      <c r="G35" s="408">
        <v>1.0747800231</v>
      </c>
      <c r="H35" s="408">
        <v>1.0679202720900001</v>
      </c>
      <c r="I35" s="350">
        <v>0.81321178915999992</v>
      </c>
      <c r="J35" s="350">
        <v>0.42101347641000003</v>
      </c>
      <c r="K35" s="350">
        <v>1.01141359744</v>
      </c>
      <c r="L35" s="350">
        <v>2.0310743539999999E-2</v>
      </c>
      <c r="M35" s="350">
        <v>0.21112792032</v>
      </c>
      <c r="N35" s="350">
        <v>0.93740973074999934</v>
      </c>
      <c r="O35" s="350">
        <v>11.10429679224</v>
      </c>
      <c r="P35" s="350">
        <v>0.98399714347999989</v>
      </c>
      <c r="Q35" s="350">
        <v>1.2147594741599999</v>
      </c>
      <c r="R35" s="350">
        <v>8.3039070800000003E-2</v>
      </c>
      <c r="S35" s="350">
        <v>0.31399458308</v>
      </c>
      <c r="T35" s="350">
        <v>18.794841375809998</v>
      </c>
      <c r="U35" s="350">
        <v>2.6173450791999997</v>
      </c>
      <c r="V35" s="112">
        <v>21</v>
      </c>
      <c r="W35" s="1"/>
    </row>
    <row r="36" spans="1:23" ht="14" customHeight="1">
      <c r="A36" s="15"/>
      <c r="B36" s="2"/>
      <c r="C36" s="406" t="s">
        <v>240</v>
      </c>
      <c r="D36" s="407">
        <v>9455</v>
      </c>
      <c r="E36" s="408">
        <v>3.7419295307300002</v>
      </c>
      <c r="F36" s="408">
        <v>9.9360023930000013E-2</v>
      </c>
      <c r="G36" s="408">
        <v>0.14849734863</v>
      </c>
      <c r="H36" s="408">
        <v>4.2028556590000002E-2</v>
      </c>
      <c r="I36" s="350">
        <v>1.2866951999999999E-2</v>
      </c>
      <c r="J36" s="350">
        <v>9.18160646E-3</v>
      </c>
      <c r="K36" s="350">
        <v>3.4573503149999997E-2</v>
      </c>
      <c r="L36" s="350">
        <v>2.0778444393900002</v>
      </c>
      <c r="M36" s="350">
        <v>1.32467274E-2</v>
      </c>
      <c r="N36" s="350">
        <v>1.7540980379999738E-2</v>
      </c>
      <c r="O36" s="350">
        <v>1.5350451873200002</v>
      </c>
      <c r="P36" s="350">
        <v>0.37185912506000002</v>
      </c>
      <c r="Q36" s="350">
        <v>0.34095888410000003</v>
      </c>
      <c r="R36" s="350">
        <v>3.7703621499999999E-2</v>
      </c>
      <c r="S36" s="350">
        <v>1.2298807639999999E-2</v>
      </c>
      <c r="T36" s="350">
        <v>4.5164613317699995</v>
      </c>
      <c r="U36" s="350">
        <v>0.18811894614999999</v>
      </c>
      <c r="V36" s="112">
        <v>22</v>
      </c>
      <c r="W36" s="1"/>
    </row>
    <row r="37" spans="1:23" ht="14" customHeight="1">
      <c r="B37" s="2"/>
      <c r="C37" s="406" t="s">
        <v>157</v>
      </c>
      <c r="D37" s="407">
        <v>9650</v>
      </c>
      <c r="E37" s="408">
        <v>0.20732371091000001</v>
      </c>
      <c r="F37" s="408">
        <v>0.10848565440000001</v>
      </c>
      <c r="G37" s="408">
        <v>4.0155437240000001E-2</v>
      </c>
      <c r="H37" s="408">
        <v>6.6515950000000006E-3</v>
      </c>
      <c r="I37" s="350">
        <v>6.9278712000000004E-3</v>
      </c>
      <c r="J37" s="350">
        <v>3.3833632400000003E-3</v>
      </c>
      <c r="K37" s="350">
        <v>8.5883921500000005E-3</v>
      </c>
      <c r="L37" s="350">
        <v>1.8534254299999999E-3</v>
      </c>
      <c r="M37" s="350">
        <v>2.2062352400000003E-3</v>
      </c>
      <c r="N37" s="350">
        <v>1.8206440730000002E-2</v>
      </c>
      <c r="O37" s="350">
        <v>0.15959702484999999</v>
      </c>
      <c r="P37" s="350">
        <v>1.6669846629999999E-2</v>
      </c>
      <c r="Q37" s="350">
        <v>1.5626631910000001E-2</v>
      </c>
      <c r="R37" s="350">
        <v>3.5366934300000001E-3</v>
      </c>
      <c r="S37" s="350">
        <v>2.4989604600000001E-3</v>
      </c>
      <c r="T37" s="350">
        <v>1.3385087683999999</v>
      </c>
      <c r="U37" s="350">
        <v>3.7184261829999996E-2</v>
      </c>
      <c r="V37" s="112">
        <v>23</v>
      </c>
      <c r="W37" s="1"/>
    </row>
    <row r="38" spans="1:23" ht="14" customHeight="1">
      <c r="B38" s="2"/>
      <c r="C38" s="406" t="s">
        <v>266</v>
      </c>
      <c r="D38" s="407">
        <v>3569533</v>
      </c>
      <c r="E38" s="408">
        <v>57.116123943960005</v>
      </c>
      <c r="F38" s="408">
        <v>25.55854837815</v>
      </c>
      <c r="G38" s="408">
        <v>76.677286030250002</v>
      </c>
      <c r="H38" s="408">
        <v>1.06030275619</v>
      </c>
      <c r="I38" s="350">
        <v>0.69084413915999998</v>
      </c>
      <c r="J38" s="350">
        <v>0.39110237714999996</v>
      </c>
      <c r="K38" s="350">
        <v>1.3454621952100001</v>
      </c>
      <c r="L38" s="350">
        <v>0.20534999609999999</v>
      </c>
      <c r="M38" s="350">
        <v>0.40198140849000003</v>
      </c>
      <c r="N38" s="350">
        <v>6.4125178021999991</v>
      </c>
      <c r="O38" s="350">
        <v>46.795215339590001</v>
      </c>
      <c r="P38" s="350">
        <v>4.6800997576199999</v>
      </c>
      <c r="Q38" s="350">
        <v>4.1379194829600001</v>
      </c>
      <c r="R38" s="350">
        <v>0.80238239559000002</v>
      </c>
      <c r="S38" s="350">
        <v>0.33856082043000002</v>
      </c>
      <c r="T38" s="350">
        <v>740.46017456214008</v>
      </c>
      <c r="U38" s="350">
        <v>48.577715950559998</v>
      </c>
      <c r="V38" s="112">
        <v>24</v>
      </c>
      <c r="W38" s="1"/>
    </row>
    <row r="39" spans="1:23" ht="14" customHeight="1">
      <c r="B39" s="2"/>
      <c r="C39" s="406" t="s">
        <v>169</v>
      </c>
      <c r="D39" s="407">
        <v>15440</v>
      </c>
      <c r="E39" s="408">
        <v>0.38296181489000003</v>
      </c>
      <c r="F39" s="408">
        <v>3.6591804729999997E-2</v>
      </c>
      <c r="G39" s="408">
        <v>0.10269466457000001</v>
      </c>
      <c r="H39" s="408">
        <v>1.326239199E-2</v>
      </c>
      <c r="I39" s="350">
        <v>6.5095368000000001E-3</v>
      </c>
      <c r="J39" s="350">
        <v>4.6252861100000006E-3</v>
      </c>
      <c r="K39" s="350">
        <v>1.264636708E-2</v>
      </c>
      <c r="L39" s="350">
        <v>5.6392302000000006E-4</v>
      </c>
      <c r="M39" s="350">
        <v>4.21469025E-3</v>
      </c>
      <c r="N39" s="350">
        <v>2.5073288799999989E-2</v>
      </c>
      <c r="O39" s="350">
        <v>0.31638088886999999</v>
      </c>
      <c r="P39" s="350">
        <v>4.9230995110000002E-2</v>
      </c>
      <c r="Q39" s="350">
        <v>4.8930223339999995E-2</v>
      </c>
      <c r="R39" s="350">
        <v>4.0026926699999995E-3</v>
      </c>
      <c r="S39" s="350">
        <v>3.8313446200000001E-3</v>
      </c>
      <c r="T39" s="350">
        <v>1.4542171637700001</v>
      </c>
      <c r="U39" s="350">
        <v>0.12690335347999998</v>
      </c>
      <c r="V39" s="112">
        <v>25</v>
      </c>
      <c r="W39" s="1"/>
    </row>
    <row r="40" spans="1:23" ht="14" customHeight="1">
      <c r="B40" s="2"/>
      <c r="C40" s="406" t="s">
        <v>263</v>
      </c>
      <c r="D40" s="407">
        <v>938639</v>
      </c>
      <c r="E40" s="408">
        <v>31.16994084821</v>
      </c>
      <c r="F40" s="408">
        <v>2.9045623202100002</v>
      </c>
      <c r="G40" s="408">
        <v>9.5057527646200004</v>
      </c>
      <c r="H40" s="408">
        <v>1.2987602138400001</v>
      </c>
      <c r="I40" s="350">
        <v>0.78758137983999998</v>
      </c>
      <c r="J40" s="350">
        <v>0.60130949372999998</v>
      </c>
      <c r="K40" s="350">
        <v>1.2668823341</v>
      </c>
      <c r="L40" s="350">
        <v>6.4268811840000009E-2</v>
      </c>
      <c r="M40" s="350">
        <v>0.30640905968999999</v>
      </c>
      <c r="N40" s="350">
        <v>2.0909773526199995</v>
      </c>
      <c r="O40" s="350">
        <v>24.787313624229999</v>
      </c>
      <c r="P40" s="350">
        <v>3.5963621090900002</v>
      </c>
      <c r="Q40" s="350">
        <v>3.8717276140100001</v>
      </c>
      <c r="R40" s="350">
        <v>0.19886316791000003</v>
      </c>
      <c r="S40" s="350">
        <v>0.49525624010000002</v>
      </c>
      <c r="T40" s="350">
        <v>121.45878480111</v>
      </c>
      <c r="U40" s="350">
        <v>11.42279516412</v>
      </c>
      <c r="V40" s="112">
        <v>26</v>
      </c>
      <c r="W40" s="1"/>
    </row>
    <row r="41" spans="1:23" ht="14" customHeight="1">
      <c r="B41" s="2"/>
      <c r="C41" s="406" t="s">
        <v>230</v>
      </c>
      <c r="D41" s="407">
        <v>42792</v>
      </c>
      <c r="E41" s="408">
        <v>3.1213629962300002</v>
      </c>
      <c r="F41" s="408">
        <v>0.23606778294</v>
      </c>
      <c r="G41" s="408">
        <v>0.47609930174000004</v>
      </c>
      <c r="H41" s="408">
        <v>0.22158784873000001</v>
      </c>
      <c r="I41" s="350">
        <v>0.1008185898</v>
      </c>
      <c r="J41" s="350">
        <v>8.977635887999999E-2</v>
      </c>
      <c r="K41" s="350">
        <v>0.18801227916999999</v>
      </c>
      <c r="L41" s="350">
        <v>1.1544413899999999E-3</v>
      </c>
      <c r="M41" s="350">
        <v>5.6013434789999997E-2</v>
      </c>
      <c r="N41" s="350">
        <v>7.1408723680000064E-2</v>
      </c>
      <c r="O41" s="350">
        <v>2.3934579623300003</v>
      </c>
      <c r="P41" s="350">
        <v>0.43934163946999999</v>
      </c>
      <c r="Q41" s="350">
        <v>0.47649741754000002</v>
      </c>
      <c r="R41" s="350">
        <v>1.434525733E-2</v>
      </c>
      <c r="S41" s="350">
        <v>5.1570551139999997E-2</v>
      </c>
      <c r="T41" s="350">
        <v>6.6727935635400009</v>
      </c>
      <c r="U41" s="350">
        <v>0.76971697170999998</v>
      </c>
      <c r="V41" s="112">
        <v>27</v>
      </c>
      <c r="W41" s="1"/>
    </row>
    <row r="42" spans="1:23" ht="14" customHeight="1">
      <c r="B42" s="2"/>
      <c r="C42" s="406" t="s">
        <v>167</v>
      </c>
      <c r="D42" s="407">
        <v>10476</v>
      </c>
      <c r="E42" s="408">
        <v>0.28912873239999998</v>
      </c>
      <c r="F42" s="408">
        <v>6.2596194979999992E-2</v>
      </c>
      <c r="G42" s="408">
        <v>0.13577433064</v>
      </c>
      <c r="H42" s="408">
        <v>1.052464369E-2</v>
      </c>
      <c r="I42" s="350">
        <v>6.5855975999999997E-3</v>
      </c>
      <c r="J42" s="350">
        <v>4.7300458200000006E-3</v>
      </c>
      <c r="K42" s="350">
        <v>1.1022257670000001E-2</v>
      </c>
      <c r="L42" s="350">
        <v>1.71540405E-3</v>
      </c>
      <c r="M42" s="350">
        <v>2.3344679500000003E-3</v>
      </c>
      <c r="N42" s="350">
        <v>1.9858184369999997E-2</v>
      </c>
      <c r="O42" s="350">
        <v>0.23283943865000001</v>
      </c>
      <c r="P42" s="350">
        <v>3.462033464E-2</v>
      </c>
      <c r="Q42" s="350">
        <v>3.6230470949999996E-2</v>
      </c>
      <c r="R42" s="350">
        <v>2.87525156E-3</v>
      </c>
      <c r="S42" s="350">
        <v>4.8249965600000002E-3</v>
      </c>
      <c r="T42" s="350">
        <v>1.1720945845099999</v>
      </c>
      <c r="U42" s="350">
        <v>7.690265281E-2</v>
      </c>
      <c r="V42" s="112">
        <v>28</v>
      </c>
      <c r="W42" s="1"/>
    </row>
    <row r="43" spans="1:23" ht="14" customHeight="1">
      <c r="B43" s="2"/>
      <c r="C43" s="406" t="s">
        <v>183</v>
      </c>
      <c r="D43" s="407">
        <v>11902</v>
      </c>
      <c r="E43" s="408">
        <v>0.57747866668000003</v>
      </c>
      <c r="F43" s="408">
        <v>4.5484175830000001E-2</v>
      </c>
      <c r="G43" s="408">
        <v>8.6236031399999996E-2</v>
      </c>
      <c r="H43" s="408">
        <v>3.300196155E-2</v>
      </c>
      <c r="I43" s="350">
        <v>1.4733610800000001E-2</v>
      </c>
      <c r="J43" s="350">
        <v>1.113702923E-2</v>
      </c>
      <c r="K43" s="350">
        <v>2.919752841E-2</v>
      </c>
      <c r="L43" s="350">
        <v>7.4935192E-4</v>
      </c>
      <c r="M43" s="350">
        <v>6.0467321600000002E-3</v>
      </c>
      <c r="N43" s="350">
        <v>3.5930243629999983E-2</v>
      </c>
      <c r="O43" s="350">
        <v>0.44835136081000004</v>
      </c>
      <c r="P43" s="350">
        <v>6.6534302439999998E-2</v>
      </c>
      <c r="Q43" s="350">
        <v>7.153425964E-2</v>
      </c>
      <c r="R43" s="350">
        <v>3.7434654600000004E-3</v>
      </c>
      <c r="S43" s="350">
        <v>8.8548970200000004E-3</v>
      </c>
      <c r="T43" s="350">
        <v>1.3147849762000001</v>
      </c>
      <c r="U43" s="350">
        <v>0.30905324810000001</v>
      </c>
      <c r="V43" s="112">
        <v>29</v>
      </c>
      <c r="W43" s="1"/>
    </row>
    <row r="44" spans="1:23" ht="14" customHeight="1">
      <c r="B44" s="2"/>
      <c r="C44" s="406" t="s">
        <v>252</v>
      </c>
      <c r="D44" s="407">
        <v>217710</v>
      </c>
      <c r="E44" s="408">
        <v>10.202372849750001</v>
      </c>
      <c r="F44" s="408">
        <v>0.58699343572000007</v>
      </c>
      <c r="G44" s="408">
        <v>2.26781852494</v>
      </c>
      <c r="H44" s="408">
        <v>0.49638454337999993</v>
      </c>
      <c r="I44" s="350">
        <v>0.25023052439999999</v>
      </c>
      <c r="J44" s="350">
        <v>0.23125750194</v>
      </c>
      <c r="K44" s="350">
        <v>0.44955032505000003</v>
      </c>
      <c r="L44" s="350">
        <v>8.2416825900000004E-3</v>
      </c>
      <c r="M44" s="350">
        <v>0.10609019733</v>
      </c>
      <c r="N44" s="350">
        <v>0.72182268552000028</v>
      </c>
      <c r="O44" s="350">
        <v>7.9570385664699996</v>
      </c>
      <c r="P44" s="350">
        <v>1.1734533601100001</v>
      </c>
      <c r="Q44" s="350">
        <v>1.3347311316099999</v>
      </c>
      <c r="R44" s="350">
        <v>3.5105308910000001E-2</v>
      </c>
      <c r="S44" s="350">
        <v>0.19735613039</v>
      </c>
      <c r="T44" s="350">
        <v>23.917127979469999</v>
      </c>
      <c r="U44" s="350">
        <v>2.0137072111099998</v>
      </c>
      <c r="V44" s="112">
        <v>30</v>
      </c>
      <c r="W44" s="1"/>
    </row>
    <row r="45" spans="1:23" ht="14" customHeight="1">
      <c r="B45" s="2"/>
      <c r="C45" s="406" t="s">
        <v>221</v>
      </c>
      <c r="D45" s="407">
        <v>29592</v>
      </c>
      <c r="E45" s="408">
        <v>1.9972941448500001</v>
      </c>
      <c r="F45" s="408">
        <v>0.28140702551999996</v>
      </c>
      <c r="G45" s="408">
        <v>0.38144696811000001</v>
      </c>
      <c r="H45" s="408">
        <v>0.1150669067</v>
      </c>
      <c r="I45" s="350">
        <v>4.2145997920000004E-2</v>
      </c>
      <c r="J45" s="350">
        <v>3.4572857200000001E-2</v>
      </c>
      <c r="K45" s="350">
        <v>9.2875175349999992E-2</v>
      </c>
      <c r="L45" s="350">
        <v>1.85567987E-3</v>
      </c>
      <c r="M45" s="350">
        <v>2.4499077890000002E-2</v>
      </c>
      <c r="N45" s="350">
        <v>9.3295089830000011E-2</v>
      </c>
      <c r="O45" s="350">
        <v>1.5951522822899999</v>
      </c>
      <c r="P45" s="350">
        <v>0.28597218765999999</v>
      </c>
      <c r="Q45" s="350">
        <v>0.30471027020000002</v>
      </c>
      <c r="R45" s="350">
        <v>1.2436692690000001E-2</v>
      </c>
      <c r="S45" s="350">
        <v>3.2004585889999999E-2</v>
      </c>
      <c r="T45" s="350">
        <v>5.6371725157999997</v>
      </c>
      <c r="U45" s="350">
        <v>0.34591487538999999</v>
      </c>
      <c r="V45" s="112">
        <v>31</v>
      </c>
      <c r="W45" s="1"/>
    </row>
    <row r="46" spans="1:23" ht="14" customHeight="1">
      <c r="B46" s="2"/>
      <c r="C46" s="406" t="s">
        <v>262</v>
      </c>
      <c r="D46" s="407">
        <v>362957</v>
      </c>
      <c r="E46" s="408">
        <v>23.92181451507</v>
      </c>
      <c r="F46" s="408">
        <v>3.98615210011</v>
      </c>
      <c r="G46" s="408">
        <v>10.013881496770001</v>
      </c>
      <c r="H46" s="408">
        <v>1.1940586581499999</v>
      </c>
      <c r="I46" s="350">
        <v>0.44922810200000002</v>
      </c>
      <c r="J46" s="350">
        <v>0.4083496881</v>
      </c>
      <c r="K46" s="350">
        <v>1.0657753053300001</v>
      </c>
      <c r="L46" s="350">
        <v>6.6836243579999996E-2</v>
      </c>
      <c r="M46" s="350">
        <v>0.28694639920999998</v>
      </c>
      <c r="N46" s="350">
        <v>1.2607852630999994</v>
      </c>
      <c r="O46" s="350">
        <v>19.231952757309998</v>
      </c>
      <c r="P46" s="350">
        <v>3.4584876424399997</v>
      </c>
      <c r="Q46" s="350">
        <v>3.6403989357099995</v>
      </c>
      <c r="R46" s="350">
        <v>0.16432155647000002</v>
      </c>
      <c r="S46" s="350">
        <v>0.36135089542999999</v>
      </c>
      <c r="T46" s="350">
        <v>115.35437374365</v>
      </c>
      <c r="U46" s="350">
        <v>6.08956336449</v>
      </c>
      <c r="V46" s="112">
        <v>32</v>
      </c>
      <c r="W46" s="1"/>
    </row>
    <row r="47" spans="1:23" ht="14" customHeight="1">
      <c r="B47" s="2"/>
      <c r="C47" s="406" t="s">
        <v>202</v>
      </c>
      <c r="D47" s="407">
        <v>10358</v>
      </c>
      <c r="E47" s="408">
        <v>1.0400195030100001</v>
      </c>
      <c r="F47" s="408">
        <v>8.2998435810000007E-2</v>
      </c>
      <c r="G47" s="408">
        <v>0.15241667629</v>
      </c>
      <c r="H47" s="408">
        <v>4.9753267089999997E-2</v>
      </c>
      <c r="I47" s="350">
        <v>2.0515816199999998E-2</v>
      </c>
      <c r="J47" s="350">
        <v>1.7698356110000001E-2</v>
      </c>
      <c r="K47" s="350">
        <v>4.4124377440000001E-2</v>
      </c>
      <c r="L47" s="350">
        <v>5.4276799000000004E-4</v>
      </c>
      <c r="M47" s="350">
        <v>3.6765152090000003E-2</v>
      </c>
      <c r="N47" s="350">
        <v>3.3583938910000027E-2</v>
      </c>
      <c r="O47" s="350">
        <v>0.83805007882999993</v>
      </c>
      <c r="P47" s="350">
        <v>0.17325936252000002</v>
      </c>
      <c r="Q47" s="350">
        <v>0.18880913179</v>
      </c>
      <c r="R47" s="350">
        <v>5.6601878699999997E-3</v>
      </c>
      <c r="S47" s="350">
        <v>2.13620843E-2</v>
      </c>
      <c r="T47" s="350">
        <v>2.4361713413800001</v>
      </c>
      <c r="U47" s="350">
        <v>0.15118910773999999</v>
      </c>
      <c r="V47" s="112">
        <v>33</v>
      </c>
      <c r="W47" s="1"/>
    </row>
    <row r="48" spans="1:23" ht="14" customHeight="1">
      <c r="B48" s="2"/>
      <c r="C48" s="406" t="s">
        <v>208</v>
      </c>
      <c r="D48" s="407">
        <v>34938</v>
      </c>
      <c r="E48" s="408">
        <v>1.35949100855</v>
      </c>
      <c r="F48" s="408">
        <v>7.404147522E-2</v>
      </c>
      <c r="G48" s="408">
        <v>0.22337662674000003</v>
      </c>
      <c r="H48" s="408">
        <v>7.5368964529999999E-2</v>
      </c>
      <c r="I48" s="350">
        <v>3.3237032530000002E-2</v>
      </c>
      <c r="J48" s="350">
        <v>2.8811246820000001E-2</v>
      </c>
      <c r="K48" s="350">
        <v>7.3934900439999993E-2</v>
      </c>
      <c r="L48" s="350">
        <v>5.2803415599999995E-3</v>
      </c>
      <c r="M48" s="350">
        <v>8.5489182899999988E-3</v>
      </c>
      <c r="N48" s="350">
        <v>0.1061617655</v>
      </c>
      <c r="O48" s="350">
        <v>1.0288331075199999</v>
      </c>
      <c r="P48" s="350">
        <v>0.12097462715999999</v>
      </c>
      <c r="Q48" s="350">
        <v>0.12964207679999998</v>
      </c>
      <c r="R48" s="350">
        <v>1.2458662719999999E-2</v>
      </c>
      <c r="S48" s="350">
        <v>2.144596096E-2</v>
      </c>
      <c r="T48" s="350">
        <v>3.0377664438899998</v>
      </c>
      <c r="U48" s="350">
        <v>0.24349642314</v>
      </c>
      <c r="V48" s="112">
        <v>34</v>
      </c>
      <c r="W48" s="1"/>
    </row>
    <row r="49" spans="2:23" ht="14" customHeight="1">
      <c r="B49" s="2"/>
      <c r="C49" s="406" t="s">
        <v>216</v>
      </c>
      <c r="D49" s="407">
        <v>36635</v>
      </c>
      <c r="E49" s="408">
        <v>1.99104503598</v>
      </c>
      <c r="F49" s="408">
        <v>0.18373674411000002</v>
      </c>
      <c r="G49" s="408">
        <v>0.97535748203999995</v>
      </c>
      <c r="H49" s="408">
        <v>0.12351849620000001</v>
      </c>
      <c r="I49" s="350">
        <v>5.9494514399999997E-2</v>
      </c>
      <c r="J49" s="350">
        <v>4.2974976040000001E-2</v>
      </c>
      <c r="K49" s="350">
        <v>0.10533841923999999</v>
      </c>
      <c r="L49" s="350">
        <v>7.0558043899999999E-3</v>
      </c>
      <c r="M49" s="350">
        <v>2.271611103E-2</v>
      </c>
      <c r="N49" s="350">
        <v>9.5844808309999974E-2</v>
      </c>
      <c r="O49" s="350">
        <v>1.53645725047</v>
      </c>
      <c r="P49" s="350">
        <v>0.24046245763000001</v>
      </c>
      <c r="Q49" s="350">
        <v>0.25875538709000001</v>
      </c>
      <c r="R49" s="350">
        <v>1.7004387650000001E-2</v>
      </c>
      <c r="S49" s="350">
        <v>3.5561382439999997E-2</v>
      </c>
      <c r="T49" s="350">
        <v>7.8738526361099996</v>
      </c>
      <c r="U49" s="350">
        <v>0.61691655865000006</v>
      </c>
      <c r="V49" s="112">
        <v>35</v>
      </c>
      <c r="W49" s="1"/>
    </row>
    <row r="50" spans="2:23" ht="14" customHeight="1">
      <c r="B50" s="2"/>
      <c r="C50" s="406" t="s">
        <v>171</v>
      </c>
      <c r="D50" s="407">
        <v>13230</v>
      </c>
      <c r="E50" s="408">
        <v>0.29883815042999995</v>
      </c>
      <c r="F50" s="408">
        <v>1.1556245699999999E-2</v>
      </c>
      <c r="G50" s="408">
        <v>3.3668748389999996E-2</v>
      </c>
      <c r="H50" s="408">
        <v>1.069596997E-2</v>
      </c>
      <c r="I50" s="350">
        <v>6.9960081999999998E-3</v>
      </c>
      <c r="J50" s="350">
        <v>5.47980108E-3</v>
      </c>
      <c r="K50" s="350">
        <v>1.1465625949999999E-2</v>
      </c>
      <c r="L50" s="350">
        <v>3.9687556300000001E-3</v>
      </c>
      <c r="M50" s="350">
        <v>1.8482470700000001E-3</v>
      </c>
      <c r="N50" s="350">
        <v>3.320742488999999E-2</v>
      </c>
      <c r="O50" s="350">
        <v>0.22557238986</v>
      </c>
      <c r="P50" s="350">
        <v>1.365209261E-2</v>
      </c>
      <c r="Q50" s="350">
        <v>1.4842205559999998E-2</v>
      </c>
      <c r="R50" s="350">
        <v>1.9786710900000001E-3</v>
      </c>
      <c r="S50" s="350">
        <v>3.44911718E-3</v>
      </c>
      <c r="T50" s="350">
        <v>0.71706213064000002</v>
      </c>
      <c r="U50" s="350">
        <v>6.8266327599999996E-2</v>
      </c>
      <c r="V50" s="112">
        <v>36</v>
      </c>
      <c r="W50" s="1"/>
    </row>
    <row r="51" spans="2:23" ht="14" customHeight="1">
      <c r="B51" s="2"/>
      <c r="C51" s="406" t="s">
        <v>264</v>
      </c>
      <c r="D51" s="407">
        <v>261748</v>
      </c>
      <c r="E51" s="408">
        <v>26.313724815210001</v>
      </c>
      <c r="F51" s="408">
        <v>2.63139782404</v>
      </c>
      <c r="G51" s="408">
        <v>10.180097647569999</v>
      </c>
      <c r="H51" s="408">
        <v>1.7023946198100002</v>
      </c>
      <c r="I51" s="350">
        <v>0.38554503916999999</v>
      </c>
      <c r="J51" s="350">
        <v>0.38451180510000005</v>
      </c>
      <c r="K51" s="350">
        <v>1.4864072210399999</v>
      </c>
      <c r="L51" s="350">
        <v>1.92678134817</v>
      </c>
      <c r="M51" s="350">
        <v>0.40077042694999998</v>
      </c>
      <c r="N51" s="350">
        <v>0.66512344559999903</v>
      </c>
      <c r="O51" s="350">
        <v>19.383039957560001</v>
      </c>
      <c r="P51" s="350">
        <v>3.8180001793099998</v>
      </c>
      <c r="Q51" s="350">
        <v>3.2068329063699998</v>
      </c>
      <c r="R51" s="350">
        <v>0.80759503391999998</v>
      </c>
      <c r="S51" s="350">
        <v>0.20413779048000003</v>
      </c>
      <c r="T51" s="350">
        <v>91.298101798239998</v>
      </c>
      <c r="U51" s="350">
        <v>5.4007351084500002</v>
      </c>
      <c r="V51" s="112">
        <v>37</v>
      </c>
      <c r="W51" s="1"/>
    </row>
    <row r="52" spans="2:23" ht="14" customHeight="1">
      <c r="B52" s="2"/>
      <c r="C52" s="406" t="s">
        <v>244</v>
      </c>
      <c r="D52" s="407">
        <v>160859</v>
      </c>
      <c r="E52" s="408">
        <v>6.8369134169899999</v>
      </c>
      <c r="F52" s="408">
        <v>0.36316730069999997</v>
      </c>
      <c r="G52" s="408">
        <v>1.15788702567</v>
      </c>
      <c r="H52" s="408">
        <v>0.28575275289000002</v>
      </c>
      <c r="I52" s="350">
        <v>0.13627780812000001</v>
      </c>
      <c r="J52" s="350">
        <v>0.13109252802999999</v>
      </c>
      <c r="K52" s="350">
        <v>0.31049278672000002</v>
      </c>
      <c r="L52" s="350">
        <v>1.51456705358</v>
      </c>
      <c r="M52" s="350">
        <v>4.3512336829999998E-2</v>
      </c>
      <c r="N52" s="350">
        <v>0.37576658099999971</v>
      </c>
      <c r="O52" s="350">
        <v>4.0422009968499992</v>
      </c>
      <c r="P52" s="350">
        <v>0.35417095798999998</v>
      </c>
      <c r="Q52" s="350">
        <v>0.30536841877999998</v>
      </c>
      <c r="R52" s="350">
        <v>9.4027080459999995E-2</v>
      </c>
      <c r="S52" s="350">
        <v>5.4775080169999997E-2</v>
      </c>
      <c r="T52" s="350">
        <v>21.356970048409998</v>
      </c>
      <c r="U52" s="350">
        <v>1.5440424353400002</v>
      </c>
      <c r="V52" s="112">
        <v>38</v>
      </c>
      <c r="W52" s="1"/>
    </row>
    <row r="53" spans="2:23" ht="14" customHeight="1">
      <c r="B53" s="2"/>
      <c r="C53" s="406" t="s">
        <v>249</v>
      </c>
      <c r="D53" s="407">
        <v>224579</v>
      </c>
      <c r="E53" s="408">
        <v>8.3106098914200004</v>
      </c>
      <c r="F53" s="408">
        <v>0.35626154169000002</v>
      </c>
      <c r="G53" s="408">
        <v>0.55312571533999999</v>
      </c>
      <c r="H53" s="408">
        <v>0.46851931310000006</v>
      </c>
      <c r="I53" s="350">
        <v>0.27283120436000002</v>
      </c>
      <c r="J53" s="350">
        <v>0.24026240972999999</v>
      </c>
      <c r="K53" s="350">
        <v>0.50606886314999999</v>
      </c>
      <c r="L53" s="350">
        <v>1.7127633370000003E-2</v>
      </c>
      <c r="M53" s="350">
        <v>2.949667836E-2</v>
      </c>
      <c r="N53" s="350">
        <v>0.68167221352000018</v>
      </c>
      <c r="O53" s="350">
        <v>6.10294929283</v>
      </c>
      <c r="P53" s="350">
        <v>0.57966380978999998</v>
      </c>
      <c r="Q53" s="350">
        <v>0.60339616812999997</v>
      </c>
      <c r="R53" s="350">
        <v>0.10066616155999999</v>
      </c>
      <c r="S53" s="350">
        <v>0.12443154196</v>
      </c>
      <c r="T53" s="350">
        <v>11.162057925359999</v>
      </c>
      <c r="U53" s="350">
        <v>1.25074739701</v>
      </c>
      <c r="V53" s="112">
        <v>39</v>
      </c>
      <c r="W53" s="1"/>
    </row>
    <row r="54" spans="2:23" ht="14" customHeight="1">
      <c r="B54" s="2"/>
      <c r="C54" s="406" t="s">
        <v>205</v>
      </c>
      <c r="D54" s="407">
        <v>32963</v>
      </c>
      <c r="E54" s="408">
        <v>1.25690543819</v>
      </c>
      <c r="F54" s="408">
        <v>8.7529350659999991E-2</v>
      </c>
      <c r="G54" s="408">
        <v>0.25462673082999998</v>
      </c>
      <c r="H54" s="408">
        <v>6.521956827E-2</v>
      </c>
      <c r="I54" s="350">
        <v>3.1669230999999999E-2</v>
      </c>
      <c r="J54" s="350">
        <v>2.4879702739999999E-2</v>
      </c>
      <c r="K54" s="350">
        <v>6.0079769469999995E-2</v>
      </c>
      <c r="L54" s="350">
        <v>1.73513834E-2</v>
      </c>
      <c r="M54" s="350">
        <v>1.3115936050000001E-2</v>
      </c>
      <c r="N54" s="350">
        <v>9.4266452700000031E-2</v>
      </c>
      <c r="O54" s="350">
        <v>0.95184140742000001</v>
      </c>
      <c r="P54" s="350">
        <v>0.11487860101000001</v>
      </c>
      <c r="Q54" s="350">
        <v>0.12430748245999998</v>
      </c>
      <c r="R54" s="350">
        <v>9.7826368000000011E-3</v>
      </c>
      <c r="S54" s="350">
        <v>1.995926361E-2</v>
      </c>
      <c r="T54" s="350">
        <v>4.3489902350699996</v>
      </c>
      <c r="U54" s="350">
        <v>0.37890644101999998</v>
      </c>
      <c r="V54" s="112">
        <v>40</v>
      </c>
      <c r="W54" s="1"/>
    </row>
    <row r="55" spans="2:23" ht="14" customHeight="1">
      <c r="B55" s="2"/>
      <c r="C55" s="406" t="s">
        <v>225</v>
      </c>
      <c r="D55" s="407">
        <v>88088</v>
      </c>
      <c r="E55" s="408">
        <v>2.1726106763000002</v>
      </c>
      <c r="F55" s="408">
        <v>7.1105457430000005E-2</v>
      </c>
      <c r="G55" s="408">
        <v>0.36882953193000001</v>
      </c>
      <c r="H55" s="408">
        <v>7.326478790999999E-2</v>
      </c>
      <c r="I55" s="350">
        <v>3.9236596919999998E-2</v>
      </c>
      <c r="J55" s="350">
        <v>3.975286452E-2</v>
      </c>
      <c r="K55" s="350">
        <v>9.6383737750000004E-2</v>
      </c>
      <c r="L55" s="350">
        <v>8.2804023930000012E-2</v>
      </c>
      <c r="M55" s="350">
        <v>5.4185273799999996E-3</v>
      </c>
      <c r="N55" s="350">
        <v>0.23684203165000006</v>
      </c>
      <c r="O55" s="350">
        <v>1.60008806456</v>
      </c>
      <c r="P55" s="350">
        <v>8.7219720809999984E-2</v>
      </c>
      <c r="Q55" s="350">
        <v>8.5063248600000002E-2</v>
      </c>
      <c r="R55" s="350">
        <v>1.9207437420000001E-2</v>
      </c>
      <c r="S55" s="350">
        <v>1.8858370209999999E-2</v>
      </c>
      <c r="T55" s="350">
        <v>5.0670481958300009</v>
      </c>
      <c r="U55" s="350">
        <v>0.47053757187</v>
      </c>
      <c r="V55" s="112">
        <v>41</v>
      </c>
      <c r="W55" s="1"/>
    </row>
    <row r="56" spans="2:23" ht="14" customHeight="1">
      <c r="B56" s="2"/>
      <c r="C56" s="406" t="s">
        <v>250</v>
      </c>
      <c r="D56" s="407">
        <v>230358</v>
      </c>
      <c r="E56" s="408">
        <v>9.4911888315200006</v>
      </c>
      <c r="F56" s="408">
        <v>1.43093208515</v>
      </c>
      <c r="G56" s="408">
        <v>7.5574263654400005</v>
      </c>
      <c r="H56" s="408">
        <v>0.30944612785000003</v>
      </c>
      <c r="I56" s="350">
        <v>0.14451839213000001</v>
      </c>
      <c r="J56" s="350">
        <v>0.12124516445</v>
      </c>
      <c r="K56" s="350">
        <v>0.40231576605000002</v>
      </c>
      <c r="L56" s="350">
        <v>0.38046977545999999</v>
      </c>
      <c r="M56" s="350">
        <v>9.2080046200000001E-2</v>
      </c>
      <c r="N56" s="350">
        <v>0.69182184072000008</v>
      </c>
      <c r="O56" s="350">
        <v>7.38313320477</v>
      </c>
      <c r="P56" s="350">
        <v>1.0742925100799998</v>
      </c>
      <c r="Q56" s="350">
        <v>0.92181242211000014</v>
      </c>
      <c r="R56" s="350">
        <v>0.22954091323999998</v>
      </c>
      <c r="S56" s="350">
        <v>0.10422751552999998</v>
      </c>
      <c r="T56" s="350">
        <v>60.720297590810006</v>
      </c>
      <c r="U56" s="350">
        <v>4.0948010846800003</v>
      </c>
      <c r="V56" s="112">
        <v>42</v>
      </c>
      <c r="W56" s="1"/>
    </row>
    <row r="57" spans="2:23" ht="14" customHeight="1">
      <c r="B57" s="2"/>
      <c r="C57" s="406" t="s">
        <v>164</v>
      </c>
      <c r="D57" s="407">
        <v>5540</v>
      </c>
      <c r="E57" s="408">
        <v>0.26674716998000003</v>
      </c>
      <c r="F57" s="408">
        <v>2.438851287E-2</v>
      </c>
      <c r="G57" s="408">
        <v>6.7997309470000003E-2</v>
      </c>
      <c r="H57" s="408">
        <v>1.3388943990000001E-2</v>
      </c>
      <c r="I57" s="350">
        <v>4.8472909800000002E-3</v>
      </c>
      <c r="J57" s="350">
        <v>4.0581215999999998E-3</v>
      </c>
      <c r="K57" s="350">
        <v>1.623255744E-2</v>
      </c>
      <c r="L57" s="350">
        <v>8.9363208E-4</v>
      </c>
      <c r="M57" s="350">
        <v>2.0056601200000002E-3</v>
      </c>
      <c r="N57" s="350">
        <v>1.8354104990000009E-2</v>
      </c>
      <c r="O57" s="350">
        <v>0.20740157683999999</v>
      </c>
      <c r="P57" s="350">
        <v>3.0579389890000003E-2</v>
      </c>
      <c r="Q57" s="350">
        <v>3.1833012039999997E-2</v>
      </c>
      <c r="R57" s="350">
        <v>3.1870913399999999E-3</v>
      </c>
      <c r="S57" s="350">
        <v>4.6480501599999993E-3</v>
      </c>
      <c r="T57" s="350">
        <v>0.78419415907000012</v>
      </c>
      <c r="U57" s="350">
        <v>4.3839605180000005E-2</v>
      </c>
      <c r="V57" s="112">
        <v>43</v>
      </c>
      <c r="W57" s="1"/>
    </row>
    <row r="58" spans="2:23" ht="14" customHeight="1">
      <c r="B58" s="2"/>
      <c r="C58" s="406" t="s">
        <v>144</v>
      </c>
      <c r="D58" s="407">
        <v>1015</v>
      </c>
      <c r="E58" s="408">
        <v>4.8033619310000004E-2</v>
      </c>
      <c r="F58" s="408">
        <v>3.6026792799999999E-3</v>
      </c>
      <c r="G58" s="408">
        <v>1.3085261629999999E-2</v>
      </c>
      <c r="H58" s="408">
        <v>2.4247358599999999E-3</v>
      </c>
      <c r="I58" s="350">
        <v>8.0656140000000005E-4</v>
      </c>
      <c r="J58" s="350">
        <v>6.0977299999999998E-4</v>
      </c>
      <c r="K58" s="350">
        <v>2.4518195400000001E-3</v>
      </c>
      <c r="L58" s="350">
        <v>9.8348299999999998E-6</v>
      </c>
      <c r="M58" s="350">
        <v>3.3538140999999998E-4</v>
      </c>
      <c r="N58" s="350">
        <v>3.3359838300000009E-3</v>
      </c>
      <c r="O58" s="350">
        <v>3.8120751469999999E-2</v>
      </c>
      <c r="P58" s="350">
        <v>5.8691134000000006E-3</v>
      </c>
      <c r="Q58" s="350">
        <v>6.0802686300000007E-3</v>
      </c>
      <c r="R58" s="350">
        <v>5.6752965999999996E-4</v>
      </c>
      <c r="S58" s="350">
        <v>8.4044701999999995E-4</v>
      </c>
      <c r="T58" s="350">
        <v>0.14715845373</v>
      </c>
      <c r="U58" s="350">
        <v>1.7565014650000002E-2</v>
      </c>
      <c r="V58" s="112">
        <v>44</v>
      </c>
      <c r="W58" s="1"/>
    </row>
    <row r="59" spans="2:23" ht="14" customHeight="1">
      <c r="B59" s="2"/>
      <c r="C59" s="406" t="s">
        <v>260</v>
      </c>
      <c r="D59" s="407">
        <v>333692</v>
      </c>
      <c r="E59" s="408">
        <v>17.767094185530002</v>
      </c>
      <c r="F59" s="408">
        <v>2.2777806491599999</v>
      </c>
      <c r="G59" s="408">
        <v>6.2537581652400007</v>
      </c>
      <c r="H59" s="408">
        <v>0.89184185922000003</v>
      </c>
      <c r="I59" s="350">
        <v>0.40894405233999997</v>
      </c>
      <c r="J59" s="350">
        <v>0.36260035411000002</v>
      </c>
      <c r="K59" s="350">
        <v>0.90944233319000001</v>
      </c>
      <c r="L59" s="350">
        <v>0.32826076986000002</v>
      </c>
      <c r="M59" s="350">
        <v>0.17440814045</v>
      </c>
      <c r="N59" s="350">
        <v>0.94642707614999955</v>
      </c>
      <c r="O59" s="350">
        <v>13.774224949600001</v>
      </c>
      <c r="P59" s="350">
        <v>2.2127584027</v>
      </c>
      <c r="Q59" s="350">
        <v>2.3716056668599999</v>
      </c>
      <c r="R59" s="350">
        <v>0.12013903183999999</v>
      </c>
      <c r="S59" s="350">
        <v>0.28449039171000001</v>
      </c>
      <c r="T59" s="350">
        <v>72.928248790769999</v>
      </c>
      <c r="U59" s="350">
        <v>5.2296142898099998</v>
      </c>
      <c r="V59" s="112">
        <v>45</v>
      </c>
      <c r="W59" s="1"/>
    </row>
    <row r="60" spans="2:23" ht="14" customHeight="1">
      <c r="B60" s="2"/>
      <c r="C60" s="406" t="s">
        <v>223</v>
      </c>
      <c r="D60" s="407">
        <v>61471</v>
      </c>
      <c r="E60" s="408">
        <v>2.3599007257600002</v>
      </c>
      <c r="F60" s="408">
        <v>0.21137806841000001</v>
      </c>
      <c r="G60" s="408">
        <v>0.90424240893999996</v>
      </c>
      <c r="H60" s="408">
        <v>7.9958853989999995E-2</v>
      </c>
      <c r="I60" s="350">
        <v>3.6860603999999998E-2</v>
      </c>
      <c r="J60" s="350">
        <v>3.7817732979999998E-2</v>
      </c>
      <c r="K60" s="350">
        <v>8.7747435540000002E-2</v>
      </c>
      <c r="L60" s="350">
        <v>8.8011475500000009E-3</v>
      </c>
      <c r="M60" s="350">
        <v>1.4996828740000001E-2</v>
      </c>
      <c r="N60" s="350">
        <v>0.21420863412999996</v>
      </c>
      <c r="O60" s="350">
        <v>1.88501949637</v>
      </c>
      <c r="P60" s="350">
        <v>0.26158664453000002</v>
      </c>
      <c r="Q60" s="350">
        <v>0.29751264988000004</v>
      </c>
      <c r="R60" s="350">
        <v>8.6901378600000006E-3</v>
      </c>
      <c r="S60" s="350">
        <v>4.5322349629999995E-2</v>
      </c>
      <c r="T60" s="350">
        <v>8.623396209620001</v>
      </c>
      <c r="U60" s="350">
        <v>0.69836423649000001</v>
      </c>
      <c r="V60" s="112">
        <v>46</v>
      </c>
      <c r="W60" s="1"/>
    </row>
    <row r="61" spans="2:23" ht="14" customHeight="1">
      <c r="B61" s="2"/>
      <c r="C61" s="406" t="s">
        <v>226</v>
      </c>
      <c r="D61" s="407">
        <v>77078</v>
      </c>
      <c r="E61" s="408">
        <v>2.4769424843500003</v>
      </c>
      <c r="F61" s="408">
        <v>0.20511706046</v>
      </c>
      <c r="G61" s="408">
        <v>0.64957652523999998</v>
      </c>
      <c r="H61" s="408">
        <v>9.9413292530000003E-2</v>
      </c>
      <c r="I61" s="350">
        <v>4.3709010060000004E-2</v>
      </c>
      <c r="J61" s="350">
        <v>4.4378321429999999E-2</v>
      </c>
      <c r="K61" s="350">
        <v>0.13356543374999999</v>
      </c>
      <c r="L61" s="350">
        <v>8.9626593930000012E-2</v>
      </c>
      <c r="M61" s="350">
        <v>5.6682926600000001E-3</v>
      </c>
      <c r="N61" s="350">
        <v>0.21880384871999997</v>
      </c>
      <c r="O61" s="350">
        <v>1.8437914399399999</v>
      </c>
      <c r="P61" s="350">
        <v>0.17363376044999998</v>
      </c>
      <c r="Q61" s="350">
        <v>0.17333827989</v>
      </c>
      <c r="R61" s="350">
        <v>2.6482107710000001E-2</v>
      </c>
      <c r="S61" s="350">
        <v>2.9725927470000003E-2</v>
      </c>
      <c r="T61" s="350">
        <v>8.5429696013700003</v>
      </c>
      <c r="U61" s="350">
        <v>0.54460040918000008</v>
      </c>
      <c r="V61" s="112">
        <v>47</v>
      </c>
      <c r="W61" s="1"/>
    </row>
    <row r="62" spans="2:23">
      <c r="B62" s="2"/>
      <c r="C62" s="72"/>
      <c r="D62" s="73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45"/>
      <c r="W62" s="1"/>
    </row>
    <row r="63" spans="2:23">
      <c r="B63" s="2"/>
      <c r="C63" s="66" t="s">
        <v>24</v>
      </c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45"/>
      <c r="W63" s="1"/>
    </row>
    <row r="64" spans="2:23" ht="14" thickBot="1">
      <c r="B64" s="41"/>
      <c r="C64" s="54"/>
      <c r="D64" s="63"/>
      <c r="E64" s="61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46"/>
      <c r="W64" s="1"/>
    </row>
    <row r="65" spans="2:23">
      <c r="B65" s="1"/>
      <c r="C65" s="50"/>
      <c r="D65" s="17"/>
      <c r="E65" s="60"/>
      <c r="F65" s="59"/>
      <c r="G65" s="59"/>
      <c r="H65" s="59"/>
      <c r="J65" s="59" t="s">
        <v>465</v>
      </c>
      <c r="K65" s="499" t="s">
        <v>456</v>
      </c>
      <c r="L65" s="506" t="s">
        <v>457</v>
      </c>
      <c r="M65" s="500" t="s">
        <v>458</v>
      </c>
      <c r="N65" s="507" t="s">
        <v>459</v>
      </c>
      <c r="O65" s="508" t="s">
        <v>460</v>
      </c>
      <c r="P65" s="509" t="s">
        <v>461</v>
      </c>
      <c r="Q65" s="510" t="s">
        <v>462</v>
      </c>
      <c r="R65" s="511" t="s">
        <v>463</v>
      </c>
      <c r="S65" s="512" t="s">
        <v>464</v>
      </c>
      <c r="T65" s="59"/>
      <c r="U65" s="59"/>
    </row>
    <row r="66" spans="2:23">
      <c r="F66" s="3" t="s">
        <v>466</v>
      </c>
      <c r="G66" s="3" t="s">
        <v>468</v>
      </c>
      <c r="J66" s="3">
        <v>2007</v>
      </c>
      <c r="K66" s="503">
        <f>P27_40_T13!K49</f>
        <v>127.03426</v>
      </c>
      <c r="L66" s="513">
        <f>P27_40_T13!L49</f>
        <v>14489.977000000001</v>
      </c>
      <c r="M66" s="502">
        <f>P27_40_T13!M49</f>
        <v>22275.344000000001</v>
      </c>
      <c r="N66" s="514">
        <f>P27_40_T13!N49</f>
        <v>40897.839999999997</v>
      </c>
      <c r="O66" s="515">
        <f>P27_40_T13!O49</f>
        <v>133811.43</v>
      </c>
      <c r="P66" s="516">
        <f>P27_40_T13!P49</f>
        <v>205350.01</v>
      </c>
      <c r="Q66" s="517">
        <f>P27_40_T13!Q49</f>
        <v>513788.44</v>
      </c>
      <c r="R66" s="518">
        <f>P27_40_T13!R49</f>
        <v>793362.86</v>
      </c>
      <c r="S66" s="519">
        <f>P27_40_T13!S49</f>
        <v>2337517.7999999998</v>
      </c>
      <c r="W66" s="1"/>
    </row>
    <row r="67" spans="2:23">
      <c r="C67" s="10" t="s">
        <v>267</v>
      </c>
      <c r="D67" s="520">
        <f>D14</f>
        <v>5115866</v>
      </c>
      <c r="E67" s="102">
        <f>((E14+F14+G14-L14)/D14)*1000000000</f>
        <v>20007.816749346053</v>
      </c>
      <c r="F67" s="231">
        <f t="shared" ref="F67:G86" si="0">(F14/($E14+$F14+$G14))</f>
        <v>5.3117354248506193E-2</v>
      </c>
      <c r="G67" s="231">
        <f t="shared" si="0"/>
        <v>0.16584648939512364</v>
      </c>
      <c r="W67" s="1"/>
    </row>
    <row r="68" spans="2:23">
      <c r="C68" s="10" t="s">
        <v>215</v>
      </c>
      <c r="D68" s="520">
        <f t="shared" ref="D68:D114" si="1">D15</f>
        <v>45221</v>
      </c>
      <c r="E68" s="514">
        <f t="shared" ref="E68:E114" si="2">((E15+F15+G15-L15)/D15)*1000000000</f>
        <v>59016.706194246035</v>
      </c>
      <c r="F68" s="231">
        <f t="shared" si="0"/>
        <v>5.8149064821171464E-2</v>
      </c>
      <c r="G68" s="231">
        <f t="shared" si="0"/>
        <v>0.14074944948082532</v>
      </c>
    </row>
    <row r="69" spans="2:23">
      <c r="C69" s="10" t="s">
        <v>239</v>
      </c>
      <c r="D69" s="520">
        <f t="shared" si="1"/>
        <v>106480</v>
      </c>
      <c r="E69" s="514">
        <f t="shared" si="2"/>
        <v>49244.223269628099</v>
      </c>
      <c r="F69" s="231">
        <f t="shared" si="0"/>
        <v>6.3265736157516517E-2</v>
      </c>
      <c r="G69" s="231">
        <f t="shared" si="0"/>
        <v>9.4981336288051166E-2</v>
      </c>
    </row>
    <row r="70" spans="2:23">
      <c r="C70" s="10" t="s">
        <v>219</v>
      </c>
      <c r="D70" s="520">
        <f t="shared" si="1"/>
        <v>55404</v>
      </c>
      <c r="E70" s="514">
        <f t="shared" si="2"/>
        <v>51523.618623384595</v>
      </c>
      <c r="F70" s="505">
        <f t="shared" si="0"/>
        <v>5.8857151324587721E-2</v>
      </c>
      <c r="G70" s="505">
        <f t="shared" si="0"/>
        <v>0.13431342504416693</v>
      </c>
      <c r="I70" s="523"/>
    </row>
    <row r="71" spans="2:23">
      <c r="C71" s="10" t="s">
        <v>254</v>
      </c>
      <c r="D71" s="520">
        <f t="shared" si="1"/>
        <v>357660</v>
      </c>
      <c r="E71" s="502">
        <f t="shared" si="2"/>
        <v>32770.192053095117</v>
      </c>
      <c r="F71" s="505">
        <f t="shared" si="0"/>
        <v>5.5124103554765241E-2</v>
      </c>
      <c r="G71" s="505">
        <f t="shared" si="0"/>
        <v>4.8160396072969708E-2</v>
      </c>
      <c r="I71" s="523"/>
      <c r="K71" s="3" t="s">
        <v>469</v>
      </c>
      <c r="L71" s="3" t="s">
        <v>470</v>
      </c>
      <c r="M71" s="3" t="s">
        <v>471</v>
      </c>
      <c r="N71" s="3" t="s">
        <v>472</v>
      </c>
    </row>
    <row r="72" spans="2:23">
      <c r="C72" s="10" t="s">
        <v>217</v>
      </c>
      <c r="D72" s="520">
        <f t="shared" si="1"/>
        <v>49931</v>
      </c>
      <c r="E72" s="502">
        <f t="shared" si="2"/>
        <v>36634.196773547505</v>
      </c>
      <c r="F72" s="505">
        <f t="shared" si="0"/>
        <v>5.681676135004516E-2</v>
      </c>
      <c r="G72" s="505">
        <f t="shared" si="0"/>
        <v>5.4816938506528107E-2</v>
      </c>
      <c r="I72" s="523"/>
      <c r="K72" s="3" t="s">
        <v>473</v>
      </c>
      <c r="L72" s="231">
        <f>P27_40_T13!L55</f>
        <v>0.96650000000000003</v>
      </c>
      <c r="M72" s="231">
        <f>P27_40_T13!M55</f>
        <v>8.1000000000000013E-3</v>
      </c>
      <c r="N72" s="231">
        <f>P27_40_T13!N55</f>
        <v>2.5399999999999999E-2</v>
      </c>
    </row>
    <row r="73" spans="2:23">
      <c r="C73" s="10" t="s">
        <v>170</v>
      </c>
      <c r="D73" s="520">
        <f t="shared" si="1"/>
        <v>8376</v>
      </c>
      <c r="E73" s="514">
        <f t="shared" si="2"/>
        <v>91219.948335721099</v>
      </c>
      <c r="F73" s="505">
        <f t="shared" si="0"/>
        <v>5.2440410297848197E-2</v>
      </c>
      <c r="G73" s="505">
        <f t="shared" si="0"/>
        <v>0.21660117708653767</v>
      </c>
      <c r="I73" s="523"/>
      <c r="K73" s="3" t="s">
        <v>474</v>
      </c>
      <c r="L73" s="231">
        <f>P27_40_T13!L56</f>
        <v>0.96760000000000002</v>
      </c>
      <c r="M73" s="231">
        <f>P27_40_T13!M56</f>
        <v>1.2500000000000001E-2</v>
      </c>
      <c r="N73" s="231">
        <f>P27_40_T13!N56</f>
        <v>1.9900000000000001E-2</v>
      </c>
    </row>
    <row r="74" spans="2:23">
      <c r="C74" s="10" t="s">
        <v>234</v>
      </c>
      <c r="D74" s="520">
        <f t="shared" si="1"/>
        <v>19553</v>
      </c>
      <c r="E74" s="516">
        <f t="shared" si="2"/>
        <v>348112.14484068938</v>
      </c>
      <c r="F74" s="505">
        <f t="shared" si="0"/>
        <v>9.841591868761207E-2</v>
      </c>
      <c r="G74" s="505">
        <f t="shared" si="0"/>
        <v>0.16998735417135849</v>
      </c>
      <c r="I74" s="523"/>
      <c r="K74" s="3" t="s">
        <v>475</v>
      </c>
      <c r="L74" s="231">
        <f>P27_40_T13!L57</f>
        <v>0.91299999999999992</v>
      </c>
      <c r="M74" s="231">
        <f>P27_40_T13!M57</f>
        <v>3.6499999999999998E-2</v>
      </c>
      <c r="N74" s="231">
        <f>P27_40_T13!N57</f>
        <v>5.0499999999999996E-2</v>
      </c>
    </row>
    <row r="75" spans="2:23">
      <c r="C75" s="10" t="s">
        <v>198</v>
      </c>
      <c r="D75" s="520">
        <f t="shared" si="1"/>
        <v>32504</v>
      </c>
      <c r="E75" s="514">
        <f t="shared" si="2"/>
        <v>58179.261636106326</v>
      </c>
      <c r="F75" s="505">
        <f t="shared" si="0"/>
        <v>4.3885951670886027E-2</v>
      </c>
      <c r="G75" s="505">
        <f t="shared" si="0"/>
        <v>0.16420284797047766</v>
      </c>
      <c r="I75" s="523"/>
      <c r="K75" s="3" t="s">
        <v>476</v>
      </c>
      <c r="L75" s="231">
        <f>P27_40_T13!L58</f>
        <v>0.84030000000000005</v>
      </c>
      <c r="M75" s="231">
        <f>P27_40_T13!M58</f>
        <v>4.8099999999999997E-2</v>
      </c>
      <c r="N75" s="231">
        <f>P27_40_T13!N58</f>
        <v>0.11169999999999999</v>
      </c>
    </row>
    <row r="76" spans="2:23">
      <c r="C76" s="10" t="s">
        <v>224</v>
      </c>
      <c r="D76" s="520">
        <f t="shared" si="1"/>
        <v>12700</v>
      </c>
      <c r="E76" s="516">
        <f t="shared" si="2"/>
        <v>353432.261484252</v>
      </c>
      <c r="F76" s="505">
        <f t="shared" si="0"/>
        <v>7.837115022206198E-2</v>
      </c>
      <c r="G76" s="505">
        <f t="shared" si="0"/>
        <v>0.17723398287480233</v>
      </c>
      <c r="I76" s="523"/>
      <c r="K76" s="3" t="s">
        <v>477</v>
      </c>
      <c r="L76" s="231">
        <f>P27_40_T13!L59</f>
        <v>0.76200000000000001</v>
      </c>
      <c r="M76" s="231">
        <f>P27_40_T13!M59</f>
        <v>6.5500000000000003E-2</v>
      </c>
      <c r="N76" s="231">
        <f>P27_40_T13!N59</f>
        <v>0.17190000000000003</v>
      </c>
    </row>
    <row r="77" spans="2:23">
      <c r="C77" s="10" t="s">
        <v>220</v>
      </c>
      <c r="D77" s="520">
        <f t="shared" si="1"/>
        <v>51876</v>
      </c>
      <c r="E77" s="514">
        <f t="shared" si="2"/>
        <v>65297.101149664581</v>
      </c>
      <c r="F77" s="505">
        <f t="shared" si="0"/>
        <v>4.6198248898207291E-2</v>
      </c>
      <c r="G77" s="505">
        <f t="shared" si="0"/>
        <v>0.19878256941328887</v>
      </c>
      <c r="I77" s="523"/>
      <c r="K77" s="3" t="s">
        <v>478</v>
      </c>
      <c r="L77" s="231">
        <f>P27_40_T13!L60</f>
        <v>0.62580000000000002</v>
      </c>
      <c r="M77" s="231">
        <f>P27_40_T13!M60</f>
        <v>9.69E-2</v>
      </c>
      <c r="N77" s="231">
        <f>P27_40_T13!N60</f>
        <v>0.27729999999999999</v>
      </c>
    </row>
    <row r="78" spans="2:23">
      <c r="C78" s="10" t="s">
        <v>159</v>
      </c>
      <c r="D78" s="520">
        <f t="shared" si="1"/>
        <v>2493</v>
      </c>
      <c r="E78" s="515">
        <f t="shared" si="2"/>
        <v>184275.67233453674</v>
      </c>
      <c r="F78" s="505">
        <f t="shared" si="0"/>
        <v>0.13240179232817612</v>
      </c>
      <c r="G78" s="505">
        <f t="shared" si="0"/>
        <v>0.38686096192654013</v>
      </c>
      <c r="I78" s="523"/>
      <c r="K78" s="3" t="s">
        <v>479</v>
      </c>
      <c r="L78" s="231">
        <f>P27_40_T13!L61</f>
        <v>0.25019999999999998</v>
      </c>
      <c r="M78" s="231">
        <f>P27_40_T13!M61</f>
        <v>0.2661</v>
      </c>
      <c r="N78" s="231">
        <f>P27_40_T13!N61</f>
        <v>0.48369999999999996</v>
      </c>
    </row>
    <row r="79" spans="2:23">
      <c r="C79" s="10" t="s">
        <v>232</v>
      </c>
      <c r="D79" s="520">
        <f t="shared" si="1"/>
        <v>46088</v>
      </c>
      <c r="E79" s="514">
        <f t="shared" si="2"/>
        <v>99124.497202959537</v>
      </c>
      <c r="F79" s="505">
        <f t="shared" si="0"/>
        <v>7.0953327458508408E-2</v>
      </c>
      <c r="G79" s="505">
        <f t="shared" si="0"/>
        <v>7.2465942085160134E-2</v>
      </c>
      <c r="I79" s="523"/>
      <c r="K79" s="3" t="s">
        <v>480</v>
      </c>
      <c r="L79" s="231">
        <f>P27_40_T13!L62</f>
        <v>0.14400000000000002</v>
      </c>
      <c r="M79" s="231">
        <f>P27_40_T13!M62</f>
        <v>0.33279999999999998</v>
      </c>
      <c r="N79" s="231">
        <f>P27_40_T13!N62</f>
        <v>0.5232</v>
      </c>
    </row>
    <row r="80" spans="2:23">
      <c r="C80" s="10" t="s">
        <v>204</v>
      </c>
      <c r="D80" s="520">
        <f t="shared" si="1"/>
        <v>23216</v>
      </c>
      <c r="E80" s="514">
        <f t="shared" si="2"/>
        <v>68069.645824862164</v>
      </c>
      <c r="F80" s="505">
        <f t="shared" si="0"/>
        <v>5.049087223358021E-2</v>
      </c>
      <c r="G80" s="505">
        <f t="shared" si="0"/>
        <v>9.016998230514757E-2</v>
      </c>
      <c r="I80" s="523"/>
    </row>
    <row r="81" spans="3:9">
      <c r="C81" s="10" t="s">
        <v>256</v>
      </c>
      <c r="D81" s="520">
        <f t="shared" si="1"/>
        <v>189627</v>
      </c>
      <c r="E81" s="514">
        <f t="shared" si="2"/>
        <v>82812.515289700299</v>
      </c>
      <c r="F81" s="505">
        <f t="shared" si="0"/>
        <v>5.6526193842417534E-2</v>
      </c>
      <c r="G81" s="505">
        <f t="shared" si="0"/>
        <v>9.3194366560447953E-2</v>
      </c>
      <c r="I81" s="523"/>
    </row>
    <row r="82" spans="3:9">
      <c r="C82" s="10" t="s">
        <v>231</v>
      </c>
      <c r="D82" s="520">
        <f t="shared" si="1"/>
        <v>26314</v>
      </c>
      <c r="E82" s="515">
        <f t="shared" si="2"/>
        <v>154409.06665577259</v>
      </c>
      <c r="F82" s="505">
        <f t="shared" si="0"/>
        <v>7.0967565524337514E-2</v>
      </c>
      <c r="G82" s="505">
        <f t="shared" si="0"/>
        <v>0.11099190344248441</v>
      </c>
      <c r="I82" s="523"/>
    </row>
    <row r="83" spans="3:9">
      <c r="C83" s="10" t="s">
        <v>248</v>
      </c>
      <c r="D83" s="520">
        <f t="shared" si="1"/>
        <v>68575</v>
      </c>
      <c r="E83" s="515">
        <f t="shared" si="2"/>
        <v>153568.95717593873</v>
      </c>
      <c r="F83" s="505">
        <f t="shared" si="0"/>
        <v>7.9945917355469784E-2</v>
      </c>
      <c r="G83" s="505">
        <f t="shared" si="0"/>
        <v>9.4573139332255612E-2</v>
      </c>
      <c r="I83" s="523"/>
    </row>
    <row r="84" spans="3:9">
      <c r="C84" s="10" t="s">
        <v>184</v>
      </c>
      <c r="D84" s="520">
        <f t="shared" si="1"/>
        <v>6333</v>
      </c>
      <c r="E84" s="515">
        <f t="shared" si="2"/>
        <v>143325.16124901309</v>
      </c>
      <c r="F84" s="505">
        <f t="shared" si="0"/>
        <v>9.8010471206725611E-2</v>
      </c>
      <c r="G84" s="505">
        <f t="shared" si="0"/>
        <v>7.8489365139601266E-2</v>
      </c>
      <c r="I84" s="523"/>
    </row>
    <row r="85" spans="3:9">
      <c r="C85" s="10" t="s">
        <v>243</v>
      </c>
      <c r="D85" s="520">
        <f t="shared" si="1"/>
        <v>121479</v>
      </c>
      <c r="E85" s="514">
        <f t="shared" si="2"/>
        <v>60510.376692844024</v>
      </c>
      <c r="F85" s="505">
        <f t="shared" si="0"/>
        <v>5.7008371219122299E-2</v>
      </c>
      <c r="G85" s="505">
        <f t="shared" si="0"/>
        <v>5.1241941110761864E-2</v>
      </c>
      <c r="I85" s="523"/>
    </row>
    <row r="86" spans="3:9">
      <c r="C86" s="10" t="s">
        <v>200</v>
      </c>
      <c r="D86" s="520">
        <f t="shared" si="1"/>
        <v>13651</v>
      </c>
      <c r="E86" s="514">
        <f t="shared" si="2"/>
        <v>85678.33404512491</v>
      </c>
      <c r="F86" s="505">
        <f t="shared" si="0"/>
        <v>6.3168155093500877E-2</v>
      </c>
      <c r="G86" s="505">
        <f t="shared" si="0"/>
        <v>6.8170862566024365E-2</v>
      </c>
      <c r="I86" s="523"/>
    </row>
    <row r="87" spans="3:9">
      <c r="C87" s="10" t="s">
        <v>190</v>
      </c>
      <c r="D87" s="520">
        <f t="shared" si="1"/>
        <v>15626</v>
      </c>
      <c r="E87" s="514">
        <f t="shared" si="2"/>
        <v>64971.295689235871</v>
      </c>
      <c r="F87" s="505">
        <f t="shared" ref="F87:G106" si="3">(F34/($E34+$F34+$G34))</f>
        <v>6.4106670669473745E-2</v>
      </c>
      <c r="G87" s="505">
        <f t="shared" si="3"/>
        <v>7.5788107194677226E-2</v>
      </c>
      <c r="I87" s="523"/>
    </row>
    <row r="88" spans="3:9">
      <c r="C88" s="10" t="s">
        <v>259</v>
      </c>
      <c r="D88" s="520">
        <f t="shared" si="1"/>
        <v>447927</v>
      </c>
      <c r="E88" s="502">
        <f t="shared" si="2"/>
        <v>39069.755740087116</v>
      </c>
      <c r="F88" s="505">
        <f t="shared" si="3"/>
        <v>5.0123081805425865E-2</v>
      </c>
      <c r="G88" s="505">
        <f t="shared" si="3"/>
        <v>6.1343408501603094E-2</v>
      </c>
      <c r="I88" s="523"/>
    </row>
    <row r="89" spans="3:9">
      <c r="C89" s="10" t="s">
        <v>240</v>
      </c>
      <c r="D89" s="520">
        <f t="shared" si="1"/>
        <v>9455</v>
      </c>
      <c r="E89" s="515">
        <f t="shared" si="2"/>
        <v>202214.96180856688</v>
      </c>
      <c r="F89" s="505">
        <f t="shared" si="3"/>
        <v>2.4903591680063713E-2</v>
      </c>
      <c r="G89" s="505">
        <f t="shared" si="3"/>
        <v>3.7219368409763504E-2</v>
      </c>
      <c r="I89" s="523"/>
    </row>
    <row r="90" spans="3:9">
      <c r="C90" s="10" t="s">
        <v>157</v>
      </c>
      <c r="D90" s="520">
        <f t="shared" si="1"/>
        <v>9650</v>
      </c>
      <c r="E90" s="502">
        <f t="shared" si="2"/>
        <v>36695.479494300518</v>
      </c>
      <c r="F90" s="522">
        <f t="shared" si="3"/>
        <v>0.30476511616555613</v>
      </c>
      <c r="G90" s="505">
        <f t="shared" si="3"/>
        <v>0.11280732519715804</v>
      </c>
      <c r="I90" s="523"/>
    </row>
    <row r="91" spans="3:9">
      <c r="C91" s="10" t="s">
        <v>266</v>
      </c>
      <c r="D91" s="520">
        <f t="shared" si="1"/>
        <v>3569533</v>
      </c>
      <c r="E91" s="514">
        <f t="shared" si="2"/>
        <v>44584.71412262052</v>
      </c>
      <c r="F91" s="505">
        <f t="shared" si="3"/>
        <v>0.16039055084365378</v>
      </c>
      <c r="G91" s="521">
        <f t="shared" si="3"/>
        <v>0.48118194983647911</v>
      </c>
      <c r="I91" s="523"/>
    </row>
    <row r="92" spans="3:9">
      <c r="C92" s="10" t="s">
        <v>169</v>
      </c>
      <c r="D92" s="520">
        <f t="shared" si="1"/>
        <v>15440</v>
      </c>
      <c r="E92" s="502">
        <f t="shared" si="2"/>
        <v>33787.847226036276</v>
      </c>
      <c r="F92" s="505">
        <f t="shared" si="3"/>
        <v>7.0065916610436332E-2</v>
      </c>
      <c r="G92" s="505">
        <f t="shared" si="3"/>
        <v>0.19663954421464119</v>
      </c>
      <c r="I92" s="523"/>
    </row>
    <row r="93" spans="3:9">
      <c r="C93" s="10" t="s">
        <v>263</v>
      </c>
      <c r="D93" s="520">
        <f t="shared" si="1"/>
        <v>938639</v>
      </c>
      <c r="E93" s="514">
        <f t="shared" si="2"/>
        <v>46360.727735796187</v>
      </c>
      <c r="F93" s="505">
        <f t="shared" si="3"/>
        <v>6.664858335556334E-2</v>
      </c>
      <c r="G93" s="505">
        <f t="shared" si="3"/>
        <v>0.21812062735990714</v>
      </c>
      <c r="I93" s="523"/>
    </row>
    <row r="94" spans="3:9">
      <c r="C94" s="10" t="s">
        <v>230</v>
      </c>
      <c r="D94" s="520">
        <f t="shared" si="1"/>
        <v>42792</v>
      </c>
      <c r="E94" s="514">
        <f t="shared" si="2"/>
        <v>89558.22676014209</v>
      </c>
      <c r="F94" s="505">
        <f t="shared" si="3"/>
        <v>6.1579739289266876E-2</v>
      </c>
      <c r="G94" s="505">
        <f t="shared" si="3"/>
        <v>0.12419344356024563</v>
      </c>
      <c r="I94" s="523"/>
    </row>
    <row r="95" spans="3:9">
      <c r="C95" s="10" t="s">
        <v>167</v>
      </c>
      <c r="D95" s="520">
        <f t="shared" si="1"/>
        <v>10476</v>
      </c>
      <c r="E95" s="514">
        <f t="shared" si="2"/>
        <v>46371.120081137837</v>
      </c>
      <c r="F95" s="505">
        <f t="shared" si="3"/>
        <v>0.12840264667117082</v>
      </c>
      <c r="G95" s="505">
        <f t="shared" si="3"/>
        <v>0.27851187136459143</v>
      </c>
      <c r="I95" s="523"/>
    </row>
    <row r="96" spans="3:9">
      <c r="C96" s="10" t="s">
        <v>183</v>
      </c>
      <c r="D96" s="520">
        <f t="shared" si="1"/>
        <v>11902</v>
      </c>
      <c r="E96" s="514">
        <f t="shared" si="2"/>
        <v>59523.569315241133</v>
      </c>
      <c r="F96" s="505">
        <f t="shared" si="3"/>
        <v>6.4134585520749313E-2</v>
      </c>
      <c r="G96" s="505">
        <f t="shared" si="3"/>
        <v>0.12159640204243143</v>
      </c>
      <c r="I96" s="523"/>
    </row>
    <row r="97" spans="3:9">
      <c r="C97" s="10" t="s">
        <v>252</v>
      </c>
      <c r="D97" s="520">
        <f t="shared" si="1"/>
        <v>217710</v>
      </c>
      <c r="E97" s="514">
        <f t="shared" si="2"/>
        <v>59937.270349639424</v>
      </c>
      <c r="F97" s="505">
        <f t="shared" si="3"/>
        <v>4.4955589144454203E-2</v>
      </c>
      <c r="G97" s="505">
        <f t="shared" si="3"/>
        <v>0.17368357405280455</v>
      </c>
      <c r="I97" s="523"/>
    </row>
    <row r="98" spans="3:9">
      <c r="C98" s="10" t="s">
        <v>221</v>
      </c>
      <c r="D98" s="520">
        <f t="shared" si="1"/>
        <v>29592</v>
      </c>
      <c r="E98" s="514">
        <f t="shared" si="2"/>
        <v>89831.45642775076</v>
      </c>
      <c r="F98" s="505">
        <f t="shared" si="3"/>
        <v>0.10578622349986681</v>
      </c>
      <c r="G98" s="505">
        <f t="shared" si="3"/>
        <v>0.14339313010137755</v>
      </c>
      <c r="I98" s="523"/>
    </row>
    <row r="99" spans="3:9">
      <c r="C99" s="10" t="s">
        <v>262</v>
      </c>
      <c r="D99" s="520">
        <f t="shared" si="1"/>
        <v>362957</v>
      </c>
      <c r="E99" s="514">
        <f t="shared" si="2"/>
        <v>104296.13389015778</v>
      </c>
      <c r="F99" s="505">
        <f t="shared" si="3"/>
        <v>0.10511492183456841</v>
      </c>
      <c r="G99" s="505">
        <f t="shared" si="3"/>
        <v>0.26406628356317924</v>
      </c>
      <c r="I99" s="523"/>
    </row>
    <row r="100" spans="3:9">
      <c r="C100" s="10" t="s">
        <v>202</v>
      </c>
      <c r="D100" s="520">
        <f t="shared" si="1"/>
        <v>10358</v>
      </c>
      <c r="E100" s="514">
        <f t="shared" si="2"/>
        <v>123082.81976443328</v>
      </c>
      <c r="F100" s="505">
        <f t="shared" si="3"/>
        <v>6.5074630111745704E-2</v>
      </c>
      <c r="G100" s="505">
        <f t="shared" si="3"/>
        <v>0.11950175609500359</v>
      </c>
      <c r="I100" s="523"/>
    </row>
    <row r="101" spans="3:9">
      <c r="C101" s="10" t="s">
        <v>208</v>
      </c>
      <c r="D101" s="520">
        <f t="shared" si="1"/>
        <v>34938</v>
      </c>
      <c r="E101" s="514">
        <f t="shared" si="2"/>
        <v>47273.134379472212</v>
      </c>
      <c r="F101" s="505">
        <f t="shared" si="3"/>
        <v>4.468650377401201E-2</v>
      </c>
      <c r="G101" s="505">
        <f t="shared" si="3"/>
        <v>0.13481525650567777</v>
      </c>
      <c r="I101" s="523"/>
    </row>
    <row r="102" spans="3:9">
      <c r="C102" s="10" t="s">
        <v>216</v>
      </c>
      <c r="D102" s="520">
        <f t="shared" si="1"/>
        <v>36635</v>
      </c>
      <c r="E102" s="514">
        <f t="shared" si="2"/>
        <v>85794.553234338731</v>
      </c>
      <c r="F102" s="505">
        <f t="shared" si="3"/>
        <v>5.8326546486000268E-2</v>
      </c>
      <c r="G102" s="529">
        <f t="shared" si="3"/>
        <v>0.30962360736410799</v>
      </c>
      <c r="I102" s="523"/>
    </row>
    <row r="103" spans="3:9">
      <c r="C103" s="10" t="s">
        <v>171</v>
      </c>
      <c r="D103" s="520">
        <f t="shared" si="1"/>
        <v>13230</v>
      </c>
      <c r="E103" s="502">
        <f t="shared" si="2"/>
        <v>25706.303015117155</v>
      </c>
      <c r="F103" s="505">
        <f t="shared" si="3"/>
        <v>3.3587572176967791E-2</v>
      </c>
      <c r="G103" s="505">
        <f t="shared" si="3"/>
        <v>9.7856306106168467E-2</v>
      </c>
      <c r="I103" s="523"/>
    </row>
    <row r="104" spans="3:9">
      <c r="C104" s="10" t="s">
        <v>264</v>
      </c>
      <c r="D104" s="520">
        <f t="shared" si="1"/>
        <v>261748</v>
      </c>
      <c r="E104" s="515">
        <f t="shared" si="2"/>
        <v>142115.46578636701</v>
      </c>
      <c r="F104" s="505">
        <f t="shared" si="3"/>
        <v>6.7255795743760477E-2</v>
      </c>
      <c r="G104" s="528">
        <f t="shared" si="3"/>
        <v>0.26019272410331551</v>
      </c>
      <c r="I104" s="523"/>
    </row>
    <row r="105" spans="3:9">
      <c r="C105" s="10" t="s">
        <v>244</v>
      </c>
      <c r="D105" s="520">
        <f t="shared" si="1"/>
        <v>160859</v>
      </c>
      <c r="E105" s="514">
        <f t="shared" si="2"/>
        <v>42542.852372450398</v>
      </c>
      <c r="F105" s="505">
        <f t="shared" si="3"/>
        <v>4.3451627459141461E-2</v>
      </c>
      <c r="G105" s="505">
        <f t="shared" si="3"/>
        <v>0.13853691007480678</v>
      </c>
      <c r="I105" s="523"/>
    </row>
    <row r="106" spans="3:9">
      <c r="C106" s="10" t="s">
        <v>249</v>
      </c>
      <c r="D106" s="520">
        <f t="shared" si="1"/>
        <v>224579</v>
      </c>
      <c r="E106" s="514">
        <f t="shared" si="2"/>
        <v>40978.317274010486</v>
      </c>
      <c r="F106" s="505">
        <f t="shared" si="3"/>
        <v>3.8640092394160032E-2</v>
      </c>
      <c r="G106" s="505">
        <f t="shared" si="3"/>
        <v>5.9991961649683102E-2</v>
      </c>
      <c r="I106" s="523"/>
    </row>
    <row r="107" spans="3:9">
      <c r="C107" s="10" t="s">
        <v>205</v>
      </c>
      <c r="D107" s="520">
        <f t="shared" si="1"/>
        <v>32963</v>
      </c>
      <c r="E107" s="514">
        <f t="shared" si="2"/>
        <v>47984.410893425957</v>
      </c>
      <c r="F107" s="505">
        <f t="shared" ref="F107:G114" si="4">(F54/($E54+$F54+$G54))</f>
        <v>5.4737950718441494E-2</v>
      </c>
      <c r="G107" s="505">
        <f t="shared" si="4"/>
        <v>0.15923510615211056</v>
      </c>
      <c r="I107" s="523"/>
    </row>
    <row r="108" spans="3:9">
      <c r="C108" s="10" t="s">
        <v>225</v>
      </c>
      <c r="D108" s="520">
        <f t="shared" si="1"/>
        <v>88088</v>
      </c>
      <c r="E108" s="502">
        <f t="shared" si="2"/>
        <v>28718.345764803376</v>
      </c>
      <c r="F108" s="505">
        <f t="shared" si="4"/>
        <v>2.721692423012129E-2</v>
      </c>
      <c r="G108" s="505">
        <f t="shared" si="4"/>
        <v>0.14117630048653088</v>
      </c>
      <c r="I108" s="523"/>
    </row>
    <row r="109" spans="3:9">
      <c r="C109" s="10" t="s">
        <v>250</v>
      </c>
      <c r="D109" s="520">
        <f t="shared" si="1"/>
        <v>230358</v>
      </c>
      <c r="E109" s="514">
        <f t="shared" si="2"/>
        <v>78569.346437501634</v>
      </c>
      <c r="F109" s="505">
        <f t="shared" si="4"/>
        <v>7.7433286828150899E-2</v>
      </c>
      <c r="G109" s="521">
        <f t="shared" si="4"/>
        <v>0.40896166178033616</v>
      </c>
      <c r="I109" s="523"/>
    </row>
    <row r="110" spans="3:9">
      <c r="C110" s="10" t="s">
        <v>164</v>
      </c>
      <c r="D110" s="520">
        <f t="shared" si="1"/>
        <v>5540</v>
      </c>
      <c r="E110" s="514">
        <f t="shared" si="2"/>
        <v>64664.144447653438</v>
      </c>
      <c r="F110" s="505">
        <f t="shared" si="4"/>
        <v>6.7909419049612091E-2</v>
      </c>
      <c r="G110" s="505">
        <f t="shared" si="4"/>
        <v>0.18933740682173814</v>
      </c>
      <c r="I110" s="523"/>
    </row>
    <row r="111" spans="3:9">
      <c r="C111" s="10" t="s">
        <v>144</v>
      </c>
      <c r="D111" s="520">
        <f t="shared" si="1"/>
        <v>1015</v>
      </c>
      <c r="E111" s="514">
        <f t="shared" si="2"/>
        <v>63755.39447290641</v>
      </c>
      <c r="F111" s="505">
        <f t="shared" si="4"/>
        <v>5.566428355178487E-2</v>
      </c>
      <c r="G111" s="505">
        <f t="shared" si="4"/>
        <v>0.20217778411893789</v>
      </c>
      <c r="I111" s="523"/>
    </row>
    <row r="112" spans="3:9">
      <c r="C112" s="10" t="s">
        <v>260</v>
      </c>
      <c r="D112" s="520">
        <f t="shared" si="1"/>
        <v>333692</v>
      </c>
      <c r="E112" s="514">
        <f t="shared" si="2"/>
        <v>77827.374435317601</v>
      </c>
      <c r="F112" s="505">
        <f t="shared" si="4"/>
        <v>8.6612131100732972E-2</v>
      </c>
      <c r="G112" s="505">
        <f t="shared" si="4"/>
        <v>0.23779784163141277</v>
      </c>
      <c r="I112" s="523"/>
    </row>
    <row r="113" spans="3:9">
      <c r="C113" s="10" t="s">
        <v>223</v>
      </c>
      <c r="D113" s="520">
        <f t="shared" si="1"/>
        <v>61471</v>
      </c>
      <c r="E113" s="514">
        <f t="shared" si="2"/>
        <v>56396.025045305927</v>
      </c>
      <c r="F113" s="505">
        <f t="shared" si="4"/>
        <v>6.0819099080981751E-2</v>
      </c>
      <c r="G113" s="505">
        <f t="shared" si="4"/>
        <v>0.26017462017807769</v>
      </c>
      <c r="I113" s="523"/>
    </row>
    <row r="114" spans="3:9">
      <c r="C114" s="10" t="s">
        <v>226</v>
      </c>
      <c r="D114" s="520">
        <f t="shared" si="1"/>
        <v>77078</v>
      </c>
      <c r="E114" s="514">
        <f t="shared" si="2"/>
        <v>42061.411506785342</v>
      </c>
      <c r="F114" s="505">
        <f t="shared" si="4"/>
        <v>6.1566466488916852E-2</v>
      </c>
      <c r="G114" s="505">
        <f t="shared" si="4"/>
        <v>0.1949722333358731</v>
      </c>
      <c r="I114" s="523"/>
    </row>
    <row r="115" spans="3:9">
      <c r="H115" s="59"/>
    </row>
    <row r="116" spans="3:9">
      <c r="H116" s="59"/>
    </row>
    <row r="117" spans="3:9">
      <c r="H117" s="59"/>
    </row>
  </sheetData>
  <sheetProtection selectLockedCells="1" selectUnlockedCells="1"/>
  <mergeCells count="13">
    <mergeCell ref="C12:C13"/>
    <mergeCell ref="D12:D13"/>
    <mergeCell ref="E12:E13"/>
    <mergeCell ref="F12:F13"/>
    <mergeCell ref="G12:G13"/>
    <mergeCell ref="U12:U13"/>
    <mergeCell ref="H12:N12"/>
    <mergeCell ref="O12:O13"/>
    <mergeCell ref="P12:P13"/>
    <mergeCell ref="T12:T13"/>
    <mergeCell ref="Q12:Q13"/>
    <mergeCell ref="R12:R13"/>
    <mergeCell ref="S12:S1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58" firstPageNumber="0" orientation="landscape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9">
    <pageSetUpPr fitToPage="1"/>
  </sheetPr>
  <dimension ref="B3:W114"/>
  <sheetViews>
    <sheetView showGridLines="0" topLeftCell="A47" zoomScale="125" zoomScaleNormal="125" zoomScalePageLayoutView="125" workbookViewId="0">
      <selection activeCell="E114" sqref="E114"/>
    </sheetView>
  </sheetViews>
  <sheetFormatPr baseColWidth="10" defaultColWidth="8.83203125" defaultRowHeight="13"/>
  <cols>
    <col min="1" max="2" width="3.33203125" style="3" customWidth="1"/>
    <col min="3" max="3" width="58.6640625" style="3" customWidth="1"/>
    <col min="4" max="4" width="11.6640625" style="3" customWidth="1"/>
    <col min="5" max="5" width="9.6640625" style="3" customWidth="1"/>
    <col min="6" max="19" width="8.6640625" style="3" customWidth="1"/>
    <col min="20" max="21" width="9.6640625" style="3" customWidth="1"/>
    <col min="22" max="22" width="3.33203125" style="3" customWidth="1"/>
    <col min="23" max="16384" width="8.83203125" style="3"/>
  </cols>
  <sheetData>
    <row r="3" spans="2:22" ht="14" thickBot="1">
      <c r="B3" s="245">
        <v>2.5</v>
      </c>
      <c r="C3" s="242">
        <v>58</v>
      </c>
      <c r="D3" s="242">
        <v>11</v>
      </c>
      <c r="E3" s="242">
        <v>9</v>
      </c>
      <c r="F3" s="242">
        <v>8</v>
      </c>
      <c r="G3" s="242">
        <v>8</v>
      </c>
      <c r="H3" s="242">
        <v>8</v>
      </c>
      <c r="I3" s="242">
        <v>8</v>
      </c>
      <c r="J3" s="242">
        <v>8</v>
      </c>
      <c r="K3" s="242">
        <v>8</v>
      </c>
      <c r="L3" s="242">
        <v>8</v>
      </c>
      <c r="M3" s="242">
        <v>8</v>
      </c>
      <c r="N3" s="242">
        <v>8</v>
      </c>
      <c r="O3" s="242">
        <v>8</v>
      </c>
      <c r="P3" s="242">
        <v>8</v>
      </c>
      <c r="Q3" s="242">
        <v>8</v>
      </c>
      <c r="R3" s="242">
        <v>8</v>
      </c>
      <c r="S3" s="242">
        <v>8</v>
      </c>
      <c r="T3" s="242">
        <v>9</v>
      </c>
      <c r="U3" s="242">
        <v>9</v>
      </c>
      <c r="V3" s="245">
        <v>2.5</v>
      </c>
    </row>
    <row r="4" spans="2:22" ht="13" customHeight="1">
      <c r="B4" s="91"/>
      <c r="C4" s="123"/>
      <c r="D4" s="119"/>
      <c r="E4" s="124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0"/>
    </row>
    <row r="5" spans="2:22" ht="13" customHeight="1">
      <c r="B5" s="94"/>
      <c r="C5" s="126"/>
      <c r="D5" s="101"/>
      <c r="E5" s="127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96" t="s">
        <v>428</v>
      </c>
      <c r="V5" s="118"/>
    </row>
    <row r="6" spans="2:22" ht="13" customHeight="1">
      <c r="B6" s="94"/>
      <c r="C6" s="126"/>
      <c r="D6" s="101"/>
      <c r="E6" s="127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18"/>
    </row>
    <row r="7" spans="2:22" ht="13" customHeight="1">
      <c r="B7" s="94"/>
      <c r="C7" s="99" t="s">
        <v>415</v>
      </c>
      <c r="D7" s="122"/>
      <c r="E7" s="129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18"/>
    </row>
    <row r="8" spans="2:22" ht="13" customHeight="1">
      <c r="B8" s="94"/>
      <c r="C8" s="99"/>
      <c r="D8" s="122"/>
      <c r="E8" s="129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18"/>
    </row>
    <row r="9" spans="2:22" ht="15" customHeight="1">
      <c r="B9" s="171"/>
      <c r="C9" s="64"/>
      <c r="D9" s="64"/>
      <c r="E9" s="173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2"/>
    </row>
    <row r="10" spans="2:22" ht="15" customHeight="1">
      <c r="B10" s="2"/>
      <c r="C10" s="30" t="s">
        <v>393</v>
      </c>
      <c r="D10" s="17"/>
      <c r="E10" s="60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45"/>
    </row>
    <row r="11" spans="2:22" ht="15" customHeight="1" thickBot="1">
      <c r="B11" s="2"/>
      <c r="C11" s="30"/>
      <c r="D11" s="30"/>
      <c r="E11" s="1"/>
      <c r="F11" s="17"/>
      <c r="G11" s="17"/>
      <c r="H11" s="1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4"/>
      <c r="U11" s="14" t="s">
        <v>39</v>
      </c>
      <c r="V11" s="45"/>
    </row>
    <row r="12" spans="2:22" ht="15" customHeight="1" thickBot="1">
      <c r="B12" s="2"/>
      <c r="C12" s="548" t="s">
        <v>63</v>
      </c>
      <c r="D12" s="548" t="s">
        <v>69</v>
      </c>
      <c r="E12" s="548" t="s">
        <v>349</v>
      </c>
      <c r="F12" s="548" t="s">
        <v>360</v>
      </c>
      <c r="G12" s="548" t="s">
        <v>0</v>
      </c>
      <c r="H12" s="552" t="s">
        <v>7</v>
      </c>
      <c r="I12" s="552"/>
      <c r="J12" s="552"/>
      <c r="K12" s="552"/>
      <c r="L12" s="552"/>
      <c r="M12" s="552"/>
      <c r="N12" s="552"/>
      <c r="O12" s="548" t="s">
        <v>67</v>
      </c>
      <c r="P12" s="548" t="s">
        <v>40</v>
      </c>
      <c r="Q12" s="548" t="s">
        <v>346</v>
      </c>
      <c r="R12" s="548" t="s">
        <v>347</v>
      </c>
      <c r="S12" s="548" t="s">
        <v>348</v>
      </c>
      <c r="T12" s="548" t="s">
        <v>44</v>
      </c>
      <c r="U12" s="548" t="s">
        <v>46</v>
      </c>
      <c r="V12" s="45"/>
    </row>
    <row r="13" spans="2:22" ht="37" customHeight="1" thickBot="1">
      <c r="B13" s="2"/>
      <c r="C13" s="559"/>
      <c r="D13" s="559"/>
      <c r="E13" s="559"/>
      <c r="F13" s="559"/>
      <c r="G13" s="559"/>
      <c r="H13" s="261" t="s">
        <v>1</v>
      </c>
      <c r="I13" s="261" t="s">
        <v>2</v>
      </c>
      <c r="J13" s="261" t="s">
        <v>3</v>
      </c>
      <c r="K13" s="261" t="s">
        <v>4</v>
      </c>
      <c r="L13" s="261" t="s">
        <v>5</v>
      </c>
      <c r="M13" s="261" t="s">
        <v>68</v>
      </c>
      <c r="N13" s="261" t="s">
        <v>6</v>
      </c>
      <c r="O13" s="559"/>
      <c r="P13" s="559"/>
      <c r="Q13" s="559"/>
      <c r="R13" s="559"/>
      <c r="S13" s="559"/>
      <c r="T13" s="559"/>
      <c r="U13" s="559"/>
      <c r="V13" s="45"/>
    </row>
    <row r="14" spans="2:22" ht="14" customHeight="1">
      <c r="B14" s="2"/>
      <c r="C14" s="21" t="s">
        <v>154</v>
      </c>
      <c r="D14" s="401">
        <v>3245</v>
      </c>
      <c r="E14" s="349">
        <v>0.1300141078</v>
      </c>
      <c r="F14" s="349">
        <v>6.9798871999999998E-3</v>
      </c>
      <c r="G14" s="349">
        <v>1.7017765529999999E-2</v>
      </c>
      <c r="H14" s="80">
        <v>7.6532420999999998E-3</v>
      </c>
      <c r="I14" s="80">
        <v>3.9218837999999995E-3</v>
      </c>
      <c r="J14" s="80">
        <v>2.8464476299999999E-3</v>
      </c>
      <c r="K14" s="80">
        <v>7.8209175500000006E-3</v>
      </c>
      <c r="L14" s="80">
        <v>2.8349284999999995E-4</v>
      </c>
      <c r="M14" s="80">
        <v>1.1970539399999999E-3</v>
      </c>
      <c r="N14" s="80">
        <v>9.2788901399999957E-3</v>
      </c>
      <c r="O14" s="80">
        <v>9.7163314340000001E-2</v>
      </c>
      <c r="P14" s="80">
        <v>1.1622427080000001E-2</v>
      </c>
      <c r="Q14" s="80">
        <v>1.290571116E-2</v>
      </c>
      <c r="R14" s="80">
        <v>1.1003358600000001E-3</v>
      </c>
      <c r="S14" s="80">
        <v>2.4301776499999999E-3</v>
      </c>
      <c r="T14" s="80">
        <v>0.23203386286</v>
      </c>
      <c r="U14" s="80">
        <v>1.6882141779999998E-2</v>
      </c>
      <c r="V14" s="112">
        <v>48</v>
      </c>
    </row>
    <row r="15" spans="2:22" ht="14" customHeight="1">
      <c r="B15" s="2"/>
      <c r="C15" s="406" t="s">
        <v>152</v>
      </c>
      <c r="D15" s="409">
        <v>3157</v>
      </c>
      <c r="E15" s="350">
        <v>0.11541869666999999</v>
      </c>
      <c r="F15" s="350">
        <v>1.218924119E-2</v>
      </c>
      <c r="G15" s="350">
        <v>2.0794099810000001E-2</v>
      </c>
      <c r="H15" s="83">
        <v>6.54478306E-3</v>
      </c>
      <c r="I15" s="83">
        <v>3.5542572E-3</v>
      </c>
      <c r="J15" s="83">
        <v>2.2910385899999998E-3</v>
      </c>
      <c r="K15" s="83">
        <v>6.5766837900000001E-3</v>
      </c>
      <c r="L15" s="83">
        <v>6.164078E-5</v>
      </c>
      <c r="M15" s="83">
        <v>1.0022586800000001E-3</v>
      </c>
      <c r="N15" s="83">
        <v>8.4576934100000015E-3</v>
      </c>
      <c r="O15" s="83">
        <v>8.7045549570000005E-2</v>
      </c>
      <c r="P15" s="83">
        <v>1.0099897109999999E-2</v>
      </c>
      <c r="Q15" s="83">
        <v>1.095368639E-2</v>
      </c>
      <c r="R15" s="83">
        <v>1.0167940100000001E-3</v>
      </c>
      <c r="S15" s="83">
        <v>1.8507770299999999E-3</v>
      </c>
      <c r="T15" s="83">
        <v>0.30300216017000003</v>
      </c>
      <c r="U15" s="83">
        <v>1.3905173309999999E-2</v>
      </c>
      <c r="V15" s="112">
        <v>49</v>
      </c>
    </row>
    <row r="16" spans="2:22" ht="14" customHeight="1">
      <c r="B16" s="2"/>
      <c r="C16" s="406" t="s">
        <v>211</v>
      </c>
      <c r="D16" s="409">
        <v>42551</v>
      </c>
      <c r="E16" s="350">
        <v>1.6026532101199999</v>
      </c>
      <c r="F16" s="350">
        <v>9.4008959030000006E-2</v>
      </c>
      <c r="G16" s="350">
        <v>0.15784420254000001</v>
      </c>
      <c r="H16" s="83">
        <v>9.2839291719999995E-2</v>
      </c>
      <c r="I16" s="83">
        <v>4.8583835999999998E-2</v>
      </c>
      <c r="J16" s="83">
        <v>4.1222795189999994E-2</v>
      </c>
      <c r="K16" s="83">
        <v>0.10486331732</v>
      </c>
      <c r="L16" s="83">
        <v>1.2966903100000001E-3</v>
      </c>
      <c r="M16" s="83">
        <v>1.80171232E-3</v>
      </c>
      <c r="N16" s="83">
        <v>0.12254145320000009</v>
      </c>
      <c r="O16" s="83">
        <v>1.1903013417900001</v>
      </c>
      <c r="P16" s="83">
        <v>0.11822064764000001</v>
      </c>
      <c r="Q16" s="83">
        <v>0.13314036717</v>
      </c>
      <c r="R16" s="83">
        <v>1.374487584E-2</v>
      </c>
      <c r="S16" s="83">
        <v>2.858166296E-2</v>
      </c>
      <c r="T16" s="83">
        <v>2.41996598278</v>
      </c>
      <c r="U16" s="83">
        <v>0.19171821685000001</v>
      </c>
      <c r="V16" s="112">
        <v>50</v>
      </c>
    </row>
    <row r="17" spans="2:22" ht="14" customHeight="1">
      <c r="B17" s="2"/>
      <c r="C17" s="406" t="s">
        <v>140</v>
      </c>
      <c r="D17" s="409">
        <v>1310</v>
      </c>
      <c r="E17" s="350">
        <v>4.5866111370000004E-2</v>
      </c>
      <c r="F17" s="350">
        <v>2.7738432739999999E-2</v>
      </c>
      <c r="G17" s="350">
        <v>6.6117565000000005E-3</v>
      </c>
      <c r="H17" s="83">
        <v>2.37190241E-3</v>
      </c>
      <c r="I17" s="83">
        <v>1.393448E-3</v>
      </c>
      <c r="J17" s="83">
        <v>9.6147115999999999E-4</v>
      </c>
      <c r="K17" s="83">
        <v>2.2516447799999996E-3</v>
      </c>
      <c r="L17" s="83">
        <v>2.535456E-5</v>
      </c>
      <c r="M17" s="83">
        <v>6.8200782999999993E-4</v>
      </c>
      <c r="N17" s="83">
        <v>3.6299155400000005E-3</v>
      </c>
      <c r="O17" s="83">
        <v>3.4594657459999997E-2</v>
      </c>
      <c r="P17" s="83">
        <v>3.9910151699999999E-3</v>
      </c>
      <c r="Q17" s="83">
        <v>4.2931031800000005E-3</v>
      </c>
      <c r="R17" s="83">
        <v>4.4853860000000005E-4</v>
      </c>
      <c r="S17" s="83">
        <v>7.5142061999999995E-4</v>
      </c>
      <c r="T17" s="83">
        <v>0.10759631739</v>
      </c>
      <c r="U17" s="83">
        <v>8.204446189999999E-3</v>
      </c>
      <c r="V17" s="112">
        <v>51</v>
      </c>
    </row>
    <row r="18" spans="2:22" ht="14" customHeight="1">
      <c r="B18" s="2"/>
      <c r="C18" s="406" t="s">
        <v>213</v>
      </c>
      <c r="D18" s="409">
        <v>44471</v>
      </c>
      <c r="E18" s="350">
        <v>1.8963061674699999</v>
      </c>
      <c r="F18" s="350">
        <v>0.21295592216000001</v>
      </c>
      <c r="G18" s="350">
        <v>0.60620882678999999</v>
      </c>
      <c r="H18" s="83">
        <v>6.895446761E-2</v>
      </c>
      <c r="I18" s="83">
        <v>3.2308408800000001E-2</v>
      </c>
      <c r="J18" s="83">
        <v>2.7278027170000003E-2</v>
      </c>
      <c r="K18" s="83">
        <v>7.3283841719999993E-2</v>
      </c>
      <c r="L18" s="83">
        <v>2.52267832E-3</v>
      </c>
      <c r="M18" s="83">
        <v>2.534985038E-2</v>
      </c>
      <c r="N18" s="83">
        <v>0.15749430325999997</v>
      </c>
      <c r="O18" s="83">
        <v>1.5140346503000002</v>
      </c>
      <c r="P18" s="83">
        <v>0.21899486871000001</v>
      </c>
      <c r="Q18" s="83">
        <v>0.23619232053</v>
      </c>
      <c r="R18" s="83">
        <v>1.4060441449999999E-2</v>
      </c>
      <c r="S18" s="83">
        <v>3.1712339120000002E-2</v>
      </c>
      <c r="T18" s="83">
        <v>13.138492050249999</v>
      </c>
      <c r="U18" s="83">
        <v>0.43624776966000001</v>
      </c>
      <c r="V18" s="112">
        <v>52</v>
      </c>
    </row>
    <row r="19" spans="2:22" ht="14" customHeight="1">
      <c r="B19" s="2"/>
      <c r="C19" s="406" t="s">
        <v>194</v>
      </c>
      <c r="D19" s="409">
        <v>39222</v>
      </c>
      <c r="E19" s="350">
        <v>0.93721162481999998</v>
      </c>
      <c r="F19" s="350">
        <v>1.5949903429999999E-2</v>
      </c>
      <c r="G19" s="350">
        <v>7.5121284300000007E-2</v>
      </c>
      <c r="H19" s="83">
        <v>4.0800906259999999E-2</v>
      </c>
      <c r="I19" s="83">
        <v>4.4178648000000001E-2</v>
      </c>
      <c r="J19" s="83">
        <v>2.1247055590000001E-2</v>
      </c>
      <c r="K19" s="83">
        <v>4.3499763829999996E-2</v>
      </c>
      <c r="L19" s="83">
        <v>1.7113586890000001E-2</v>
      </c>
      <c r="M19" s="83">
        <v>1.33278602E-3</v>
      </c>
      <c r="N19" s="83">
        <v>8.8659998879999979E-2</v>
      </c>
      <c r="O19" s="83">
        <v>0.68173028936000002</v>
      </c>
      <c r="P19" s="83">
        <v>4.6068719129999998E-2</v>
      </c>
      <c r="Q19" s="83">
        <v>5.9048231389999997E-2</v>
      </c>
      <c r="R19" s="83">
        <v>7.0575791399999999E-3</v>
      </c>
      <c r="S19" s="83">
        <v>2.0758463309999999E-2</v>
      </c>
      <c r="T19" s="83">
        <v>1.6322534018299999</v>
      </c>
      <c r="U19" s="83">
        <v>0.12957533152</v>
      </c>
      <c r="V19" s="112">
        <v>53</v>
      </c>
    </row>
    <row r="20" spans="2:22" ht="14" customHeight="1">
      <c r="B20" s="2"/>
      <c r="C20" s="406" t="s">
        <v>153</v>
      </c>
      <c r="D20" s="409">
        <v>5751</v>
      </c>
      <c r="E20" s="350">
        <v>0.14919417983</v>
      </c>
      <c r="F20" s="350">
        <v>1.8850188390000001E-2</v>
      </c>
      <c r="G20" s="350">
        <v>7.9388998380000006E-2</v>
      </c>
      <c r="H20" s="83">
        <v>4.09411688E-3</v>
      </c>
      <c r="I20" s="83">
        <v>1.9427196000000001E-3</v>
      </c>
      <c r="J20" s="83">
        <v>1.6778911200000001E-3</v>
      </c>
      <c r="K20" s="83">
        <v>7.1236602400000003E-3</v>
      </c>
      <c r="L20" s="83">
        <v>1.4658931399999999E-3</v>
      </c>
      <c r="M20" s="83">
        <v>4.7230093000000001E-4</v>
      </c>
      <c r="N20" s="83">
        <v>1.6601584690000001E-2</v>
      </c>
      <c r="O20" s="83">
        <v>0.11631003918</v>
      </c>
      <c r="P20" s="83">
        <v>1.175698411E-2</v>
      </c>
      <c r="Q20" s="83">
        <v>1.3776393179999999E-2</v>
      </c>
      <c r="R20" s="83">
        <v>1.7799184300000001E-3</v>
      </c>
      <c r="S20" s="83">
        <v>4.0000853799999998E-3</v>
      </c>
      <c r="T20" s="83">
        <v>0.97317841156999996</v>
      </c>
      <c r="U20" s="83">
        <v>3.9447288910000003E-2</v>
      </c>
      <c r="V20" s="112">
        <v>54</v>
      </c>
    </row>
    <row r="21" spans="2:22" ht="14" customHeight="1">
      <c r="B21" s="2"/>
      <c r="C21" s="406" t="s">
        <v>180</v>
      </c>
      <c r="D21" s="409">
        <v>14583</v>
      </c>
      <c r="E21" s="350">
        <v>0.65625932526999997</v>
      </c>
      <c r="F21" s="350">
        <v>3.7377038039999998E-2</v>
      </c>
      <c r="G21" s="350">
        <v>6.8228937180000004E-2</v>
      </c>
      <c r="H21" s="83">
        <v>3.7603873430000004E-2</v>
      </c>
      <c r="I21" s="83">
        <v>1.381295823E-2</v>
      </c>
      <c r="J21" s="83">
        <v>1.113812216E-2</v>
      </c>
      <c r="K21" s="83">
        <v>3.8604233659999994E-2</v>
      </c>
      <c r="L21" s="83">
        <v>9.2674600000000002E-5</v>
      </c>
      <c r="M21" s="83">
        <v>1.44014183E-3</v>
      </c>
      <c r="N21" s="83">
        <v>4.7954391409999991E-2</v>
      </c>
      <c r="O21" s="83">
        <v>0.50614698051999996</v>
      </c>
      <c r="P21" s="83">
        <v>6.5868868580000003E-2</v>
      </c>
      <c r="Q21" s="83">
        <v>7.1708436380000004E-2</v>
      </c>
      <c r="R21" s="83">
        <v>5.2295980999999998E-3</v>
      </c>
      <c r="S21" s="83">
        <v>1.110635238E-2</v>
      </c>
      <c r="T21" s="83">
        <v>1.1975148843599999</v>
      </c>
      <c r="U21" s="83">
        <v>0.14983761356</v>
      </c>
      <c r="V21" s="112">
        <v>55</v>
      </c>
    </row>
    <row r="22" spans="2:22" ht="14" customHeight="1">
      <c r="B22" s="2"/>
      <c r="C22" s="406" t="s">
        <v>155</v>
      </c>
      <c r="D22" s="409">
        <v>3499</v>
      </c>
      <c r="E22" s="350">
        <v>0.14811109819000001</v>
      </c>
      <c r="F22" s="350">
        <v>3.5614660490000005E-2</v>
      </c>
      <c r="G22" s="350">
        <v>6.976060966E-2</v>
      </c>
      <c r="H22" s="83">
        <v>3.8855776499999994E-3</v>
      </c>
      <c r="I22" s="83">
        <v>1.6749222E-3</v>
      </c>
      <c r="J22" s="83">
        <v>1.4042342200000001E-3</v>
      </c>
      <c r="K22" s="83">
        <v>5.6865875700000002E-3</v>
      </c>
      <c r="L22" s="83">
        <v>1.1984185100000001E-3</v>
      </c>
      <c r="M22" s="83">
        <v>9.0307717000000004E-4</v>
      </c>
      <c r="N22" s="83">
        <v>1.1393897199999999E-2</v>
      </c>
      <c r="O22" s="83">
        <v>0.12231839925999999</v>
      </c>
      <c r="P22" s="83">
        <v>2.0024545550000002E-2</v>
      </c>
      <c r="Q22" s="83">
        <v>2.0934095620000003E-2</v>
      </c>
      <c r="R22" s="83">
        <v>1.4577670799999999E-3</v>
      </c>
      <c r="S22" s="83">
        <v>2.4283926499999997E-3</v>
      </c>
      <c r="T22" s="83">
        <v>0.79478544317999988</v>
      </c>
      <c r="U22" s="83">
        <v>1.9961892250000002E-2</v>
      </c>
      <c r="V22" s="112">
        <v>56</v>
      </c>
    </row>
    <row r="23" spans="2:22" ht="14" customHeight="1">
      <c r="B23" s="2"/>
      <c r="C23" s="406" t="s">
        <v>150</v>
      </c>
      <c r="D23" s="409">
        <v>4412</v>
      </c>
      <c r="E23" s="350">
        <v>0.11474659451999999</v>
      </c>
      <c r="F23" s="350">
        <v>6.2673600599999994E-3</v>
      </c>
      <c r="G23" s="350">
        <v>3.6322741579999998E-2</v>
      </c>
      <c r="H23" s="83">
        <v>4.7790899800000007E-3</v>
      </c>
      <c r="I23" s="83">
        <v>4.5493865999999992E-3</v>
      </c>
      <c r="J23" s="83">
        <v>2.3514427099999998E-3</v>
      </c>
      <c r="K23" s="83">
        <v>4.9965659000000004E-3</v>
      </c>
      <c r="L23" s="83">
        <v>2.9293027000000001E-4</v>
      </c>
      <c r="M23" s="83">
        <v>1.9158873000000001E-3</v>
      </c>
      <c r="N23" s="83">
        <v>1.0036390760000003E-2</v>
      </c>
      <c r="O23" s="83">
        <v>8.6164511920000006E-2</v>
      </c>
      <c r="P23" s="83">
        <v>7.1184189800000009E-3</v>
      </c>
      <c r="Q23" s="83">
        <v>7.3215198299999996E-3</v>
      </c>
      <c r="R23" s="83">
        <v>1.0936628400000001E-3</v>
      </c>
      <c r="S23" s="83">
        <v>1.2977567800000001E-3</v>
      </c>
      <c r="T23" s="83">
        <v>0.31747375244999998</v>
      </c>
      <c r="U23" s="83">
        <v>2.350698184E-2</v>
      </c>
      <c r="V23" s="112">
        <v>57</v>
      </c>
    </row>
    <row r="24" spans="2:22" ht="14" customHeight="1">
      <c r="B24" s="2"/>
      <c r="C24" s="406" t="s">
        <v>160</v>
      </c>
      <c r="D24" s="409">
        <v>5052</v>
      </c>
      <c r="E24" s="350">
        <v>0.19969024160999999</v>
      </c>
      <c r="F24" s="350">
        <v>2.7051954199999999E-2</v>
      </c>
      <c r="G24" s="350">
        <v>0.18912172144</v>
      </c>
      <c r="H24" s="83">
        <v>2.9437850899999996E-3</v>
      </c>
      <c r="I24" s="83">
        <v>1.2185573999999998E-3</v>
      </c>
      <c r="J24" s="83">
        <v>9.1402240000000004E-4</v>
      </c>
      <c r="K24" s="83">
        <v>5.0679367300000009E-3</v>
      </c>
      <c r="L24" s="83">
        <v>9.2415463999999999E-4</v>
      </c>
      <c r="M24" s="83">
        <v>2.2164272200000004E-3</v>
      </c>
      <c r="N24" s="83">
        <v>1.3514040819999996E-2</v>
      </c>
      <c r="O24" s="83">
        <v>0.17418731127000001</v>
      </c>
      <c r="P24" s="83">
        <v>3.1886705200000004E-2</v>
      </c>
      <c r="Q24" s="83">
        <v>3.3094334990000002E-2</v>
      </c>
      <c r="R24" s="83">
        <v>1.2420206599999999E-3</v>
      </c>
      <c r="S24" s="83">
        <v>2.5566425699999999E-3</v>
      </c>
      <c r="T24" s="83">
        <v>1.2752916128199998</v>
      </c>
      <c r="U24" s="83">
        <v>4.8265935540000006E-2</v>
      </c>
      <c r="V24" s="112">
        <v>58</v>
      </c>
    </row>
    <row r="25" spans="2:22" ht="14" customHeight="1">
      <c r="B25" s="2"/>
      <c r="C25" s="406" t="s">
        <v>147</v>
      </c>
      <c r="D25" s="409">
        <v>4156</v>
      </c>
      <c r="E25" s="350">
        <v>0.10343069556000001</v>
      </c>
      <c r="F25" s="350">
        <v>8.5494712499999993E-3</v>
      </c>
      <c r="G25" s="350">
        <v>8.4348832469999996E-2</v>
      </c>
      <c r="H25" s="83">
        <v>1.20834055E-3</v>
      </c>
      <c r="I25" s="83">
        <v>1.6257996E-3</v>
      </c>
      <c r="J25" s="83">
        <v>7.7130179000000005E-4</v>
      </c>
      <c r="K25" s="83">
        <v>3.3712842599999998E-3</v>
      </c>
      <c r="L25" s="83">
        <v>1.65373255E-3</v>
      </c>
      <c r="M25" s="83">
        <v>1.2887278799999999E-3</v>
      </c>
      <c r="N25" s="83">
        <v>1.1186513490000001E-2</v>
      </c>
      <c r="O25" s="83">
        <v>8.2622552870000004E-2</v>
      </c>
      <c r="P25" s="83">
        <v>9.1859002699999984E-3</v>
      </c>
      <c r="Q25" s="83">
        <v>1.0350668739999999E-2</v>
      </c>
      <c r="R25" s="83">
        <v>9.9687864000000013E-4</v>
      </c>
      <c r="S25" s="83">
        <v>2.2165922399999998E-3</v>
      </c>
      <c r="T25" s="83">
        <v>0.65988678625999997</v>
      </c>
      <c r="U25" s="83">
        <v>3.6253120010000001E-2</v>
      </c>
      <c r="V25" s="112">
        <v>59</v>
      </c>
    </row>
    <row r="26" spans="2:22" ht="14" customHeight="1">
      <c r="B26" s="2"/>
      <c r="C26" s="406" t="s">
        <v>166</v>
      </c>
      <c r="D26" s="409">
        <v>13970</v>
      </c>
      <c r="E26" s="350">
        <v>0.32660495238999998</v>
      </c>
      <c r="F26" s="350">
        <v>2.32993053E-2</v>
      </c>
      <c r="G26" s="350">
        <v>0.10020695411</v>
      </c>
      <c r="H26" s="83">
        <v>1.052163192E-2</v>
      </c>
      <c r="I26" s="83">
        <v>7.3747284000000007E-3</v>
      </c>
      <c r="J26" s="83">
        <v>4.4643540999999998E-3</v>
      </c>
      <c r="K26" s="83">
        <v>1.237457883E-2</v>
      </c>
      <c r="L26" s="83">
        <v>3.7789267599999997E-3</v>
      </c>
      <c r="M26" s="83">
        <v>3.60317417E-3</v>
      </c>
      <c r="N26" s="83">
        <v>3.5918705920000009E-2</v>
      </c>
      <c r="O26" s="83">
        <v>0.24892158778000001</v>
      </c>
      <c r="P26" s="83">
        <v>1.9571664939999997E-2</v>
      </c>
      <c r="Q26" s="83">
        <v>2.0226278590000001E-2</v>
      </c>
      <c r="R26" s="83">
        <v>3.3208031400000001E-3</v>
      </c>
      <c r="S26" s="83">
        <v>4.1558841099999999E-3</v>
      </c>
      <c r="T26" s="83">
        <v>1.2063947026899999</v>
      </c>
      <c r="U26" s="83">
        <v>7.9845841230000006E-2</v>
      </c>
      <c r="V26" s="112">
        <v>60</v>
      </c>
    </row>
    <row r="27" spans="2:22" ht="14" customHeight="1">
      <c r="B27" s="2"/>
      <c r="C27" s="406" t="s">
        <v>182</v>
      </c>
      <c r="D27" s="409">
        <v>28863</v>
      </c>
      <c r="E27" s="350">
        <v>0.65582502968</v>
      </c>
      <c r="F27" s="350">
        <v>3.884635526E-2</v>
      </c>
      <c r="G27" s="350">
        <v>0.19262096608000001</v>
      </c>
      <c r="H27" s="83">
        <v>1.7609200490000001E-2</v>
      </c>
      <c r="I27" s="83">
        <v>1.36259742E-2</v>
      </c>
      <c r="J27" s="83">
        <v>9.1441920299999997E-3</v>
      </c>
      <c r="K27" s="83">
        <v>2.0750499660000001E-2</v>
      </c>
      <c r="L27" s="83">
        <v>4.63862749E-3</v>
      </c>
      <c r="M27" s="83">
        <v>3.5499068499999999E-3</v>
      </c>
      <c r="N27" s="83">
        <v>7.8503880899999989E-2</v>
      </c>
      <c r="O27" s="83">
        <v>0.5093014251200001</v>
      </c>
      <c r="P27" s="83">
        <v>3.906076537E-2</v>
      </c>
      <c r="Q27" s="83">
        <v>4.3021151739999999E-2</v>
      </c>
      <c r="R27" s="83">
        <v>4.4814919600000003E-3</v>
      </c>
      <c r="S27" s="83">
        <v>9.6617057299999993E-3</v>
      </c>
      <c r="T27" s="83">
        <v>2.6988455090499999</v>
      </c>
      <c r="U27" s="83">
        <v>0.17475092867</v>
      </c>
      <c r="V27" s="112">
        <v>61</v>
      </c>
    </row>
    <row r="28" spans="2:22" ht="14" customHeight="1">
      <c r="B28" s="2"/>
      <c r="C28" s="406" t="s">
        <v>146</v>
      </c>
      <c r="D28" s="409">
        <v>2928</v>
      </c>
      <c r="E28" s="350">
        <v>6.9047157210000001E-2</v>
      </c>
      <c r="F28" s="350">
        <v>7.11324886E-3</v>
      </c>
      <c r="G28" s="350">
        <v>2.8681680350000002E-2</v>
      </c>
      <c r="H28" s="83">
        <v>1.1051311499999999E-3</v>
      </c>
      <c r="I28" s="83">
        <v>6.5602439999999998E-4</v>
      </c>
      <c r="J28" s="83">
        <v>4.5494603000000001E-4</v>
      </c>
      <c r="K28" s="83">
        <v>2.1403347900000001E-3</v>
      </c>
      <c r="L28" s="83">
        <v>1.6431833600000002E-3</v>
      </c>
      <c r="M28" s="83">
        <v>3.9630124999999998E-4</v>
      </c>
      <c r="N28" s="83">
        <v>8.5859594700000014E-3</v>
      </c>
      <c r="O28" s="83">
        <v>5.410168739E-2</v>
      </c>
      <c r="P28" s="83">
        <v>4.6724572699999994E-3</v>
      </c>
      <c r="Q28" s="83">
        <v>4.4658836300000004E-3</v>
      </c>
      <c r="R28" s="83">
        <v>7.9106204999999995E-4</v>
      </c>
      <c r="S28" s="83">
        <v>7.8978692000000001E-4</v>
      </c>
      <c r="T28" s="83">
        <v>0.51450058760999995</v>
      </c>
      <c r="U28" s="83">
        <v>2.8111793770000004E-2</v>
      </c>
      <c r="V28" s="112">
        <v>62</v>
      </c>
    </row>
    <row r="29" spans="2:22" ht="14" customHeight="1">
      <c r="B29" s="2"/>
      <c r="C29" s="406" t="s">
        <v>151</v>
      </c>
      <c r="D29" s="409">
        <v>12550</v>
      </c>
      <c r="E29" s="350">
        <v>0.15023769096</v>
      </c>
      <c r="F29" s="350">
        <v>4.3191667300000007E-3</v>
      </c>
      <c r="G29" s="350">
        <v>7.1249153999999995E-2</v>
      </c>
      <c r="H29" s="83">
        <v>1.6531551000000002E-3</v>
      </c>
      <c r="I29" s="83">
        <v>2.0615646000000003E-3</v>
      </c>
      <c r="J29" s="83">
        <v>1.13561304E-3</v>
      </c>
      <c r="K29" s="83">
        <v>2.3699135299999996E-3</v>
      </c>
      <c r="L29" s="83">
        <v>2.2392263799999998E-3</v>
      </c>
      <c r="M29" s="83">
        <v>5.4407008999999998E-4</v>
      </c>
      <c r="N29" s="83">
        <v>2.2030527190000003E-2</v>
      </c>
      <c r="O29" s="83">
        <v>0.11853495047000001</v>
      </c>
      <c r="P29" s="83">
        <v>4.9472983199999997E-3</v>
      </c>
      <c r="Q29" s="83">
        <v>4.6280238699999993E-3</v>
      </c>
      <c r="R29" s="83">
        <v>1.5363447899999999E-3</v>
      </c>
      <c r="S29" s="83">
        <v>1.26246184E-3</v>
      </c>
      <c r="T29" s="83">
        <v>0.67375765586000003</v>
      </c>
      <c r="U29" s="83">
        <v>3.829040819E-2</v>
      </c>
      <c r="V29" s="112">
        <v>63</v>
      </c>
    </row>
    <row r="30" spans="2:22" ht="14" customHeight="1">
      <c r="B30" s="2"/>
      <c r="C30" s="406" t="s">
        <v>173</v>
      </c>
      <c r="D30" s="409">
        <v>18696</v>
      </c>
      <c r="E30" s="350">
        <v>0.45964011888</v>
      </c>
      <c r="F30" s="350">
        <v>2.8385890730000002E-2</v>
      </c>
      <c r="G30" s="350">
        <v>0.14761535533</v>
      </c>
      <c r="H30" s="83">
        <v>1.28438181E-2</v>
      </c>
      <c r="I30" s="83">
        <v>1.0838664E-2</v>
      </c>
      <c r="J30" s="83">
        <v>6.6404014000000008E-3</v>
      </c>
      <c r="K30" s="83">
        <v>1.6586259449999998E-2</v>
      </c>
      <c r="L30" s="83">
        <v>3.9428327799999998E-3</v>
      </c>
      <c r="M30" s="83">
        <v>4.6644330399999998E-3</v>
      </c>
      <c r="N30" s="83">
        <v>4.9290864670000004E-2</v>
      </c>
      <c r="O30" s="83">
        <v>0.35566182336000002</v>
      </c>
      <c r="P30" s="83">
        <v>3.2338196749999999E-2</v>
      </c>
      <c r="Q30" s="83">
        <v>3.8002723000000002E-2</v>
      </c>
      <c r="R30" s="83">
        <v>2.5115565E-3</v>
      </c>
      <c r="S30" s="83">
        <v>8.4259156999999998E-3</v>
      </c>
      <c r="T30" s="83">
        <v>1.5544788381900001</v>
      </c>
      <c r="U30" s="83">
        <v>0.10843169065000001</v>
      </c>
      <c r="V30" s="112">
        <v>64</v>
      </c>
    </row>
    <row r="31" spans="2:22" ht="14" customHeight="1">
      <c r="B31" s="2"/>
      <c r="C31" s="406" t="s">
        <v>238</v>
      </c>
      <c r="D31" s="409">
        <v>126821</v>
      </c>
      <c r="E31" s="350">
        <v>3.0711886584099997</v>
      </c>
      <c r="F31" s="350">
        <v>0.12090149688</v>
      </c>
      <c r="G31" s="350">
        <v>0.14802100519</v>
      </c>
      <c r="H31" s="83">
        <v>0.15114125605999998</v>
      </c>
      <c r="I31" s="83">
        <v>0.12432760720000001</v>
      </c>
      <c r="J31" s="83">
        <v>7.7806598579999997E-2</v>
      </c>
      <c r="K31" s="83">
        <v>0.15410234544000001</v>
      </c>
      <c r="L31" s="83">
        <v>1.5103035100000001E-3</v>
      </c>
      <c r="M31" s="83">
        <v>1.50962627E-3</v>
      </c>
      <c r="N31" s="83">
        <v>0.3033606429500002</v>
      </c>
      <c r="O31" s="83">
        <v>2.2625447888999997</v>
      </c>
      <c r="P31" s="83">
        <v>0.10248674865</v>
      </c>
      <c r="Q31" s="83">
        <v>0.14140628966999999</v>
      </c>
      <c r="R31" s="83">
        <v>1.43101245E-2</v>
      </c>
      <c r="S31" s="83">
        <v>5.3465017860000005E-2</v>
      </c>
      <c r="T31" s="83">
        <v>3.0851948130400002</v>
      </c>
      <c r="U31" s="83">
        <v>0.31919196228000002</v>
      </c>
      <c r="V31" s="112">
        <v>65</v>
      </c>
    </row>
    <row r="32" spans="2:22" ht="14" customHeight="1">
      <c r="B32" s="2"/>
      <c r="C32" s="406" t="s">
        <v>261</v>
      </c>
      <c r="D32" s="409">
        <v>694968</v>
      </c>
      <c r="E32" s="350">
        <v>18.75383386024</v>
      </c>
      <c r="F32" s="350">
        <v>0.86973013379999997</v>
      </c>
      <c r="G32" s="350">
        <v>0.77784268439000004</v>
      </c>
      <c r="H32" s="83">
        <v>1.0568958265100001</v>
      </c>
      <c r="I32" s="83">
        <v>0.95615831980999999</v>
      </c>
      <c r="J32" s="83">
        <v>0.54696064126999999</v>
      </c>
      <c r="K32" s="83">
        <v>1.0948510230599999</v>
      </c>
      <c r="L32" s="83">
        <v>5.9771068499999995E-3</v>
      </c>
      <c r="M32" s="83">
        <v>3.971510089E-2</v>
      </c>
      <c r="N32" s="83">
        <v>1.6136381425799997</v>
      </c>
      <c r="O32" s="83">
        <v>13.481806150979999</v>
      </c>
      <c r="P32" s="83">
        <v>0.66567793222999994</v>
      </c>
      <c r="Q32" s="83">
        <v>0.82364629033999992</v>
      </c>
      <c r="R32" s="83">
        <v>0.14113046969999998</v>
      </c>
      <c r="S32" s="83">
        <v>0.29922268169999999</v>
      </c>
      <c r="T32" s="83">
        <v>17.87159880291</v>
      </c>
      <c r="U32" s="83">
        <v>1.76703619763</v>
      </c>
      <c r="V32" s="112">
        <v>66</v>
      </c>
    </row>
    <row r="33" spans="2:22" ht="14" customHeight="1">
      <c r="B33" s="2"/>
      <c r="C33" s="406" t="s">
        <v>257</v>
      </c>
      <c r="D33" s="409">
        <v>447333</v>
      </c>
      <c r="E33" s="350">
        <v>13.858072021609999</v>
      </c>
      <c r="F33" s="350">
        <v>0.74284055399000004</v>
      </c>
      <c r="G33" s="350">
        <v>0.82948801864999999</v>
      </c>
      <c r="H33" s="83">
        <v>0.81777384676000009</v>
      </c>
      <c r="I33" s="83">
        <v>0.67766960349000005</v>
      </c>
      <c r="J33" s="83">
        <v>0.41564243220999997</v>
      </c>
      <c r="K33" s="83">
        <v>0.90955972726000001</v>
      </c>
      <c r="L33" s="83">
        <v>8.6586629499999998E-3</v>
      </c>
      <c r="M33" s="83">
        <v>7.1348482189999993E-2</v>
      </c>
      <c r="N33" s="83">
        <v>1.0928449085999996</v>
      </c>
      <c r="O33" s="83">
        <v>9.8886961850800006</v>
      </c>
      <c r="P33" s="83">
        <v>0.64918404695999998</v>
      </c>
      <c r="Q33" s="83">
        <v>0.72048630830999993</v>
      </c>
      <c r="R33" s="83">
        <v>0.14495787044</v>
      </c>
      <c r="S33" s="83">
        <v>0.21669831582000001</v>
      </c>
      <c r="T33" s="83">
        <v>18.31840314442</v>
      </c>
      <c r="U33" s="83">
        <v>13.86149445287</v>
      </c>
      <c r="V33" s="112">
        <v>67</v>
      </c>
    </row>
    <row r="34" spans="2:22" ht="14" customHeight="1">
      <c r="B34" s="2"/>
      <c r="C34" s="406" t="s">
        <v>203</v>
      </c>
      <c r="D34" s="409">
        <v>24887</v>
      </c>
      <c r="E34" s="350">
        <v>0.95850914659999997</v>
      </c>
      <c r="F34" s="350">
        <v>5.4128242950000002E-2</v>
      </c>
      <c r="G34" s="350">
        <v>8.4324788240000018E-2</v>
      </c>
      <c r="H34" s="83">
        <v>6.0295656039999999E-2</v>
      </c>
      <c r="I34" s="83">
        <v>3.8981087099999999E-2</v>
      </c>
      <c r="J34" s="83">
        <v>2.7842009090000001E-2</v>
      </c>
      <c r="K34" s="83">
        <v>6.2938713820000006E-2</v>
      </c>
      <c r="L34" s="83">
        <v>1.1652748899999999E-3</v>
      </c>
      <c r="M34" s="83">
        <v>1.1740767369999999E-2</v>
      </c>
      <c r="N34" s="83">
        <v>6.3484746949999976E-2</v>
      </c>
      <c r="O34" s="83">
        <v>0.69249873395999995</v>
      </c>
      <c r="P34" s="83">
        <v>7.1050146179999996E-2</v>
      </c>
      <c r="Q34" s="83">
        <v>7.9353718369999993E-2</v>
      </c>
      <c r="R34" s="83">
        <v>8.9266042200000003E-3</v>
      </c>
      <c r="S34" s="83">
        <v>1.717301186E-2</v>
      </c>
      <c r="T34" s="83">
        <v>1.8569073201399999</v>
      </c>
      <c r="U34" s="83">
        <v>0.17492199102</v>
      </c>
      <c r="V34" s="112">
        <v>68</v>
      </c>
    </row>
    <row r="35" spans="2:22" ht="14" customHeight="1">
      <c r="B35" s="2"/>
      <c r="C35" s="406" t="s">
        <v>253</v>
      </c>
      <c r="D35" s="409">
        <v>168528</v>
      </c>
      <c r="E35" s="350">
        <v>12.240301684359999</v>
      </c>
      <c r="F35" s="350">
        <v>1.0383324111300001</v>
      </c>
      <c r="G35" s="350">
        <v>2.0243790454799999</v>
      </c>
      <c r="H35" s="83">
        <v>0.80108239698000006</v>
      </c>
      <c r="I35" s="83">
        <v>0.23527371066</v>
      </c>
      <c r="J35" s="83">
        <v>0.19833236587</v>
      </c>
      <c r="K35" s="83">
        <v>0.73587653486000004</v>
      </c>
      <c r="L35" s="83">
        <v>6.0914437219999999E-2</v>
      </c>
      <c r="M35" s="83">
        <v>0.14513240224999999</v>
      </c>
      <c r="N35" s="83">
        <v>0.56516407534999979</v>
      </c>
      <c r="O35" s="83">
        <v>9.5069038034899993</v>
      </c>
      <c r="P35" s="83">
        <v>1.6506813742799999</v>
      </c>
      <c r="Q35" s="83">
        <v>1.6387337414100003</v>
      </c>
      <c r="R35" s="83">
        <v>0.17593632343999999</v>
      </c>
      <c r="S35" s="83">
        <v>0.16374062143000001</v>
      </c>
      <c r="T35" s="83">
        <v>30.797505105800003</v>
      </c>
      <c r="U35" s="83">
        <v>2.1081433126100002</v>
      </c>
      <c r="V35" s="112">
        <v>69</v>
      </c>
    </row>
    <row r="36" spans="2:22" ht="14" customHeight="1">
      <c r="B36" s="2"/>
      <c r="C36" s="406" t="s">
        <v>195</v>
      </c>
      <c r="D36" s="409">
        <v>46210</v>
      </c>
      <c r="E36" s="350">
        <v>1.0166280568900001</v>
      </c>
      <c r="F36" s="350">
        <v>4.1738999329999998E-2</v>
      </c>
      <c r="G36" s="350">
        <v>0.14878999357</v>
      </c>
      <c r="H36" s="83">
        <v>3.9047338560000006E-2</v>
      </c>
      <c r="I36" s="83">
        <v>2.4387294E-2</v>
      </c>
      <c r="J36" s="83">
        <v>1.808913753E-2</v>
      </c>
      <c r="K36" s="83">
        <v>3.8173310659999994E-2</v>
      </c>
      <c r="L36" s="83">
        <v>1.7246203289999998E-2</v>
      </c>
      <c r="M36" s="83">
        <v>1.0536736310000001E-2</v>
      </c>
      <c r="N36" s="83">
        <v>0.11517712899999996</v>
      </c>
      <c r="O36" s="83">
        <v>0.75700870302000012</v>
      </c>
      <c r="P36" s="83">
        <v>4.3679473220000001E-2</v>
      </c>
      <c r="Q36" s="83">
        <v>5.0223484880000002E-2</v>
      </c>
      <c r="R36" s="83">
        <v>7.2795689100000009E-3</v>
      </c>
      <c r="S36" s="83">
        <v>1.454344405E-2</v>
      </c>
      <c r="T36" s="83">
        <v>3.04451538028</v>
      </c>
      <c r="U36" s="83">
        <v>0.21393446504000002</v>
      </c>
      <c r="V36" s="112">
        <v>70</v>
      </c>
    </row>
    <row r="37" spans="2:22" ht="14" customHeight="1">
      <c r="B37" s="2"/>
      <c r="C37" s="406" t="s">
        <v>235</v>
      </c>
      <c r="D37" s="409">
        <v>95557</v>
      </c>
      <c r="E37" s="350">
        <v>3.3081754660900002</v>
      </c>
      <c r="F37" s="350">
        <v>0.17352778736000002</v>
      </c>
      <c r="G37" s="350">
        <v>0.28953153068999998</v>
      </c>
      <c r="H37" s="83">
        <v>0.17693783433999999</v>
      </c>
      <c r="I37" s="83">
        <v>0.1211204838</v>
      </c>
      <c r="J37" s="83">
        <v>8.7467555209999992E-2</v>
      </c>
      <c r="K37" s="83">
        <v>0.22232854841999999</v>
      </c>
      <c r="L37" s="83">
        <v>4.7270661900000004E-3</v>
      </c>
      <c r="M37" s="83">
        <v>6.6887824299999999E-3</v>
      </c>
      <c r="N37" s="83">
        <v>0.25994689177000008</v>
      </c>
      <c r="O37" s="83">
        <v>2.4309140541699996</v>
      </c>
      <c r="P37" s="83">
        <v>0.22009548623</v>
      </c>
      <c r="Q37" s="83">
        <v>0.24662991905000003</v>
      </c>
      <c r="R37" s="83">
        <v>3.1320469599999998E-2</v>
      </c>
      <c r="S37" s="83">
        <v>5.8259358059999995E-2</v>
      </c>
      <c r="T37" s="83">
        <v>4.9434015270699998</v>
      </c>
      <c r="U37" s="83">
        <v>0.56562599886999998</v>
      </c>
      <c r="V37" s="112">
        <v>71</v>
      </c>
    </row>
    <row r="38" spans="2:22" ht="14" customHeight="1">
      <c r="B38" s="2"/>
      <c r="C38" s="406" t="s">
        <v>185</v>
      </c>
      <c r="D38" s="409">
        <v>18711</v>
      </c>
      <c r="E38" s="350">
        <v>0.77121978586000006</v>
      </c>
      <c r="F38" s="350">
        <v>4.1840429210000002E-2</v>
      </c>
      <c r="G38" s="350">
        <v>5.9482755890000003E-2</v>
      </c>
      <c r="H38" s="83">
        <v>5.398244604E-2</v>
      </c>
      <c r="I38" s="83">
        <v>3.9971535000000002E-2</v>
      </c>
      <c r="J38" s="83">
        <v>2.958345297E-2</v>
      </c>
      <c r="K38" s="83">
        <v>4.841962449E-2</v>
      </c>
      <c r="L38" s="83">
        <v>2.4262148E-4</v>
      </c>
      <c r="M38" s="83">
        <v>1.059309208E-2</v>
      </c>
      <c r="N38" s="83">
        <v>3.7381008139999977E-2</v>
      </c>
      <c r="O38" s="83">
        <v>0.55253557427</v>
      </c>
      <c r="P38" s="83">
        <v>6.2367306240000003E-2</v>
      </c>
      <c r="Q38" s="83">
        <v>7.4180715709999998E-2</v>
      </c>
      <c r="R38" s="83">
        <v>3.2585376299999998E-3</v>
      </c>
      <c r="S38" s="83">
        <v>1.5053660720000001E-2</v>
      </c>
      <c r="T38" s="83">
        <v>1.0459269923499999</v>
      </c>
      <c r="U38" s="83">
        <v>9.2443436900000009E-2</v>
      </c>
      <c r="V38" s="112">
        <v>72</v>
      </c>
    </row>
    <row r="39" spans="2:22" ht="14" customHeight="1">
      <c r="B39" s="2"/>
      <c r="C39" s="406" t="s">
        <v>191</v>
      </c>
      <c r="D39" s="409">
        <v>23942</v>
      </c>
      <c r="E39" s="350">
        <v>0.73343330224999992</v>
      </c>
      <c r="F39" s="350">
        <v>3.1675444079999997E-2</v>
      </c>
      <c r="G39" s="350">
        <v>6.582414013E-2</v>
      </c>
      <c r="H39" s="83">
        <v>4.1016062020000008E-2</v>
      </c>
      <c r="I39" s="83">
        <v>3.859596564E-2</v>
      </c>
      <c r="J39" s="83">
        <v>2.128154199E-2</v>
      </c>
      <c r="K39" s="83">
        <v>3.6105431819999999E-2</v>
      </c>
      <c r="L39" s="83">
        <v>3.73972579E-3</v>
      </c>
      <c r="M39" s="83">
        <v>1.0062290329999999E-2</v>
      </c>
      <c r="N39" s="83">
        <v>5.3108550080000011E-2</v>
      </c>
      <c r="O39" s="83">
        <v>0.53036992314999998</v>
      </c>
      <c r="P39" s="83">
        <v>4.5501401100000005E-2</v>
      </c>
      <c r="Q39" s="83">
        <v>5.3331170879999994E-2</v>
      </c>
      <c r="R39" s="83">
        <v>6.8466030299999987E-3</v>
      </c>
      <c r="S39" s="83">
        <v>1.4814752320000001E-2</v>
      </c>
      <c r="T39" s="83">
        <v>1.2158185161399999</v>
      </c>
      <c r="U39" s="83">
        <v>9.1687448520000006E-2</v>
      </c>
      <c r="V39" s="112">
        <v>73</v>
      </c>
    </row>
    <row r="40" spans="2:22" ht="14" customHeight="1">
      <c r="B40" s="2"/>
      <c r="C40" s="406" t="s">
        <v>233</v>
      </c>
      <c r="D40" s="409">
        <v>88360</v>
      </c>
      <c r="E40" s="350">
        <v>3.6285272667599999</v>
      </c>
      <c r="F40" s="350">
        <v>0.20032521495</v>
      </c>
      <c r="G40" s="350">
        <v>0.36903647189</v>
      </c>
      <c r="H40" s="83">
        <v>0.26371066229000001</v>
      </c>
      <c r="I40" s="83">
        <v>0.20846879996000001</v>
      </c>
      <c r="J40" s="83">
        <v>0.15528101565999999</v>
      </c>
      <c r="K40" s="83">
        <v>0.24345490884999998</v>
      </c>
      <c r="L40" s="83">
        <v>2.6783172900000001E-3</v>
      </c>
      <c r="M40" s="83">
        <v>6.1262194030000001E-2</v>
      </c>
      <c r="N40" s="83">
        <v>0.16405422461999997</v>
      </c>
      <c r="O40" s="83">
        <v>2.5328091273800002</v>
      </c>
      <c r="P40" s="83">
        <v>0.27896201872999998</v>
      </c>
      <c r="Q40" s="83">
        <v>0.34671791475999991</v>
      </c>
      <c r="R40" s="83">
        <v>1.3906387199999998E-2</v>
      </c>
      <c r="S40" s="83">
        <v>8.191351387000001E-2</v>
      </c>
      <c r="T40" s="83">
        <v>5.8285178406599991</v>
      </c>
      <c r="U40" s="83">
        <v>0.51040138623999998</v>
      </c>
      <c r="V40" s="112">
        <v>74</v>
      </c>
    </row>
    <row r="41" spans="2:22" ht="14" customHeight="1">
      <c r="B41" s="2"/>
      <c r="C41" s="406" t="s">
        <v>206</v>
      </c>
      <c r="D41" s="409">
        <v>38740</v>
      </c>
      <c r="E41" s="350">
        <v>1.63944830095</v>
      </c>
      <c r="F41" s="350">
        <v>0.11768642015000001</v>
      </c>
      <c r="G41" s="350">
        <v>0.11331520519999999</v>
      </c>
      <c r="H41" s="83">
        <v>0.11211783792999999</v>
      </c>
      <c r="I41" s="83">
        <v>0.10206249798</v>
      </c>
      <c r="J41" s="83">
        <v>7.4620854870000003E-2</v>
      </c>
      <c r="K41" s="83">
        <v>0.11656333884999999</v>
      </c>
      <c r="L41" s="83">
        <v>1.1855183100000001E-3</v>
      </c>
      <c r="M41" s="83">
        <v>2.5786628739999998E-2</v>
      </c>
      <c r="N41" s="83">
        <v>6.8842948689999961E-2</v>
      </c>
      <c r="O41" s="83">
        <v>1.13906249311</v>
      </c>
      <c r="P41" s="83">
        <v>0.12553466381</v>
      </c>
      <c r="Q41" s="83">
        <v>0.15595756146</v>
      </c>
      <c r="R41" s="83">
        <v>7.5156719299999996E-3</v>
      </c>
      <c r="S41" s="83">
        <v>3.8019360199999998E-2</v>
      </c>
      <c r="T41" s="83">
        <v>2.3637176934799999</v>
      </c>
      <c r="U41" s="83">
        <v>0.19448590118</v>
      </c>
      <c r="V41" s="112">
        <v>75</v>
      </c>
    </row>
    <row r="42" spans="2:22" ht="14" customHeight="1">
      <c r="B42" s="2"/>
      <c r="C42" s="406" t="s">
        <v>156</v>
      </c>
      <c r="D42" s="409">
        <v>2989</v>
      </c>
      <c r="E42" s="350">
        <v>0.15684217197000003</v>
      </c>
      <c r="F42" s="350">
        <v>2.4360220329999998E-2</v>
      </c>
      <c r="G42" s="350">
        <v>1.1610131119999999E-2</v>
      </c>
      <c r="H42" s="83">
        <v>1.1264986090000002E-2</v>
      </c>
      <c r="I42" s="83">
        <v>8.7217289999999992E-3</v>
      </c>
      <c r="J42" s="83">
        <v>6.9043917300000007E-3</v>
      </c>
      <c r="K42" s="83">
        <v>1.065454003E-2</v>
      </c>
      <c r="L42" s="83">
        <v>4.3589889000000001E-4</v>
      </c>
      <c r="M42" s="83">
        <v>2.8029414900000004E-3</v>
      </c>
      <c r="N42" s="83">
        <v>5.0541483599999895E-3</v>
      </c>
      <c r="O42" s="83">
        <v>0.11109555344000001</v>
      </c>
      <c r="P42" s="83">
        <v>1.5442169299999999E-2</v>
      </c>
      <c r="Q42" s="83">
        <v>1.8210119659999999E-2</v>
      </c>
      <c r="R42" s="83">
        <v>7.5794979000000005E-4</v>
      </c>
      <c r="S42" s="83">
        <v>4.1114459299999998E-3</v>
      </c>
      <c r="T42" s="83">
        <v>0.21385193704000002</v>
      </c>
      <c r="U42" s="83">
        <v>1.5566475310000001E-2</v>
      </c>
      <c r="V42" s="112">
        <v>76</v>
      </c>
    </row>
    <row r="43" spans="2:22" ht="14" customHeight="1">
      <c r="B43" s="2"/>
      <c r="C43" s="406" t="s">
        <v>209</v>
      </c>
      <c r="D43" s="409">
        <v>69116</v>
      </c>
      <c r="E43" s="350">
        <v>1.8010460032100002</v>
      </c>
      <c r="F43" s="350">
        <v>7.8905054219999993E-2</v>
      </c>
      <c r="G43" s="350">
        <v>0.19792495598999998</v>
      </c>
      <c r="H43" s="83">
        <v>9.9764735849999994E-2</v>
      </c>
      <c r="I43" s="83">
        <v>7.7458417000000002E-2</v>
      </c>
      <c r="J43" s="83">
        <v>5.5374523600000003E-2</v>
      </c>
      <c r="K43" s="83">
        <v>9.0990523870000006E-2</v>
      </c>
      <c r="L43" s="83">
        <v>4.7506781E-3</v>
      </c>
      <c r="M43" s="83">
        <v>2.0696473670000003E-2</v>
      </c>
      <c r="N43" s="83">
        <v>0.14808605643999995</v>
      </c>
      <c r="O43" s="83">
        <v>1.30689317869</v>
      </c>
      <c r="P43" s="83">
        <v>9.4933443710000009E-2</v>
      </c>
      <c r="Q43" s="83">
        <v>0.12116443384</v>
      </c>
      <c r="R43" s="83">
        <v>6.59674158E-3</v>
      </c>
      <c r="S43" s="83">
        <v>3.3213140740000001E-2</v>
      </c>
      <c r="T43" s="83">
        <v>2.7643661186299999</v>
      </c>
      <c r="U43" s="83">
        <v>0.31509544856999999</v>
      </c>
      <c r="V43" s="112">
        <v>77</v>
      </c>
    </row>
    <row r="44" spans="2:22" ht="14" customHeight="1">
      <c r="B44" s="2"/>
      <c r="C44" s="406" t="s">
        <v>176</v>
      </c>
      <c r="D44" s="409">
        <v>18043</v>
      </c>
      <c r="E44" s="350">
        <v>0.60198494081999998</v>
      </c>
      <c r="F44" s="350">
        <v>3.1586083180000002E-2</v>
      </c>
      <c r="G44" s="350">
        <v>8.272093405E-2</v>
      </c>
      <c r="H44" s="83">
        <v>3.5172291599999995E-2</v>
      </c>
      <c r="I44" s="83">
        <v>2.7999822000000001E-2</v>
      </c>
      <c r="J44" s="83">
        <v>1.809099389E-2</v>
      </c>
      <c r="K44" s="83">
        <v>3.1974173090000002E-2</v>
      </c>
      <c r="L44" s="83">
        <v>7.4765585000000003E-4</v>
      </c>
      <c r="M44" s="83">
        <v>6.8084313899999995E-3</v>
      </c>
      <c r="N44" s="83">
        <v>4.409734052E-2</v>
      </c>
      <c r="O44" s="83">
        <v>0.44094827236</v>
      </c>
      <c r="P44" s="83">
        <v>4.1241201310000003E-2</v>
      </c>
      <c r="Q44" s="83">
        <v>4.9095506019999999E-2</v>
      </c>
      <c r="R44" s="83">
        <v>2.99246633E-3</v>
      </c>
      <c r="S44" s="83">
        <v>1.103382541E-2</v>
      </c>
      <c r="T44" s="83">
        <v>1.2261953622099999</v>
      </c>
      <c r="U44" s="83">
        <v>8.8897785559999998E-2</v>
      </c>
      <c r="V44" s="112">
        <v>78</v>
      </c>
    </row>
    <row r="45" spans="2:22" ht="14" customHeight="1">
      <c r="B45" s="2"/>
      <c r="C45" s="406" t="s">
        <v>227</v>
      </c>
      <c r="D45" s="409">
        <v>70002</v>
      </c>
      <c r="E45" s="350">
        <v>2.8015802794400004</v>
      </c>
      <c r="F45" s="350">
        <v>0.15295282877000002</v>
      </c>
      <c r="G45" s="350">
        <v>0.24801492012000001</v>
      </c>
      <c r="H45" s="83">
        <v>0.18842952530000001</v>
      </c>
      <c r="I45" s="83">
        <v>0.14325971500000001</v>
      </c>
      <c r="J45" s="83">
        <v>0.10472916734</v>
      </c>
      <c r="K45" s="83">
        <v>0.17420702476</v>
      </c>
      <c r="L45" s="83">
        <v>4.00308738E-3</v>
      </c>
      <c r="M45" s="83">
        <v>4.658536697E-2</v>
      </c>
      <c r="N45" s="83">
        <v>0.1440681372</v>
      </c>
      <c r="O45" s="83">
        <v>1.9977970472200002</v>
      </c>
      <c r="P45" s="83">
        <v>0.22267899257999998</v>
      </c>
      <c r="Q45" s="83">
        <v>0.27035801285</v>
      </c>
      <c r="R45" s="83">
        <v>1.1915363559999999E-2</v>
      </c>
      <c r="S45" s="83">
        <v>5.9931798800000005E-2</v>
      </c>
      <c r="T45" s="83">
        <v>4.30240436389</v>
      </c>
      <c r="U45" s="83">
        <v>0.41580445751</v>
      </c>
      <c r="V45" s="112">
        <v>79</v>
      </c>
    </row>
    <row r="46" spans="2:22" ht="14" customHeight="1">
      <c r="B46" s="2"/>
      <c r="C46" s="406" t="s">
        <v>142</v>
      </c>
      <c r="D46" s="409">
        <v>1318</v>
      </c>
      <c r="E46" s="350">
        <v>3.8346854600000008E-2</v>
      </c>
      <c r="F46" s="350">
        <v>1.5420411699999998E-3</v>
      </c>
      <c r="G46" s="350">
        <v>2.3016230500000003E-3</v>
      </c>
      <c r="H46" s="83">
        <v>2.2332559899999999E-3</v>
      </c>
      <c r="I46" s="83">
        <v>1.7446446E-3</v>
      </c>
      <c r="J46" s="83">
        <v>1.00655524E-3</v>
      </c>
      <c r="K46" s="83">
        <v>2.11240206E-3</v>
      </c>
      <c r="L46" s="83">
        <v>2.511409E-5</v>
      </c>
      <c r="M46" s="83">
        <v>4.8093006E-4</v>
      </c>
      <c r="N46" s="83">
        <v>3.05233169E-3</v>
      </c>
      <c r="O46" s="83">
        <v>2.7697055249999998E-2</v>
      </c>
      <c r="P46" s="83">
        <v>1.7913874100000001E-3</v>
      </c>
      <c r="Q46" s="83">
        <v>2.0601386999999998E-3</v>
      </c>
      <c r="R46" s="83">
        <v>3.1586794999999995E-4</v>
      </c>
      <c r="S46" s="83">
        <v>5.8466107000000004E-4</v>
      </c>
      <c r="T46" s="83">
        <v>3.6717110490000003E-2</v>
      </c>
      <c r="U46" s="83">
        <v>4.66023098E-3</v>
      </c>
      <c r="V46" s="112">
        <v>80</v>
      </c>
    </row>
    <row r="47" spans="2:22" ht="14" customHeight="1">
      <c r="B47" s="2"/>
      <c r="C47" s="406" t="s">
        <v>174</v>
      </c>
      <c r="D47" s="409">
        <v>15694</v>
      </c>
      <c r="E47" s="350">
        <v>0.45632605493</v>
      </c>
      <c r="F47" s="350">
        <v>2.4186349749999999E-2</v>
      </c>
      <c r="G47" s="350">
        <v>5.9597391809999997E-2</v>
      </c>
      <c r="H47" s="83">
        <v>3.1394000040000002E-2</v>
      </c>
      <c r="I47" s="83">
        <v>3.39532242E-2</v>
      </c>
      <c r="J47" s="83">
        <v>1.522594046E-2</v>
      </c>
      <c r="K47" s="83">
        <v>2.5988483989999998E-2</v>
      </c>
      <c r="L47" s="83">
        <v>1.9500592700000001E-3</v>
      </c>
      <c r="M47" s="83">
        <v>5.5109411900000002E-3</v>
      </c>
      <c r="N47" s="83">
        <v>2.6111413010000001E-2</v>
      </c>
      <c r="O47" s="83">
        <v>0.31688356522</v>
      </c>
      <c r="P47" s="83">
        <v>1.980124367E-2</v>
      </c>
      <c r="Q47" s="83">
        <v>2.5207674530000002E-2</v>
      </c>
      <c r="R47" s="83">
        <v>2.74314408E-3</v>
      </c>
      <c r="S47" s="83">
        <v>8.2054457899999999E-3</v>
      </c>
      <c r="T47" s="83">
        <v>1.07225848347</v>
      </c>
      <c r="U47" s="83">
        <v>0.13023617094000001</v>
      </c>
      <c r="V47" s="112">
        <v>81</v>
      </c>
    </row>
    <row r="48" spans="2:22" ht="14" customHeight="1">
      <c r="B48" s="2"/>
      <c r="C48" s="406" t="s">
        <v>214</v>
      </c>
      <c r="D48" s="409">
        <v>62353</v>
      </c>
      <c r="E48" s="350">
        <v>1.4955358681399999</v>
      </c>
      <c r="F48" s="350">
        <v>6.6322145159999998E-2</v>
      </c>
      <c r="G48" s="350">
        <v>5.4249818089999999E-2</v>
      </c>
      <c r="H48" s="83">
        <v>8.9610994430000007E-2</v>
      </c>
      <c r="I48" s="83">
        <v>8.8582824419999998E-2</v>
      </c>
      <c r="J48" s="83">
        <v>5.4016492530000002E-2</v>
      </c>
      <c r="K48" s="83">
        <v>7.7238505809999997E-2</v>
      </c>
      <c r="L48" s="83">
        <v>4.0847654799999996E-3</v>
      </c>
      <c r="M48" s="83">
        <v>7.2013706200000005E-3</v>
      </c>
      <c r="N48" s="83">
        <v>0.12085420197000002</v>
      </c>
      <c r="O48" s="83">
        <v>1.0572866756299999</v>
      </c>
      <c r="P48" s="83">
        <v>3.4730389809999998E-2</v>
      </c>
      <c r="Q48" s="83">
        <v>4.3262799749999997E-2</v>
      </c>
      <c r="R48" s="83">
        <v>9.64818198E-3</v>
      </c>
      <c r="S48" s="83">
        <v>1.8358135139999999E-2</v>
      </c>
      <c r="T48" s="83">
        <v>0.91501072106000003</v>
      </c>
      <c r="U48" s="83">
        <v>0.14549993467</v>
      </c>
      <c r="V48" s="112">
        <v>82</v>
      </c>
    </row>
    <row r="49" spans="2:22" ht="14" customHeight="1">
      <c r="B49" s="2"/>
      <c r="C49" s="406" t="s">
        <v>138</v>
      </c>
      <c r="D49" s="409">
        <v>1012</v>
      </c>
      <c r="E49" s="350">
        <v>2.679049021E-2</v>
      </c>
      <c r="F49" s="350">
        <v>1.03842943E-3</v>
      </c>
      <c r="G49" s="350">
        <v>1.32165672E-3</v>
      </c>
      <c r="H49" s="83">
        <v>1.5469693200000001E-3</v>
      </c>
      <c r="I49" s="83">
        <v>1.3912788E-3</v>
      </c>
      <c r="J49" s="83">
        <v>7.1717607999999993E-4</v>
      </c>
      <c r="K49" s="83">
        <v>1.26373928E-3</v>
      </c>
      <c r="L49" s="83">
        <v>1.5056868000000001E-4</v>
      </c>
      <c r="M49" s="83">
        <v>2.8441665000000001E-4</v>
      </c>
      <c r="N49" s="83">
        <v>2.161266299999999E-3</v>
      </c>
      <c r="O49" s="83">
        <v>1.9298959470000002E-2</v>
      </c>
      <c r="P49" s="83">
        <v>1.1042613599999999E-3</v>
      </c>
      <c r="Q49" s="83">
        <v>1.3969065400000001E-3</v>
      </c>
      <c r="R49" s="83">
        <v>1.1006367000000001E-4</v>
      </c>
      <c r="S49" s="83">
        <v>4.2512101E-4</v>
      </c>
      <c r="T49" s="83">
        <v>3.8385229630000003E-2</v>
      </c>
      <c r="U49" s="83">
        <v>3.4131763499999999E-3</v>
      </c>
      <c r="V49" s="112">
        <v>83</v>
      </c>
    </row>
    <row r="50" spans="2:22" ht="14" customHeight="1">
      <c r="B50" s="2"/>
      <c r="C50" s="406" t="s">
        <v>193</v>
      </c>
      <c r="D50" s="409">
        <v>32421</v>
      </c>
      <c r="E50" s="350">
        <v>0.90808311382000007</v>
      </c>
      <c r="F50" s="350">
        <v>4.0502327899999996E-2</v>
      </c>
      <c r="G50" s="350">
        <v>7.3820743780000003E-2</v>
      </c>
      <c r="H50" s="83">
        <v>5.6187682879999999E-2</v>
      </c>
      <c r="I50" s="83">
        <v>5.4193139580000001E-2</v>
      </c>
      <c r="J50" s="83">
        <v>3.0698539E-2</v>
      </c>
      <c r="K50" s="83">
        <v>5.5765998970000001E-2</v>
      </c>
      <c r="L50" s="83">
        <v>5.8948998300000005E-3</v>
      </c>
      <c r="M50" s="83">
        <v>1.1988263920000001E-2</v>
      </c>
      <c r="N50" s="83">
        <v>6.5530874030000019E-2</v>
      </c>
      <c r="O50" s="83">
        <v>0.62900762954</v>
      </c>
      <c r="P50" s="83">
        <v>3.3424310389999996E-2</v>
      </c>
      <c r="Q50" s="83">
        <v>3.2344084719999999E-2</v>
      </c>
      <c r="R50" s="83">
        <v>1.082052713E-2</v>
      </c>
      <c r="S50" s="83">
        <v>9.7647466900000011E-3</v>
      </c>
      <c r="T50" s="83">
        <v>0.91994733136999995</v>
      </c>
      <c r="U50" s="83">
        <v>0.10208028935000001</v>
      </c>
      <c r="V50" s="112">
        <v>84</v>
      </c>
    </row>
    <row r="51" spans="2:22" ht="14" customHeight="1">
      <c r="B51" s="2"/>
      <c r="C51" s="406" t="s">
        <v>145</v>
      </c>
      <c r="D51" s="409">
        <v>1847</v>
      </c>
      <c r="E51" s="350">
        <v>5.2446356560000004E-2</v>
      </c>
      <c r="F51" s="350">
        <v>2.1151544900000004E-3</v>
      </c>
      <c r="G51" s="350">
        <v>4.01252594E-3</v>
      </c>
      <c r="H51" s="83">
        <v>2.9389518800000004E-3</v>
      </c>
      <c r="I51" s="83">
        <v>2.3784845999999999E-3</v>
      </c>
      <c r="J51" s="83">
        <v>1.6778562300000001E-3</v>
      </c>
      <c r="K51" s="83">
        <v>2.6590760899999999E-3</v>
      </c>
      <c r="L51" s="83">
        <v>1.7250429000000001E-4</v>
      </c>
      <c r="M51" s="83">
        <v>3.6317384000000001E-4</v>
      </c>
      <c r="N51" s="83">
        <v>4.2378108000000001E-3</v>
      </c>
      <c r="O51" s="83">
        <v>3.8008271709999999E-2</v>
      </c>
      <c r="P51" s="83">
        <v>2.4484245700000002E-3</v>
      </c>
      <c r="Q51" s="83">
        <v>2.8550629699999998E-3</v>
      </c>
      <c r="R51" s="83">
        <v>3.7157573000000003E-4</v>
      </c>
      <c r="S51" s="83">
        <v>7.8469623000000004E-4</v>
      </c>
      <c r="T51" s="83">
        <v>7.9401869200000003E-2</v>
      </c>
      <c r="U51" s="83">
        <v>6.0191719100000001E-3</v>
      </c>
      <c r="V51" s="112">
        <v>85</v>
      </c>
    </row>
    <row r="52" spans="2:22" ht="14" customHeight="1">
      <c r="B52" s="2"/>
      <c r="C52" s="406" t="s">
        <v>136</v>
      </c>
      <c r="D52" s="409">
        <v>475</v>
      </c>
      <c r="E52" s="350">
        <v>1.3469712740000001E-2</v>
      </c>
      <c r="F52" s="350">
        <v>7.140399399999999E-4</v>
      </c>
      <c r="G52" s="350">
        <v>2.8433044000000004E-4</v>
      </c>
      <c r="H52" s="83">
        <v>8.6159209000000007E-4</v>
      </c>
      <c r="I52" s="83">
        <v>8.6202240000000008E-4</v>
      </c>
      <c r="J52" s="83">
        <v>3.4086378000000003E-4</v>
      </c>
      <c r="K52" s="83">
        <v>6.3283394999999996E-4</v>
      </c>
      <c r="L52" s="83">
        <v>1.5435999999999999E-5</v>
      </c>
      <c r="M52" s="83">
        <v>2.2277486999999998E-4</v>
      </c>
      <c r="N52" s="83">
        <v>9.7287187999999924E-4</v>
      </c>
      <c r="O52" s="83">
        <v>9.5629057299999997E-3</v>
      </c>
      <c r="P52" s="83">
        <v>5.3356449000000004E-4</v>
      </c>
      <c r="Q52" s="83">
        <v>6.3972576000000006E-4</v>
      </c>
      <c r="R52" s="83">
        <v>8.3080200000000011E-5</v>
      </c>
      <c r="S52" s="83">
        <v>1.8954922999999999E-4</v>
      </c>
      <c r="T52" s="83">
        <v>9.8335182299999994E-3</v>
      </c>
      <c r="U52" s="83">
        <v>1.75274566E-3</v>
      </c>
      <c r="V52" s="112">
        <v>86</v>
      </c>
    </row>
    <row r="53" spans="2:22" ht="14" customHeight="1">
      <c r="B53" s="2"/>
      <c r="C53" s="406" t="s">
        <v>189</v>
      </c>
      <c r="D53" s="409">
        <v>15861</v>
      </c>
      <c r="E53" s="350">
        <v>0.71754929241000009</v>
      </c>
      <c r="F53" s="350">
        <v>4.8384492380000005E-2</v>
      </c>
      <c r="G53" s="350">
        <v>0.15136885485999999</v>
      </c>
      <c r="H53" s="83">
        <v>5.6633497239999997E-2</v>
      </c>
      <c r="I53" s="83">
        <v>4.8189230399999998E-2</v>
      </c>
      <c r="J53" s="83">
        <v>3.4174596380000005E-2</v>
      </c>
      <c r="K53" s="83">
        <v>5.9104039499999997E-2</v>
      </c>
      <c r="L53" s="83">
        <v>5.8435590999999999E-4</v>
      </c>
      <c r="M53" s="83">
        <v>1.949892831E-2</v>
      </c>
      <c r="N53" s="83">
        <v>2.486785180999998E-2</v>
      </c>
      <c r="O53" s="83">
        <v>0.47890820356999997</v>
      </c>
      <c r="P53" s="83">
        <v>5.4640878179999998E-2</v>
      </c>
      <c r="Q53" s="83">
        <v>7.2126500409999988E-2</v>
      </c>
      <c r="R53" s="83">
        <v>3.1845563700000001E-3</v>
      </c>
      <c r="S53" s="83">
        <v>2.0695297870000001E-2</v>
      </c>
      <c r="T53" s="83">
        <v>1.0160609008299999</v>
      </c>
      <c r="U53" s="83">
        <v>7.3789395730000013E-2</v>
      </c>
      <c r="V53" s="112">
        <v>87</v>
      </c>
    </row>
    <row r="54" spans="2:22" ht="14" customHeight="1">
      <c r="B54" s="2"/>
      <c r="C54" s="406" t="s">
        <v>179</v>
      </c>
      <c r="D54" s="409">
        <v>19723</v>
      </c>
      <c r="E54" s="350">
        <v>0.57019273069999998</v>
      </c>
      <c r="F54" s="350">
        <v>2.390732898E-2</v>
      </c>
      <c r="G54" s="350">
        <v>4.5353005239999994E-2</v>
      </c>
      <c r="H54" s="83">
        <v>3.4788017550000001E-2</v>
      </c>
      <c r="I54" s="83">
        <v>3.5716883999999997E-2</v>
      </c>
      <c r="J54" s="83">
        <v>1.9910847399999997E-2</v>
      </c>
      <c r="K54" s="83">
        <v>3.1087027230000001E-2</v>
      </c>
      <c r="L54" s="83">
        <v>2.5715175999999999E-3</v>
      </c>
      <c r="M54" s="83">
        <v>8.1722199100000004E-3</v>
      </c>
      <c r="N54" s="83">
        <v>3.7526385679999996E-2</v>
      </c>
      <c r="O54" s="83">
        <v>0.40112913040999998</v>
      </c>
      <c r="P54" s="83">
        <v>2.8356231029999998E-2</v>
      </c>
      <c r="Q54" s="83">
        <v>3.7760377960000001E-2</v>
      </c>
      <c r="R54" s="83">
        <v>2.8942920000000001E-3</v>
      </c>
      <c r="S54" s="83">
        <v>1.2498046790000002E-2</v>
      </c>
      <c r="T54" s="83">
        <v>0.82640377548999999</v>
      </c>
      <c r="U54" s="83">
        <v>0.10744109823</v>
      </c>
      <c r="V54" s="112">
        <v>88</v>
      </c>
    </row>
    <row r="55" spans="2:22" ht="14" customHeight="1">
      <c r="B55" s="2"/>
      <c r="C55" s="406" t="s">
        <v>236</v>
      </c>
      <c r="D55" s="409">
        <v>128271</v>
      </c>
      <c r="E55" s="350">
        <v>3.7786509290499999</v>
      </c>
      <c r="F55" s="350">
        <v>0.18824206066999999</v>
      </c>
      <c r="G55" s="350">
        <v>0.45098364285999998</v>
      </c>
      <c r="H55" s="83">
        <v>0.20393095153999999</v>
      </c>
      <c r="I55" s="83">
        <v>0.17380127416999999</v>
      </c>
      <c r="J55" s="83">
        <v>0.12168717075</v>
      </c>
      <c r="K55" s="83">
        <v>0.22156915502999999</v>
      </c>
      <c r="L55" s="83">
        <v>0.1332286288</v>
      </c>
      <c r="M55" s="83">
        <v>3.3263335210000002E-2</v>
      </c>
      <c r="N55" s="83">
        <v>0.26262585836999996</v>
      </c>
      <c r="O55" s="83">
        <v>2.6318082521899999</v>
      </c>
      <c r="P55" s="83">
        <v>0.19018568253000001</v>
      </c>
      <c r="Q55" s="83">
        <v>0.22950273097000001</v>
      </c>
      <c r="R55" s="83">
        <v>2.354732407E-2</v>
      </c>
      <c r="S55" s="83">
        <v>6.3512514239999998E-2</v>
      </c>
      <c r="T55" s="83">
        <v>7.7865187883099996</v>
      </c>
      <c r="U55" s="83">
        <v>0.71404275277999996</v>
      </c>
      <c r="V55" s="112">
        <v>89</v>
      </c>
    </row>
    <row r="56" spans="2:22" ht="14" customHeight="1">
      <c r="B56" s="2"/>
      <c r="C56" s="406" t="s">
        <v>177</v>
      </c>
      <c r="D56" s="409">
        <v>15509</v>
      </c>
      <c r="E56" s="350">
        <v>0.54222878986</v>
      </c>
      <c r="F56" s="350">
        <v>3.1729693179999997E-2</v>
      </c>
      <c r="G56" s="350">
        <v>4.2986392999999998E-2</v>
      </c>
      <c r="H56" s="83">
        <v>3.6746794200000002E-2</v>
      </c>
      <c r="I56" s="83">
        <v>2.7128307840000001E-2</v>
      </c>
      <c r="J56" s="83">
        <v>1.8524054940000003E-2</v>
      </c>
      <c r="K56" s="83">
        <v>3.5614345200000001E-2</v>
      </c>
      <c r="L56" s="83">
        <v>5.5608367E-4</v>
      </c>
      <c r="M56" s="83">
        <v>7.8187735899999996E-3</v>
      </c>
      <c r="N56" s="83">
        <v>3.1415109569999988E-2</v>
      </c>
      <c r="O56" s="83">
        <v>0.38479619443000002</v>
      </c>
      <c r="P56" s="83">
        <v>3.5857488479999998E-2</v>
      </c>
      <c r="Q56" s="83">
        <v>4.6577964750000006E-2</v>
      </c>
      <c r="R56" s="83">
        <v>2.2452443900000001E-3</v>
      </c>
      <c r="S56" s="83">
        <v>1.2983073699999998E-2</v>
      </c>
      <c r="T56" s="83">
        <v>0.78271171838000009</v>
      </c>
      <c r="U56" s="83">
        <v>7.5284779309999994E-2</v>
      </c>
      <c r="V56" s="112">
        <v>90</v>
      </c>
    </row>
    <row r="57" spans="2:22" ht="14" customHeight="1">
      <c r="B57" s="2"/>
      <c r="C57" s="406" t="s">
        <v>165</v>
      </c>
      <c r="D57" s="409">
        <v>7482</v>
      </c>
      <c r="E57" s="350">
        <v>0.36668044094999996</v>
      </c>
      <c r="F57" s="350">
        <v>0.58599347728999995</v>
      </c>
      <c r="G57" s="350">
        <v>0.24663011473000002</v>
      </c>
      <c r="H57" s="83">
        <v>1.87593304E-2</v>
      </c>
      <c r="I57" s="83">
        <v>1.30079814E-2</v>
      </c>
      <c r="J57" s="83">
        <v>1.082662775E-2</v>
      </c>
      <c r="K57" s="83">
        <v>2.2235308749999998E-2</v>
      </c>
      <c r="L57" s="83">
        <v>3.0365513999999999E-4</v>
      </c>
      <c r="M57" s="83">
        <v>3.6223277000000001E-3</v>
      </c>
      <c r="N57" s="83">
        <v>1.7608055129999994E-2</v>
      </c>
      <c r="O57" s="83">
        <v>0.28210798140999999</v>
      </c>
      <c r="P57" s="83">
        <v>4.3014408699999999E-2</v>
      </c>
      <c r="Q57" s="83">
        <v>4.8483293619999999E-2</v>
      </c>
      <c r="R57" s="83">
        <v>1.7962344700000001E-3</v>
      </c>
      <c r="S57" s="83">
        <v>7.4043533400000002E-3</v>
      </c>
      <c r="T57" s="83">
        <v>2.6256577302799999</v>
      </c>
      <c r="U57" s="83">
        <v>0.24594117473999999</v>
      </c>
      <c r="V57" s="112">
        <v>91</v>
      </c>
    </row>
    <row r="58" spans="2:22" ht="14" customHeight="1">
      <c r="B58" s="2"/>
      <c r="C58" s="406" t="s">
        <v>207</v>
      </c>
      <c r="D58" s="409">
        <v>72569</v>
      </c>
      <c r="E58" s="350">
        <v>1.8869505816999999</v>
      </c>
      <c r="F58" s="350">
        <v>0.12829983088999999</v>
      </c>
      <c r="G58" s="350">
        <v>0.58052770618000005</v>
      </c>
      <c r="H58" s="83">
        <v>3.80816197E-2</v>
      </c>
      <c r="I58" s="83">
        <v>3.7448867439999999E-2</v>
      </c>
      <c r="J58" s="83">
        <v>2.591408261E-2</v>
      </c>
      <c r="K58" s="83">
        <v>5.7110290799999998E-2</v>
      </c>
      <c r="L58" s="83">
        <v>0.31006021369999998</v>
      </c>
      <c r="M58" s="83">
        <v>1.0250809349999999E-2</v>
      </c>
      <c r="N58" s="83">
        <v>0.17857732150000005</v>
      </c>
      <c r="O58" s="83">
        <v>1.23267268215</v>
      </c>
      <c r="P58" s="83">
        <v>8.9455776069999993E-2</v>
      </c>
      <c r="Q58" s="83">
        <v>8.4787081959999996E-2</v>
      </c>
      <c r="R58" s="83">
        <v>2.202835845E-2</v>
      </c>
      <c r="S58" s="83">
        <v>2.1273256210000001E-2</v>
      </c>
      <c r="T58" s="83">
        <v>7.4175900997000008</v>
      </c>
      <c r="U58" s="83">
        <v>0.50390803957999997</v>
      </c>
      <c r="V58" s="112">
        <v>92</v>
      </c>
    </row>
    <row r="59" spans="2:22" ht="14" customHeight="1">
      <c r="B59" s="2"/>
      <c r="C59" s="406" t="s">
        <v>148</v>
      </c>
      <c r="D59" s="409">
        <v>2812</v>
      </c>
      <c r="E59" s="350">
        <v>7.3487893089999992E-2</v>
      </c>
      <c r="F59" s="350">
        <v>3.4146486099999999E-3</v>
      </c>
      <c r="G59" s="350">
        <v>6.9608310700000004E-3</v>
      </c>
      <c r="H59" s="83">
        <v>3.6085258499999997E-3</v>
      </c>
      <c r="I59" s="83">
        <v>2.8158342000000002E-3</v>
      </c>
      <c r="J59" s="83">
        <v>1.5206568700000002E-3</v>
      </c>
      <c r="K59" s="83">
        <v>3.4208476400000003E-3</v>
      </c>
      <c r="L59" s="83">
        <v>2.3578906000000001E-4</v>
      </c>
      <c r="M59" s="83">
        <v>8.0898959999999996E-4</v>
      </c>
      <c r="N59" s="83">
        <v>6.8415415899999998E-3</v>
      </c>
      <c r="O59" s="83">
        <v>5.4478172039999995E-2</v>
      </c>
      <c r="P59" s="83">
        <v>3.7390123800000001E-3</v>
      </c>
      <c r="Q59" s="83">
        <v>4.7884734900000003E-3</v>
      </c>
      <c r="R59" s="83">
        <v>3.6092375000000001E-4</v>
      </c>
      <c r="S59" s="83">
        <v>1.40350039E-3</v>
      </c>
      <c r="T59" s="83">
        <v>0.12192567052</v>
      </c>
      <c r="U59" s="83">
        <v>1.4783582949999999E-2</v>
      </c>
      <c r="V59" s="112">
        <v>93</v>
      </c>
    </row>
    <row r="60" spans="2:22" ht="14" customHeight="1">
      <c r="B60" s="2"/>
      <c r="C60" s="406" t="s">
        <v>158</v>
      </c>
      <c r="D60" s="409">
        <v>9392</v>
      </c>
      <c r="E60" s="350">
        <v>0.21434395432</v>
      </c>
      <c r="F60" s="350">
        <v>8.4168555600000004E-3</v>
      </c>
      <c r="G60" s="350">
        <v>3.8464015599999998E-2</v>
      </c>
      <c r="H60" s="83">
        <v>8.9975937099999997E-3</v>
      </c>
      <c r="I60" s="83">
        <v>1.00784376E-2</v>
      </c>
      <c r="J60" s="83">
        <v>4.8571625700000003E-3</v>
      </c>
      <c r="K60" s="83">
        <v>9.1431501699999994E-3</v>
      </c>
      <c r="L60" s="83">
        <v>1.14159983E-3</v>
      </c>
      <c r="M60" s="83">
        <v>3.9305080000000001E-3</v>
      </c>
      <c r="N60" s="83">
        <v>2.0190780190000007E-2</v>
      </c>
      <c r="O60" s="83">
        <v>0.15646406782</v>
      </c>
      <c r="P60" s="83">
        <v>9.17502844E-3</v>
      </c>
      <c r="Q60" s="83">
        <v>1.1695440590000002E-2</v>
      </c>
      <c r="R60" s="83">
        <v>8.9390139000000007E-4</v>
      </c>
      <c r="S60" s="83">
        <v>3.4597422900000002E-3</v>
      </c>
      <c r="T60" s="83">
        <v>0.5257188208900001</v>
      </c>
      <c r="U60" s="83">
        <v>4.0287296809999998E-2</v>
      </c>
      <c r="V60" s="112">
        <v>94</v>
      </c>
    </row>
    <row r="61" spans="2:22" ht="14" customHeight="1">
      <c r="B61" s="2"/>
      <c r="C61" s="406" t="s">
        <v>161</v>
      </c>
      <c r="D61" s="409">
        <v>6160</v>
      </c>
      <c r="E61" s="350">
        <v>0.23154870021999996</v>
      </c>
      <c r="F61" s="350">
        <v>1.045221805E-2</v>
      </c>
      <c r="G61" s="350">
        <v>1.161890007E-2</v>
      </c>
      <c r="H61" s="83">
        <v>1.312715062E-2</v>
      </c>
      <c r="I61" s="83">
        <v>1.43216148E-2</v>
      </c>
      <c r="J61" s="83">
        <v>9.0072635199999994E-3</v>
      </c>
      <c r="K61" s="83">
        <v>1.6650782669999999E-2</v>
      </c>
      <c r="L61" s="83">
        <v>1.8145460000000002E-4</v>
      </c>
      <c r="M61" s="83">
        <v>5.6007944800000008E-3</v>
      </c>
      <c r="N61" s="83">
        <v>1.2579821840000005E-2</v>
      </c>
      <c r="O61" s="83">
        <v>0.16014961422000001</v>
      </c>
      <c r="P61" s="83">
        <v>1.5281598110000001E-2</v>
      </c>
      <c r="Q61" s="83">
        <v>1.9918174019999998E-2</v>
      </c>
      <c r="R61" s="83">
        <v>1.0526209000000001E-3</v>
      </c>
      <c r="S61" s="83">
        <v>5.6864402700000007E-3</v>
      </c>
      <c r="T61" s="83">
        <v>0.22745521330000001</v>
      </c>
      <c r="U61" s="83">
        <v>2.4493644129999999E-2</v>
      </c>
      <c r="V61" s="112">
        <v>95</v>
      </c>
    </row>
    <row r="62" spans="2:22" ht="15" customHeight="1">
      <c r="B62" s="2"/>
      <c r="C62" s="65"/>
      <c r="D62" s="1"/>
      <c r="E62" s="60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45"/>
    </row>
    <row r="63" spans="2:22">
      <c r="B63" s="2"/>
      <c r="C63" s="1" t="s">
        <v>24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45"/>
    </row>
    <row r="64" spans="2:22" ht="7.5" customHeight="1" thickBot="1">
      <c r="B64" s="41"/>
      <c r="C64" s="54"/>
      <c r="D64" s="54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46"/>
    </row>
    <row r="65" spans="3:23" ht="12" customHeight="1">
      <c r="J65" s="59" t="s">
        <v>465</v>
      </c>
      <c r="K65" s="499" t="s">
        <v>456</v>
      </c>
      <c r="L65" s="506" t="s">
        <v>457</v>
      </c>
      <c r="M65" s="500" t="s">
        <v>458</v>
      </c>
      <c r="N65" s="507" t="s">
        <v>459</v>
      </c>
      <c r="O65" s="508" t="s">
        <v>460</v>
      </c>
      <c r="P65" s="509" t="s">
        <v>461</v>
      </c>
      <c r="Q65" s="510" t="s">
        <v>462</v>
      </c>
      <c r="R65" s="511" t="s">
        <v>463</v>
      </c>
      <c r="S65" s="512" t="s">
        <v>464</v>
      </c>
    </row>
    <row r="66" spans="3:23">
      <c r="C66" s="10"/>
      <c r="D66" s="10"/>
      <c r="F66" s="3" t="s">
        <v>466</v>
      </c>
      <c r="G66" s="3" t="s">
        <v>468</v>
      </c>
      <c r="J66" s="3">
        <v>2007</v>
      </c>
      <c r="K66" s="503">
        <f>P41_T14!K66</f>
        <v>127.03426</v>
      </c>
      <c r="L66" s="513">
        <f>P41_T14!L66</f>
        <v>14489.977000000001</v>
      </c>
      <c r="M66" s="502">
        <f>P41_T14!M66</f>
        <v>22275.344000000001</v>
      </c>
      <c r="N66" s="514">
        <f>P41_T14!N66</f>
        <v>40897.839999999997</v>
      </c>
      <c r="O66" s="515">
        <f>P41_T14!O66</f>
        <v>133811.43</v>
      </c>
      <c r="P66" s="516">
        <f>P41_T14!P66</f>
        <v>205350.01</v>
      </c>
      <c r="Q66" s="517">
        <f>P41_T14!Q66</f>
        <v>513788.44</v>
      </c>
      <c r="R66" s="518">
        <f>P41_T14!R66</f>
        <v>793362.86</v>
      </c>
      <c r="S66" s="519">
        <f>P41_T14!S66</f>
        <v>2337517.7999999998</v>
      </c>
      <c r="W66" s="1"/>
    </row>
    <row r="67" spans="3:23">
      <c r="C67" s="10" t="str">
        <f>C14</f>
        <v>Geógrafo</v>
      </c>
      <c r="D67" s="520">
        <f>D14</f>
        <v>3245</v>
      </c>
      <c r="E67" s="514">
        <f t="shared" ref="E67:E114" si="0">((E14+F14+G14-L14)/D14)*1000000000</f>
        <v>47373.888345146384</v>
      </c>
      <c r="F67" s="231">
        <f t="shared" ref="F67:G86" si="1">(F14/($E14+$F14+$G14))</f>
        <v>4.5320481864372847E-2</v>
      </c>
      <c r="G67" s="231">
        <f t="shared" si="1"/>
        <v>0.11049653267670492</v>
      </c>
    </row>
    <row r="68" spans="3:23">
      <c r="C68" s="10" t="str">
        <f t="shared" ref="C68:C114" si="2">C15</f>
        <v>Historiador</v>
      </c>
      <c r="D68" s="520">
        <f t="shared" ref="D68:D114" si="3">D15</f>
        <v>3157</v>
      </c>
      <c r="E68" s="514">
        <f t="shared" si="0"/>
        <v>46987.772217294892</v>
      </c>
      <c r="F68" s="231">
        <f t="shared" si="1"/>
        <v>8.2136616055805675E-2</v>
      </c>
      <c r="G68" s="231">
        <f t="shared" si="1"/>
        <v>0.14012004239618067</v>
      </c>
    </row>
    <row r="69" spans="3:23">
      <c r="C69" s="10" t="str">
        <f t="shared" si="2"/>
        <v>Assistente social e economista doméstico</v>
      </c>
      <c r="D69" s="520">
        <f t="shared" si="3"/>
        <v>42551</v>
      </c>
      <c r="E69" s="514">
        <f t="shared" si="0"/>
        <v>43552.670474959457</v>
      </c>
      <c r="F69" s="231">
        <f t="shared" si="1"/>
        <v>5.0692173650678934E-2</v>
      </c>
      <c r="G69" s="231">
        <f t="shared" si="1"/>
        <v>8.5113863694174091E-2</v>
      </c>
    </row>
    <row r="70" spans="3:23">
      <c r="C70" s="10" t="str">
        <f t="shared" si="2"/>
        <v>Filósofo</v>
      </c>
      <c r="D70" s="520">
        <f t="shared" si="3"/>
        <v>1310</v>
      </c>
      <c r="E70" s="514">
        <f t="shared" si="0"/>
        <v>61214.462633587784</v>
      </c>
      <c r="F70" s="231">
        <f t="shared" si="1"/>
        <v>0.34579546213256868</v>
      </c>
      <c r="G70" s="231">
        <f t="shared" si="1"/>
        <v>8.2424101457201332E-2</v>
      </c>
    </row>
    <row r="71" spans="3:23">
      <c r="C71" s="10" t="str">
        <f t="shared" si="2"/>
        <v>Jornalista e repórter</v>
      </c>
      <c r="D71" s="520">
        <f t="shared" si="3"/>
        <v>44471</v>
      </c>
      <c r="E71" s="514">
        <f t="shared" si="0"/>
        <v>61004.88493849925</v>
      </c>
      <c r="F71" s="231">
        <f t="shared" si="1"/>
        <v>7.8423201247448837E-2</v>
      </c>
      <c r="G71" s="231">
        <f t="shared" si="1"/>
        <v>0.22324261442991572</v>
      </c>
      <c r="K71" s="3" t="s">
        <v>469</v>
      </c>
      <c r="L71" s="3" t="s">
        <v>470</v>
      </c>
      <c r="M71" s="3" t="s">
        <v>471</v>
      </c>
      <c r="N71" s="3" t="s">
        <v>472</v>
      </c>
    </row>
    <row r="72" spans="3:23">
      <c r="C72" s="10" t="str">
        <f t="shared" si="2"/>
        <v>Sacerdote ou membro de ordens ou seitas religiosas</v>
      </c>
      <c r="D72" s="520">
        <f t="shared" si="3"/>
        <v>39222</v>
      </c>
      <c r="E72" s="502">
        <f t="shared" si="0"/>
        <v>25780.664567334657</v>
      </c>
      <c r="F72" s="231">
        <f t="shared" si="1"/>
        <v>1.5511202983590117E-2</v>
      </c>
      <c r="G72" s="231">
        <f t="shared" si="1"/>
        <v>7.3055081134449334E-2</v>
      </c>
      <c r="K72" s="3" t="s">
        <v>473</v>
      </c>
      <c r="L72" s="231">
        <f>P41_T14!L72</f>
        <v>0.96650000000000003</v>
      </c>
      <c r="M72" s="231">
        <f>P41_T14!M72</f>
        <v>8.1000000000000013E-3</v>
      </c>
      <c r="N72" s="231">
        <f>P41_T14!N72</f>
        <v>2.5399999999999999E-2</v>
      </c>
    </row>
    <row r="73" spans="3:23">
      <c r="C73" s="10" t="str">
        <f t="shared" si="2"/>
        <v>Tradutor, intérprete, filólogo</v>
      </c>
      <c r="D73" s="520">
        <f t="shared" si="3"/>
        <v>5751</v>
      </c>
      <c r="E73" s="514">
        <f t="shared" si="0"/>
        <v>42769.513729786115</v>
      </c>
      <c r="F73" s="231">
        <f t="shared" si="1"/>
        <v>7.6182887736693808E-2</v>
      </c>
      <c r="G73" s="231">
        <f t="shared" si="1"/>
        <v>0.32085001093785387</v>
      </c>
      <c r="K73" s="3" t="s">
        <v>474</v>
      </c>
      <c r="L73" s="231">
        <f>P41_T14!L73</f>
        <v>0.96760000000000002</v>
      </c>
      <c r="M73" s="231">
        <f>P41_T14!M73</f>
        <v>1.2500000000000001E-2</v>
      </c>
      <c r="N73" s="231">
        <f>P41_T14!N73</f>
        <v>1.9900000000000001E-2</v>
      </c>
    </row>
    <row r="74" spans="3:23">
      <c r="C74" s="10" t="str">
        <f t="shared" si="2"/>
        <v>Bibliotecário, documentalista, arquivólogo, museólogo</v>
      </c>
      <c r="D74" s="520">
        <f t="shared" si="3"/>
        <v>14583</v>
      </c>
      <c r="E74" s="514">
        <f t="shared" si="0"/>
        <v>52237.031193170129</v>
      </c>
      <c r="F74" s="231">
        <f t="shared" si="1"/>
        <v>4.9059903392319672E-2</v>
      </c>
      <c r="G74" s="231">
        <f t="shared" si="1"/>
        <v>8.9555118386567809E-2</v>
      </c>
      <c r="K74" s="3" t="s">
        <v>475</v>
      </c>
      <c r="L74" s="231">
        <f>P41_T14!L74</f>
        <v>0.91299999999999992</v>
      </c>
      <c r="M74" s="231">
        <f>P41_T14!M74</f>
        <v>3.6499999999999998E-2</v>
      </c>
      <c r="N74" s="231">
        <f>P41_T14!N74</f>
        <v>5.0499999999999996E-2</v>
      </c>
    </row>
    <row r="75" spans="3:23">
      <c r="C75" s="10" t="str">
        <f t="shared" si="2"/>
        <v>Escritor, crítico, redator</v>
      </c>
      <c r="D75" s="520">
        <f t="shared" si="3"/>
        <v>3499</v>
      </c>
      <c r="E75" s="514">
        <f t="shared" si="0"/>
        <v>72102.872200628757</v>
      </c>
      <c r="F75" s="231">
        <f t="shared" si="1"/>
        <v>0.14049931253987683</v>
      </c>
      <c r="G75" s="231">
        <f t="shared" si="1"/>
        <v>0.27520458049416857</v>
      </c>
      <c r="K75" s="3" t="s">
        <v>476</v>
      </c>
      <c r="L75" s="231">
        <f>P41_T14!L75</f>
        <v>0.84030000000000005</v>
      </c>
      <c r="M75" s="231">
        <f>P41_T14!M75</f>
        <v>4.8099999999999997E-2</v>
      </c>
      <c r="N75" s="231">
        <f>P41_T14!N75</f>
        <v>0.11169999999999999</v>
      </c>
    </row>
    <row r="76" spans="3:23">
      <c r="C76" s="10" t="str">
        <f t="shared" si="2"/>
        <v>Locutor, comentarista</v>
      </c>
      <c r="D76" s="520">
        <f t="shared" si="3"/>
        <v>4412</v>
      </c>
      <c r="E76" s="502">
        <f t="shared" si="0"/>
        <v>35594.688551677245</v>
      </c>
      <c r="F76" s="231">
        <f t="shared" si="1"/>
        <v>3.983406422635536E-2</v>
      </c>
      <c r="G76" s="231">
        <f t="shared" si="1"/>
        <v>0.23085994854666583</v>
      </c>
      <c r="K76" s="3" t="s">
        <v>477</v>
      </c>
      <c r="L76" s="231">
        <f>P41_T14!L76</f>
        <v>0.76200000000000001</v>
      </c>
      <c r="M76" s="231">
        <f>P41_T14!M76</f>
        <v>6.5500000000000003E-2</v>
      </c>
      <c r="N76" s="231">
        <f>P41_T14!N76</f>
        <v>0.17190000000000003</v>
      </c>
    </row>
    <row r="77" spans="3:23">
      <c r="C77" s="10" t="str">
        <f t="shared" si="2"/>
        <v>Ator, diretor de espetáculos</v>
      </c>
      <c r="D77" s="520">
        <f t="shared" si="3"/>
        <v>5052</v>
      </c>
      <c r="E77" s="514">
        <f t="shared" si="0"/>
        <v>82133.761403404598</v>
      </c>
      <c r="F77" s="231">
        <f t="shared" si="1"/>
        <v>6.5050015348500398E-2</v>
      </c>
      <c r="G77" s="504">
        <f t="shared" si="1"/>
        <v>0.45476828740183278</v>
      </c>
      <c r="K77" s="3" t="s">
        <v>478</v>
      </c>
      <c r="L77" s="231">
        <f>P41_T14!L77</f>
        <v>0.62580000000000002</v>
      </c>
      <c r="M77" s="231">
        <f>P41_T14!M77</f>
        <v>9.69E-2</v>
      </c>
      <c r="N77" s="231">
        <f>P41_T14!N77</f>
        <v>0.27729999999999999</v>
      </c>
    </row>
    <row r="78" spans="3:23">
      <c r="C78" s="10" t="str">
        <f t="shared" si="2"/>
        <v>Cantor e compositor</v>
      </c>
      <c r="D78" s="520">
        <f t="shared" si="3"/>
        <v>4156</v>
      </c>
      <c r="E78" s="514">
        <f t="shared" si="0"/>
        <v>46841.979482675648</v>
      </c>
      <c r="F78" s="231">
        <f t="shared" si="1"/>
        <v>4.3546655264141268E-2</v>
      </c>
      <c r="G78" s="504">
        <f t="shared" si="1"/>
        <v>0.42963002296825031</v>
      </c>
      <c r="K78" s="3" t="s">
        <v>479</v>
      </c>
      <c r="L78" s="231">
        <f>P41_T14!L78</f>
        <v>0.25019999999999998</v>
      </c>
      <c r="M78" s="231">
        <f>P41_T14!M78</f>
        <v>0.2661</v>
      </c>
      <c r="N78" s="231">
        <f>P41_T14!N78</f>
        <v>0.48369999999999996</v>
      </c>
    </row>
    <row r="79" spans="3:23">
      <c r="C79" s="10" t="str">
        <f t="shared" si="2"/>
        <v>Músico, arranjador, regente de orquestra ou coral</v>
      </c>
      <c r="D79" s="520">
        <f t="shared" si="3"/>
        <v>13970</v>
      </c>
      <c r="E79" s="502">
        <f t="shared" si="0"/>
        <v>31949.340375089476</v>
      </c>
      <c r="F79" s="231">
        <f t="shared" si="1"/>
        <v>5.1763441321147734E-2</v>
      </c>
      <c r="G79" s="231">
        <f t="shared" si="1"/>
        <v>0.2226271007764308</v>
      </c>
      <c r="K79" s="3" t="s">
        <v>480</v>
      </c>
      <c r="L79" s="231">
        <f>P41_T14!L79</f>
        <v>0.14400000000000002</v>
      </c>
      <c r="M79" s="231">
        <f>P41_T14!M79</f>
        <v>0.33279999999999998</v>
      </c>
      <c r="N79" s="231">
        <f>P41_T14!N79</f>
        <v>0.5232</v>
      </c>
    </row>
    <row r="80" spans="3:23">
      <c r="C80" s="10" t="str">
        <f t="shared" si="2"/>
        <v>Desenhista industrial, escultor, pintor artístico e afins</v>
      </c>
      <c r="D80" s="520">
        <f t="shared" si="3"/>
        <v>28863</v>
      </c>
      <c r="E80" s="502">
        <f t="shared" si="0"/>
        <v>30580.803226622324</v>
      </c>
      <c r="F80" s="231">
        <f t="shared" si="1"/>
        <v>4.3780784558036141E-2</v>
      </c>
      <c r="G80" s="231">
        <f t="shared" si="1"/>
        <v>0.21708850060362825</v>
      </c>
    </row>
    <row r="81" spans="3:7">
      <c r="C81" s="10" t="str">
        <f t="shared" si="2"/>
        <v>Cenógrafo, decorador de interiores</v>
      </c>
      <c r="D81" s="520">
        <f t="shared" si="3"/>
        <v>2928</v>
      </c>
      <c r="E81" s="502">
        <f t="shared" si="0"/>
        <v>35245.527001366121</v>
      </c>
      <c r="F81" s="231">
        <f t="shared" si="1"/>
        <v>6.784726537684635E-2</v>
      </c>
      <c r="G81" s="231">
        <f t="shared" si="1"/>
        <v>0.27357029347070105</v>
      </c>
    </row>
    <row r="82" spans="3:7">
      <c r="C82" s="10" t="str">
        <f t="shared" si="2"/>
        <v>Empresário e produtor de espetáculos</v>
      </c>
      <c r="D82" s="520">
        <f t="shared" si="3"/>
        <v>12550</v>
      </c>
      <c r="E82" s="501">
        <f t="shared" si="0"/>
        <v>17814.086478884459</v>
      </c>
      <c r="F82" s="231">
        <f t="shared" si="1"/>
        <v>1.9127775641020629E-2</v>
      </c>
      <c r="G82" s="231">
        <f t="shared" si="1"/>
        <v>0.3155325824443288</v>
      </c>
    </row>
    <row r="83" spans="3:7">
      <c r="C83" s="10" t="str">
        <f t="shared" si="2"/>
        <v>Outros profissionais do espetáculo e das artes</v>
      </c>
      <c r="D83" s="520">
        <f t="shared" si="3"/>
        <v>18696</v>
      </c>
      <c r="E83" s="502">
        <f t="shared" si="0"/>
        <v>33787.897526743691</v>
      </c>
      <c r="F83" s="231">
        <f t="shared" si="1"/>
        <v>4.465708541903881E-2</v>
      </c>
      <c r="G83" s="231">
        <f t="shared" si="1"/>
        <v>0.23223056816627066</v>
      </c>
    </row>
    <row r="84" spans="3:7">
      <c r="C84" s="10" t="str">
        <f t="shared" si="2"/>
        <v>Professor na educação infantil</v>
      </c>
      <c r="D84" s="520">
        <f t="shared" si="3"/>
        <v>126821</v>
      </c>
      <c r="E84" s="502">
        <f t="shared" si="0"/>
        <v>26325.299887006095</v>
      </c>
      <c r="F84" s="231">
        <f t="shared" si="1"/>
        <v>3.6196848269752051E-2</v>
      </c>
      <c r="G84" s="231">
        <f t="shared" si="1"/>
        <v>4.4316191311647317E-2</v>
      </c>
    </row>
    <row r="85" spans="3:7">
      <c r="C85" s="10" t="str">
        <f t="shared" si="2"/>
        <v>Professor do ensino fundamental</v>
      </c>
      <c r="D85" s="520">
        <f t="shared" si="3"/>
        <v>694968</v>
      </c>
      <c r="E85" s="502">
        <f t="shared" si="0"/>
        <v>29347.293071882446</v>
      </c>
      <c r="F85" s="231">
        <f t="shared" si="1"/>
        <v>4.2630890482642465E-2</v>
      </c>
      <c r="G85" s="231">
        <f t="shared" si="1"/>
        <v>3.812691431774641E-2</v>
      </c>
    </row>
    <row r="86" spans="3:7">
      <c r="C86" s="10" t="str">
        <f t="shared" si="2"/>
        <v>Professor do ensino médio</v>
      </c>
      <c r="D86" s="520">
        <f t="shared" si="3"/>
        <v>447333</v>
      </c>
      <c r="E86" s="502">
        <f t="shared" si="0"/>
        <v>34474.858620535488</v>
      </c>
      <c r="F86" s="231">
        <f t="shared" si="1"/>
        <v>4.8141365446261512E-2</v>
      </c>
      <c r="G86" s="231">
        <f t="shared" si="1"/>
        <v>5.3756739080325709E-2</v>
      </c>
    </row>
    <row r="87" spans="3:7">
      <c r="C87" s="10" t="str">
        <f t="shared" si="2"/>
        <v>Professor do ensino profissional</v>
      </c>
      <c r="D87" s="520">
        <f t="shared" si="3"/>
        <v>24887</v>
      </c>
      <c r="E87" s="514">
        <f t="shared" si="0"/>
        <v>44030.89576485716</v>
      </c>
      <c r="F87" s="231">
        <f t="shared" ref="F87:G106" si="4">(F34/($E34+$F34+$G34))</f>
        <v>4.9343764120518468E-2</v>
      </c>
      <c r="G87" s="231">
        <f t="shared" si="4"/>
        <v>7.687119022634431E-2</v>
      </c>
    </row>
    <row r="88" spans="3:7">
      <c r="C88" s="10" t="str">
        <f t="shared" si="2"/>
        <v>Professor do ensino superior</v>
      </c>
      <c r="D88" s="520">
        <f t="shared" si="3"/>
        <v>168528</v>
      </c>
      <c r="E88" s="514">
        <f t="shared" si="0"/>
        <v>90442.530046935819</v>
      </c>
      <c r="F88" s="231">
        <f t="shared" si="4"/>
        <v>6.7851500979903376E-2</v>
      </c>
      <c r="G88" s="231">
        <f t="shared" si="4"/>
        <v>0.13228630380380646</v>
      </c>
    </row>
    <row r="89" spans="3:7">
      <c r="C89" s="10" t="str">
        <f t="shared" si="2"/>
        <v>Instrutor e professor de escolas livres</v>
      </c>
      <c r="D89" s="520">
        <f t="shared" si="3"/>
        <v>46210</v>
      </c>
      <c r="E89" s="502">
        <f t="shared" si="0"/>
        <v>25750.072419389744</v>
      </c>
      <c r="F89" s="231">
        <f t="shared" si="4"/>
        <v>3.4576279314494342E-2</v>
      </c>
      <c r="G89" s="231">
        <f t="shared" si="4"/>
        <v>0.12325653368456395</v>
      </c>
    </row>
    <row r="90" spans="3:7">
      <c r="C90" s="10" t="str">
        <f t="shared" si="2"/>
        <v>Pedagogo, orientador educacional</v>
      </c>
      <c r="D90" s="520">
        <f t="shared" si="3"/>
        <v>95557</v>
      </c>
      <c r="E90" s="502">
        <f t="shared" si="0"/>
        <v>39416.345405883403</v>
      </c>
      <c r="F90" s="505">
        <f t="shared" si="4"/>
        <v>4.6013520051781033E-2</v>
      </c>
      <c r="G90" s="505">
        <f t="shared" si="4"/>
        <v>7.6773668907496914E-2</v>
      </c>
    </row>
    <row r="91" spans="3:7">
      <c r="C91" s="10" t="str">
        <f t="shared" si="2"/>
        <v>Técnico em ciências físicas e químicas</v>
      </c>
      <c r="D91" s="520">
        <f t="shared" si="3"/>
        <v>18711</v>
      </c>
      <c r="E91" s="514">
        <f t="shared" si="0"/>
        <v>46619.654186307525</v>
      </c>
      <c r="F91" s="505">
        <f t="shared" si="4"/>
        <v>4.7952284990578527E-2</v>
      </c>
      <c r="G91" s="505">
        <f t="shared" si="4"/>
        <v>6.8171720900524993E-2</v>
      </c>
    </row>
    <row r="92" spans="3:7">
      <c r="C92" s="10" t="str">
        <f t="shared" si="2"/>
        <v>Técnico em constr. civil, edificações e obras de infra-est.</v>
      </c>
      <c r="D92" s="520">
        <f t="shared" si="3"/>
        <v>23942</v>
      </c>
      <c r="E92" s="502">
        <f t="shared" si="0"/>
        <v>34549.877231225459</v>
      </c>
      <c r="F92" s="231">
        <f t="shared" si="4"/>
        <v>3.8120339916916761E-2</v>
      </c>
      <c r="G92" s="231">
        <f t="shared" si="4"/>
        <v>7.9217156045452403E-2</v>
      </c>
    </row>
    <row r="93" spans="3:7">
      <c r="C93" s="10" t="str">
        <f t="shared" si="2"/>
        <v>Técnico em eletro-eletrônica e fotônica</v>
      </c>
      <c r="D93" s="520">
        <f t="shared" si="3"/>
        <v>88360</v>
      </c>
      <c r="E93" s="514">
        <f t="shared" si="0"/>
        <v>47478.617432209139</v>
      </c>
      <c r="F93" s="231">
        <f t="shared" si="4"/>
        <v>4.7720465492115109E-2</v>
      </c>
      <c r="G93" s="231">
        <f t="shared" si="4"/>
        <v>8.7910012858611705E-2</v>
      </c>
    </row>
    <row r="94" spans="3:7">
      <c r="C94" s="10" t="str">
        <f t="shared" si="2"/>
        <v>Técnico em metalmecânica</v>
      </c>
      <c r="D94" s="520">
        <f t="shared" si="3"/>
        <v>38740</v>
      </c>
      <c r="E94" s="514">
        <f t="shared" si="0"/>
        <v>48251.533505162624</v>
      </c>
      <c r="F94" s="231">
        <f t="shared" si="4"/>
        <v>6.2918776116503414E-2</v>
      </c>
      <c r="G94" s="231">
        <f t="shared" si="4"/>
        <v>6.058179029906062E-2</v>
      </c>
    </row>
    <row r="95" spans="3:7">
      <c r="C95" s="10" t="str">
        <f t="shared" si="2"/>
        <v>Técnico em mineralogia e geologia</v>
      </c>
      <c r="D95" s="520">
        <f t="shared" si="3"/>
        <v>2989</v>
      </c>
      <c r="E95" s="514">
        <f t="shared" si="0"/>
        <v>64361.533800602207</v>
      </c>
      <c r="F95" s="231">
        <f t="shared" si="4"/>
        <v>0.12634148393430117</v>
      </c>
      <c r="G95" s="231">
        <f t="shared" si="4"/>
        <v>6.0214611136590233E-2</v>
      </c>
    </row>
    <row r="96" spans="3:7">
      <c r="C96" s="10" t="str">
        <f>C43</f>
        <v>Técnico em informática</v>
      </c>
      <c r="D96" s="520">
        <f>D43</f>
        <v>69116</v>
      </c>
      <c r="E96" s="502">
        <f t="shared" si="0"/>
        <v>29994.868558944381</v>
      </c>
      <c r="F96" s="231">
        <f t="shared" si="4"/>
        <v>3.7973899169339395E-2</v>
      </c>
      <c r="G96" s="231">
        <f t="shared" si="4"/>
        <v>9.5253496701294044E-2</v>
      </c>
    </row>
    <row r="97" spans="3:7">
      <c r="C97" s="10" t="str">
        <f t="shared" si="2"/>
        <v>Desenhista técnico e modelista</v>
      </c>
      <c r="D97" s="520">
        <f t="shared" si="3"/>
        <v>18043</v>
      </c>
      <c r="E97" s="502">
        <f t="shared" si="0"/>
        <v>39657.723338690899</v>
      </c>
      <c r="F97" s="231">
        <f t="shared" si="4"/>
        <v>4.4096660342227617E-2</v>
      </c>
      <c r="G97" s="231">
        <f t="shared" si="4"/>
        <v>0.11548494035196993</v>
      </c>
    </row>
    <row r="98" spans="3:7">
      <c r="C98" s="10" t="str">
        <f t="shared" si="2"/>
        <v>Outros técnicos nível médio ciências fís., quím., engenharia</v>
      </c>
      <c r="D98" s="520">
        <f t="shared" si="3"/>
        <v>70002</v>
      </c>
      <c r="E98" s="514">
        <f t="shared" si="0"/>
        <v>45692.193665181003</v>
      </c>
      <c r="F98" s="231">
        <f t="shared" si="4"/>
        <v>4.7759729882882893E-2</v>
      </c>
      <c r="G98" s="231">
        <f t="shared" si="4"/>
        <v>7.7442997864837562E-2</v>
      </c>
    </row>
    <row r="99" spans="3:7">
      <c r="C99" s="10" t="str">
        <f t="shared" si="2"/>
        <v>Técnico em biologia</v>
      </c>
      <c r="D99" s="520">
        <f t="shared" si="3"/>
        <v>1318</v>
      </c>
      <c r="E99" s="502">
        <f t="shared" si="0"/>
        <v>31991.961100151755</v>
      </c>
      <c r="F99" s="231">
        <f t="shared" si="4"/>
        <v>3.6549471614200912E-2</v>
      </c>
      <c r="G99" s="231">
        <f t="shared" si="4"/>
        <v>5.4553087147838963E-2</v>
      </c>
    </row>
    <row r="100" spans="3:7">
      <c r="C100" s="10" t="str">
        <f t="shared" si="2"/>
        <v>Técnico da produção agropecuária</v>
      </c>
      <c r="D100" s="520">
        <f t="shared" si="3"/>
        <v>15694</v>
      </c>
      <c r="E100" s="502">
        <f t="shared" si="0"/>
        <v>34290.795031222122</v>
      </c>
      <c r="F100" s="231">
        <f t="shared" si="4"/>
        <v>4.4780431510739689E-2</v>
      </c>
      <c r="G100" s="231">
        <f t="shared" si="4"/>
        <v>0.11034310467483517</v>
      </c>
    </row>
    <row r="101" spans="3:7">
      <c r="C101" s="10" t="str">
        <f t="shared" si="2"/>
        <v>Técnico da ciência da saúde humana</v>
      </c>
      <c r="D101" s="520">
        <f t="shared" si="3"/>
        <v>62353</v>
      </c>
      <c r="E101" s="502">
        <f t="shared" si="0"/>
        <v>25853.175723862521</v>
      </c>
      <c r="F101" s="231">
        <f t="shared" si="4"/>
        <v>4.1038193041213665E-2</v>
      </c>
      <c r="G101" s="231">
        <f t="shared" si="4"/>
        <v>3.3568192070042885E-2</v>
      </c>
    </row>
    <row r="102" spans="3:7">
      <c r="C102" s="10" t="str">
        <f t="shared" si="2"/>
        <v>Técnico da ciência da saúde animal</v>
      </c>
      <c r="D102" s="520">
        <f t="shared" si="3"/>
        <v>1012</v>
      </c>
      <c r="E102" s="502">
        <f t="shared" si="0"/>
        <v>28656.134071146247</v>
      </c>
      <c r="F102" s="231">
        <f t="shared" si="4"/>
        <v>3.5622946770442518E-2</v>
      </c>
      <c r="G102" s="231">
        <f t="shared" si="4"/>
        <v>4.5338956721746267E-2</v>
      </c>
    </row>
    <row r="103" spans="3:7">
      <c r="C103" s="10" t="str">
        <f t="shared" si="2"/>
        <v>Técnico de labor., Raios-X e outros equipamentos diagnóstico</v>
      </c>
      <c r="D103" s="520">
        <f t="shared" si="3"/>
        <v>32421</v>
      </c>
      <c r="E103" s="502">
        <f t="shared" si="0"/>
        <v>31353.483411060737</v>
      </c>
      <c r="F103" s="231">
        <f t="shared" si="4"/>
        <v>3.961471328559367E-2</v>
      </c>
      <c r="G103" s="231">
        <f t="shared" si="4"/>
        <v>7.2202951064794796E-2</v>
      </c>
    </row>
    <row r="104" spans="3:7">
      <c r="C104" s="10" t="str">
        <f t="shared" si="2"/>
        <v>Técnico de bioquímica e da biotecnologia</v>
      </c>
      <c r="D104" s="520">
        <f t="shared" si="3"/>
        <v>1847</v>
      </c>
      <c r="E104" s="502">
        <f t="shared" si="0"/>
        <v>31619.67119653492</v>
      </c>
      <c r="F104" s="231">
        <f t="shared" si="4"/>
        <v>3.6110785574863281E-2</v>
      </c>
      <c r="G104" s="231">
        <f t="shared" si="4"/>
        <v>6.8503489706284629E-2</v>
      </c>
    </row>
    <row r="105" spans="3:7">
      <c r="C105" s="10" t="str">
        <f t="shared" si="2"/>
        <v>Técnico de conservação, dissecação e empalhamento de corpos</v>
      </c>
      <c r="D105" s="520">
        <f t="shared" si="3"/>
        <v>475</v>
      </c>
      <c r="E105" s="502">
        <f t="shared" si="0"/>
        <v>30426.62551578947</v>
      </c>
      <c r="F105" s="231">
        <f t="shared" si="4"/>
        <v>4.9352767334668167E-2</v>
      </c>
      <c r="G105" s="231">
        <f t="shared" si="4"/>
        <v>1.9652253698138836E-2</v>
      </c>
    </row>
    <row r="106" spans="3:7">
      <c r="C106" s="10" t="str">
        <f t="shared" si="2"/>
        <v>Técnico em navegação aérea, marítima, fluvial e metrofer.</v>
      </c>
      <c r="D106" s="520">
        <f t="shared" si="3"/>
        <v>15861</v>
      </c>
      <c r="E106" s="514">
        <f t="shared" si="0"/>
        <v>57797.004207805316</v>
      </c>
      <c r="F106" s="231">
        <f t="shared" si="4"/>
        <v>5.2746487678767905E-2</v>
      </c>
      <c r="G106" s="231">
        <f t="shared" si="4"/>
        <v>0.16501517418259615</v>
      </c>
    </row>
    <row r="107" spans="3:7">
      <c r="C107" s="10" t="str">
        <f t="shared" si="2"/>
        <v>Técnico em transportes (logística)</v>
      </c>
      <c r="D107" s="520">
        <f t="shared" si="3"/>
        <v>19723</v>
      </c>
      <c r="E107" s="502">
        <f t="shared" si="0"/>
        <v>32291.312037722455</v>
      </c>
      <c r="F107" s="231">
        <f t="shared" ref="F107:G114" si="5">(F54/($E54+$F54+$G54))</f>
        <v>3.738715207032587E-2</v>
      </c>
      <c r="G107" s="231">
        <f t="shared" si="5"/>
        <v>7.0924681932166472E-2</v>
      </c>
    </row>
    <row r="108" spans="3:7">
      <c r="C108" s="10" t="str">
        <f t="shared" si="2"/>
        <v>Técnico das ciências administrativas e contábeis</v>
      </c>
      <c r="D108" s="520">
        <f t="shared" si="3"/>
        <v>128271</v>
      </c>
      <c r="E108" s="502">
        <f t="shared" si="0"/>
        <v>33403.091920855062</v>
      </c>
      <c r="F108" s="231">
        <f t="shared" si="5"/>
        <v>4.2609170949182512E-2</v>
      </c>
      <c r="G108" s="231">
        <f t="shared" si="5"/>
        <v>0.10208153834223968</v>
      </c>
    </row>
    <row r="109" spans="3:7">
      <c r="C109" s="10" t="str">
        <f t="shared" si="2"/>
        <v>Técnico de inspeção, fiscalização e coordenação administrat.</v>
      </c>
      <c r="D109" s="520">
        <f t="shared" si="3"/>
        <v>15509</v>
      </c>
      <c r="E109" s="502">
        <f t="shared" si="0"/>
        <v>39743.941735121531</v>
      </c>
      <c r="F109" s="231">
        <f t="shared" si="5"/>
        <v>5.1430353686806186E-2</v>
      </c>
      <c r="G109" s="505">
        <f t="shared" si="5"/>
        <v>6.9676229869867587E-2</v>
      </c>
    </row>
    <row r="110" spans="3:7">
      <c r="C110" s="10" t="str">
        <f t="shared" si="2"/>
        <v>Agente de Bolsa de Valores, câmbio e outros serviços financ.</v>
      </c>
      <c r="D110" s="520">
        <f t="shared" si="3"/>
        <v>7482</v>
      </c>
      <c r="E110" s="515">
        <f t="shared" si="0"/>
        <v>160251.32021251004</v>
      </c>
      <c r="F110" s="527">
        <f t="shared" si="5"/>
        <v>0.48861127885880984</v>
      </c>
      <c r="G110" s="527">
        <f t="shared" si="5"/>
        <v>0.2056443636891942</v>
      </c>
    </row>
    <row r="111" spans="3:7">
      <c r="C111" s="10" t="str">
        <f t="shared" si="2"/>
        <v>Agente e representante comercial, corretor, leiloeiro, afins</v>
      </c>
      <c r="D111" s="520">
        <f t="shared" si="3"/>
        <v>72569</v>
      </c>
      <c r="E111" s="502">
        <f t="shared" si="0"/>
        <v>31497.166904187743</v>
      </c>
      <c r="F111" s="231">
        <f t="shared" si="5"/>
        <v>4.9426347330023102E-2</v>
      </c>
      <c r="G111" s="231">
        <f t="shared" si="5"/>
        <v>0.22364303866429114</v>
      </c>
    </row>
    <row r="112" spans="3:7">
      <c r="C112" s="10" t="str">
        <f t="shared" si="2"/>
        <v>Técnico de serviços culturais</v>
      </c>
      <c r="D112" s="520">
        <f t="shared" si="3"/>
        <v>2812</v>
      </c>
      <c r="E112" s="502">
        <f t="shared" si="0"/>
        <v>29739.539014935988</v>
      </c>
      <c r="F112" s="231">
        <f t="shared" si="5"/>
        <v>4.0716805170296036E-2</v>
      </c>
      <c r="G112" s="231">
        <f t="shared" si="5"/>
        <v>8.3002040582012715E-2</v>
      </c>
    </row>
    <row r="113" spans="3:7">
      <c r="C113" s="525" t="str">
        <f t="shared" si="2"/>
        <v>Cinegrafista, fotógrafos e técnicos em máq. tratam. de dados</v>
      </c>
      <c r="D113" s="526">
        <f t="shared" si="3"/>
        <v>9392</v>
      </c>
      <c r="E113" s="502">
        <f t="shared" si="0"/>
        <v>27691.995916737644</v>
      </c>
      <c r="F113" s="231">
        <f t="shared" si="5"/>
        <v>3.2220733785673125E-2</v>
      </c>
      <c r="G113" s="231">
        <f t="shared" si="5"/>
        <v>0.14724487050310958</v>
      </c>
    </row>
    <row r="114" spans="3:7">
      <c r="C114" s="10" t="str">
        <f t="shared" si="2"/>
        <v>Técnico em operação de estações de rádio e televisão</v>
      </c>
      <c r="D114" s="520">
        <f t="shared" si="3"/>
        <v>6160</v>
      </c>
      <c r="E114" s="514">
        <f t="shared" si="0"/>
        <v>41142.591516233762</v>
      </c>
      <c r="F114" s="231">
        <f t="shared" si="5"/>
        <v>4.121215021133668E-2</v>
      </c>
      <c r="G114" s="231">
        <f t="shared" si="5"/>
        <v>4.5812271872318074E-2</v>
      </c>
    </row>
  </sheetData>
  <mergeCells count="13">
    <mergeCell ref="T12:T13"/>
    <mergeCell ref="U12:U13"/>
    <mergeCell ref="G12:G13"/>
    <mergeCell ref="P12:P13"/>
    <mergeCell ref="C12:C13"/>
    <mergeCell ref="D12:D13"/>
    <mergeCell ref="E12:E13"/>
    <mergeCell ref="F12:F13"/>
    <mergeCell ref="O12:O13"/>
    <mergeCell ref="H12:N12"/>
    <mergeCell ref="Q12:Q13"/>
    <mergeCell ref="R12:R13"/>
    <mergeCell ref="S12:S1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59" firstPageNumber="0" orientation="landscape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10">
    <pageSetUpPr fitToPage="1"/>
  </sheetPr>
  <dimension ref="B3:W104"/>
  <sheetViews>
    <sheetView showGridLines="0" topLeftCell="B60" zoomScale="125" zoomScaleNormal="125" zoomScalePageLayoutView="125" workbookViewId="0">
      <selection activeCell="E72" sqref="E72:E73"/>
    </sheetView>
  </sheetViews>
  <sheetFormatPr baseColWidth="10" defaultColWidth="8.83203125" defaultRowHeight="13"/>
  <cols>
    <col min="1" max="2" width="3.33203125" style="3" customWidth="1"/>
    <col min="3" max="3" width="58.6640625" style="3" customWidth="1"/>
    <col min="4" max="4" width="13.33203125" style="3" customWidth="1"/>
    <col min="5" max="5" width="9.6640625" style="3" customWidth="1"/>
    <col min="6" max="10" width="8.6640625" style="3" customWidth="1"/>
    <col min="11" max="11" width="10.1640625" style="3" customWidth="1"/>
    <col min="12" max="19" width="8.6640625" style="3" customWidth="1"/>
    <col min="20" max="21" width="9.6640625" style="3" customWidth="1"/>
    <col min="22" max="22" width="3.33203125" style="3" customWidth="1"/>
    <col min="23" max="16384" width="8.83203125" style="3"/>
  </cols>
  <sheetData>
    <row r="3" spans="2:22" ht="14" thickBot="1">
      <c r="B3" s="245">
        <v>2.5</v>
      </c>
      <c r="C3" s="242">
        <v>58</v>
      </c>
      <c r="D3" s="242">
        <v>11</v>
      </c>
      <c r="E3" s="242">
        <v>9</v>
      </c>
      <c r="F3" s="242">
        <v>8</v>
      </c>
      <c r="G3" s="242">
        <v>8</v>
      </c>
      <c r="H3" s="242">
        <v>8</v>
      </c>
      <c r="I3" s="242">
        <v>8</v>
      </c>
      <c r="J3" s="242">
        <v>8</v>
      </c>
      <c r="K3" s="242">
        <v>8</v>
      </c>
      <c r="L3" s="242">
        <v>8</v>
      </c>
      <c r="M3" s="242">
        <v>8</v>
      </c>
      <c r="N3" s="242">
        <v>8</v>
      </c>
      <c r="O3" s="242">
        <v>8</v>
      </c>
      <c r="P3" s="242">
        <v>8</v>
      </c>
      <c r="Q3" s="242">
        <v>8</v>
      </c>
      <c r="R3" s="242">
        <v>8</v>
      </c>
      <c r="S3" s="242">
        <v>8</v>
      </c>
      <c r="T3" s="242">
        <v>9</v>
      </c>
      <c r="U3" s="242">
        <v>9</v>
      </c>
      <c r="V3" s="245">
        <v>2.5</v>
      </c>
    </row>
    <row r="4" spans="2:22" ht="13" customHeight="1">
      <c r="B4" s="91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120"/>
    </row>
    <row r="5" spans="2:22" ht="13" customHeight="1"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6" t="s">
        <v>427</v>
      </c>
      <c r="V5" s="118"/>
    </row>
    <row r="6" spans="2:22" ht="13" customHeight="1">
      <c r="B6" s="94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118"/>
    </row>
    <row r="7" spans="2:22" ht="13" customHeight="1">
      <c r="B7" s="94"/>
      <c r="C7" s="99" t="s">
        <v>415</v>
      </c>
      <c r="D7" s="110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18"/>
    </row>
    <row r="8" spans="2:22" ht="13" customHeight="1">
      <c r="B8" s="94"/>
      <c r="C8" s="110"/>
      <c r="D8" s="110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18"/>
    </row>
    <row r="9" spans="2:22" ht="15" customHeight="1">
      <c r="B9" s="171"/>
      <c r="C9" s="64"/>
      <c r="D9" s="64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2"/>
    </row>
    <row r="10" spans="2:22" ht="15" customHeight="1">
      <c r="B10" s="2"/>
      <c r="C10" s="30" t="s">
        <v>393</v>
      </c>
      <c r="V10" s="45"/>
    </row>
    <row r="11" spans="2:22" ht="15" customHeight="1" thickBot="1">
      <c r="B11" s="2"/>
      <c r="C11" s="30"/>
      <c r="V11" s="45"/>
    </row>
    <row r="12" spans="2:22" ht="15" customHeight="1" thickBot="1">
      <c r="B12" s="2"/>
      <c r="C12" s="548" t="s">
        <v>63</v>
      </c>
      <c r="D12" s="548" t="s">
        <v>69</v>
      </c>
      <c r="E12" s="548" t="s">
        <v>349</v>
      </c>
      <c r="F12" s="548" t="s">
        <v>360</v>
      </c>
      <c r="G12" s="548" t="s">
        <v>0</v>
      </c>
      <c r="H12" s="552" t="s">
        <v>7</v>
      </c>
      <c r="I12" s="552"/>
      <c r="J12" s="552"/>
      <c r="K12" s="552"/>
      <c r="L12" s="552"/>
      <c r="M12" s="552"/>
      <c r="N12" s="552"/>
      <c r="O12" s="548" t="s">
        <v>67</v>
      </c>
      <c r="P12" s="548" t="s">
        <v>40</v>
      </c>
      <c r="Q12" s="548" t="s">
        <v>346</v>
      </c>
      <c r="R12" s="548" t="s">
        <v>347</v>
      </c>
      <c r="S12" s="548" t="s">
        <v>348</v>
      </c>
      <c r="T12" s="548" t="s">
        <v>44</v>
      </c>
      <c r="U12" s="548" t="s">
        <v>46</v>
      </c>
      <c r="V12" s="45"/>
    </row>
    <row r="13" spans="2:22" ht="37" customHeight="1" thickBot="1">
      <c r="B13" s="2"/>
      <c r="C13" s="559"/>
      <c r="D13" s="559"/>
      <c r="E13" s="559"/>
      <c r="F13" s="559"/>
      <c r="G13" s="559"/>
      <c r="H13" s="261" t="s">
        <v>1</v>
      </c>
      <c r="I13" s="261" t="s">
        <v>2</v>
      </c>
      <c r="J13" s="261" t="s">
        <v>3</v>
      </c>
      <c r="K13" s="261" t="s">
        <v>4</v>
      </c>
      <c r="L13" s="261" t="s">
        <v>5</v>
      </c>
      <c r="M13" s="261" t="s">
        <v>68</v>
      </c>
      <c r="N13" s="261" t="s">
        <v>6</v>
      </c>
      <c r="O13" s="559"/>
      <c r="P13" s="559"/>
      <c r="Q13" s="559"/>
      <c r="R13" s="559"/>
      <c r="S13" s="559"/>
      <c r="T13" s="559"/>
      <c r="U13" s="559"/>
      <c r="V13" s="45"/>
    </row>
    <row r="14" spans="2:22" ht="14" customHeight="1">
      <c r="B14" s="2"/>
      <c r="C14" s="270" t="s">
        <v>149</v>
      </c>
      <c r="D14" s="402">
        <v>3927</v>
      </c>
      <c r="E14" s="403">
        <v>9.9203167759999988E-2</v>
      </c>
      <c r="F14" s="403">
        <v>3.9426251700000001E-3</v>
      </c>
      <c r="G14" s="403">
        <v>1.0121313610000002E-2</v>
      </c>
      <c r="H14" s="271">
        <v>4.4860829699999993E-3</v>
      </c>
      <c r="I14" s="271">
        <v>5.1103349999999997E-3</v>
      </c>
      <c r="J14" s="271">
        <v>2.38296758E-3</v>
      </c>
      <c r="K14" s="271">
        <v>4.2777586100000006E-3</v>
      </c>
      <c r="L14" s="271">
        <v>3.4395036999999997E-4</v>
      </c>
      <c r="M14" s="271">
        <v>1.67431756E-3</v>
      </c>
      <c r="N14" s="271">
        <v>8.5242133399999996E-3</v>
      </c>
      <c r="O14" s="271">
        <v>7.2486280850000001E-2</v>
      </c>
      <c r="P14" s="271">
        <v>4.7100222000000004E-3</v>
      </c>
      <c r="Q14" s="271">
        <v>5.8503090399999996E-3</v>
      </c>
      <c r="R14" s="271">
        <v>4.3736018000000001E-4</v>
      </c>
      <c r="S14" s="271">
        <v>1.6875065299999999E-3</v>
      </c>
      <c r="T14" s="271">
        <v>0.14479229089000001</v>
      </c>
      <c r="U14" s="271">
        <v>1.4841840379999999E-2</v>
      </c>
      <c r="V14" s="112">
        <v>96</v>
      </c>
    </row>
    <row r="15" spans="2:22" ht="14" customHeight="1">
      <c r="B15" s="2"/>
      <c r="C15" s="410" t="s">
        <v>143</v>
      </c>
      <c r="D15" s="411">
        <v>4222</v>
      </c>
      <c r="E15" s="412">
        <v>7.3936917019999993E-2</v>
      </c>
      <c r="F15" s="412">
        <v>8.8033834700000004E-3</v>
      </c>
      <c r="G15" s="412">
        <v>3.6773133520000001E-2</v>
      </c>
      <c r="H15" s="267">
        <v>6.8497757000000002E-4</v>
      </c>
      <c r="I15" s="267">
        <v>7.79622E-4</v>
      </c>
      <c r="J15" s="267">
        <v>4.1693612999999999E-4</v>
      </c>
      <c r="K15" s="267">
        <v>1.58316769E-3</v>
      </c>
      <c r="L15" s="267">
        <v>1.5104459499999999E-3</v>
      </c>
      <c r="M15" s="267">
        <v>6.2655570000000002E-5</v>
      </c>
      <c r="N15" s="267">
        <v>1.1067395770000002E-2</v>
      </c>
      <c r="O15" s="267">
        <v>5.8004930759999997E-2</v>
      </c>
      <c r="P15" s="267">
        <v>2.1813575500000001E-3</v>
      </c>
      <c r="Q15" s="267">
        <v>1.7087113800000001E-3</v>
      </c>
      <c r="R15" s="267">
        <v>8.1055858999999999E-4</v>
      </c>
      <c r="S15" s="267">
        <v>5.2129556E-4</v>
      </c>
      <c r="T15" s="267">
        <v>0.49272803677999999</v>
      </c>
      <c r="U15" s="267">
        <v>4.5741970300000004E-2</v>
      </c>
      <c r="V15" s="112">
        <v>97</v>
      </c>
    </row>
    <row r="16" spans="2:22" ht="14" customHeight="1">
      <c r="B16" s="2"/>
      <c r="C16" s="410" t="s">
        <v>137</v>
      </c>
      <c r="D16" s="411">
        <v>1524</v>
      </c>
      <c r="E16" s="412">
        <v>3.0702788640000006E-2</v>
      </c>
      <c r="F16" s="412">
        <v>1.87119542E-3</v>
      </c>
      <c r="G16" s="412">
        <v>1.4170184070000001E-2</v>
      </c>
      <c r="H16" s="267">
        <v>4.6548968999999998E-4</v>
      </c>
      <c r="I16" s="267">
        <v>4.1674980000000001E-4</v>
      </c>
      <c r="J16" s="267">
        <v>2.2232131E-4</v>
      </c>
      <c r="K16" s="267">
        <v>6.6549762000000004E-4</v>
      </c>
      <c r="L16" s="267">
        <v>6.1104186000000003E-4</v>
      </c>
      <c r="M16" s="267">
        <v>1.6042545999999999E-4</v>
      </c>
      <c r="N16" s="267">
        <v>3.7827597500000006E-3</v>
      </c>
      <c r="O16" s="267">
        <v>2.4407826000000001E-2</v>
      </c>
      <c r="P16" s="267">
        <v>1.8265832000000002E-3</v>
      </c>
      <c r="Q16" s="267">
        <v>1.9003092799999999E-3</v>
      </c>
      <c r="R16" s="267">
        <v>2.3799083999999999E-4</v>
      </c>
      <c r="S16" s="267">
        <v>3.4377088000000003E-4</v>
      </c>
      <c r="T16" s="267">
        <v>0.15440643026</v>
      </c>
      <c r="U16" s="267">
        <v>1.071717661E-2</v>
      </c>
      <c r="V16" s="112">
        <v>98</v>
      </c>
    </row>
    <row r="17" spans="2:22" ht="14" customHeight="1">
      <c r="B17" s="2"/>
      <c r="C17" s="410" t="s">
        <v>172</v>
      </c>
      <c r="D17" s="411">
        <v>6327</v>
      </c>
      <c r="E17" s="412">
        <v>0.39738549361999997</v>
      </c>
      <c r="F17" s="412">
        <v>3.2123302280000002E-2</v>
      </c>
      <c r="G17" s="412">
        <v>0.13641309534000001</v>
      </c>
      <c r="H17" s="267">
        <v>4.69857542E-3</v>
      </c>
      <c r="I17" s="267">
        <v>4.4226185999999999E-3</v>
      </c>
      <c r="J17" s="267">
        <v>2.1846634800000001E-3</v>
      </c>
      <c r="K17" s="267">
        <v>6.09520962E-3</v>
      </c>
      <c r="L17" s="267">
        <v>1.3242845099999999E-3</v>
      </c>
      <c r="M17" s="267">
        <v>3.6361661800000003E-3</v>
      </c>
      <c r="N17" s="267">
        <v>2.0309071059999996E-2</v>
      </c>
      <c r="O17" s="267">
        <v>0.35524126947000001</v>
      </c>
      <c r="P17" s="267">
        <v>7.349763359E-2</v>
      </c>
      <c r="Q17" s="267">
        <v>7.6398012330000001E-2</v>
      </c>
      <c r="R17" s="267">
        <v>2.2202690500000002E-3</v>
      </c>
      <c r="S17" s="267">
        <v>5.2743753399999999E-3</v>
      </c>
      <c r="T17" s="267">
        <v>1.76184871336</v>
      </c>
      <c r="U17" s="267">
        <v>8.8866979169999999E-2</v>
      </c>
      <c r="V17" s="112">
        <v>99</v>
      </c>
    </row>
    <row r="18" spans="2:22" ht="14" customHeight="1">
      <c r="B18" s="2"/>
      <c r="C18" s="410" t="s">
        <v>255</v>
      </c>
      <c r="D18" s="411">
        <v>323939</v>
      </c>
      <c r="E18" s="412">
        <v>10.331149691869999</v>
      </c>
      <c r="F18" s="412">
        <v>0.52262293164999996</v>
      </c>
      <c r="G18" s="412">
        <v>0.68046260393000002</v>
      </c>
      <c r="H18" s="267">
        <v>0.72837994265000006</v>
      </c>
      <c r="I18" s="267">
        <v>0.58309075076999994</v>
      </c>
      <c r="J18" s="267">
        <v>0.36515481369999997</v>
      </c>
      <c r="K18" s="267">
        <v>0.6473701194</v>
      </c>
      <c r="L18" s="267">
        <v>2.5787818050000001E-2</v>
      </c>
      <c r="M18" s="267">
        <v>0.14226396647</v>
      </c>
      <c r="N18" s="267">
        <v>0.5979444313900002</v>
      </c>
      <c r="O18" s="267">
        <v>7.2719098544600005</v>
      </c>
      <c r="P18" s="267">
        <v>0.60586812480999996</v>
      </c>
      <c r="Q18" s="267">
        <v>0.77604068118000002</v>
      </c>
      <c r="R18" s="267">
        <v>4.4188199810000002E-2</v>
      </c>
      <c r="S18" s="267">
        <v>0.2150657728</v>
      </c>
      <c r="T18" s="267">
        <v>11.589025003309999</v>
      </c>
      <c r="U18" s="267">
        <v>1.2680951031999999</v>
      </c>
      <c r="V18" s="112">
        <v>100</v>
      </c>
    </row>
    <row r="19" spans="2:22" ht="14" customHeight="1">
      <c r="B19" s="2"/>
      <c r="C19" s="410" t="s">
        <v>265</v>
      </c>
      <c r="D19" s="411">
        <v>880488</v>
      </c>
      <c r="E19" s="412">
        <v>30.921412667789998</v>
      </c>
      <c r="F19" s="412">
        <v>1.72453021597</v>
      </c>
      <c r="G19" s="412">
        <v>3.2958075285900001</v>
      </c>
      <c r="H19" s="267">
        <v>1.9760638314200001</v>
      </c>
      <c r="I19" s="267">
        <v>1.26226631304</v>
      </c>
      <c r="J19" s="267">
        <v>1.05292547315</v>
      </c>
      <c r="K19" s="267">
        <v>1.92088763067</v>
      </c>
      <c r="L19" s="267">
        <v>1.44802384E-2</v>
      </c>
      <c r="M19" s="267">
        <v>0.23199029305000002</v>
      </c>
      <c r="N19" s="267">
        <v>1.9196648436699997</v>
      </c>
      <c r="O19" s="267">
        <v>22.575998030360001</v>
      </c>
      <c r="P19" s="267">
        <v>2.2090385689800001</v>
      </c>
      <c r="Q19" s="267">
        <v>2.6216478947600002</v>
      </c>
      <c r="R19" s="267">
        <v>0.12810775723000001</v>
      </c>
      <c r="S19" s="267">
        <v>0.54208953167000007</v>
      </c>
      <c r="T19" s="267">
        <v>53.441637968679998</v>
      </c>
      <c r="U19" s="267">
        <v>7.2722497705000002</v>
      </c>
      <c r="V19" s="112">
        <v>101</v>
      </c>
    </row>
    <row r="20" spans="2:22" ht="14" customHeight="1">
      <c r="B20" s="2"/>
      <c r="C20" s="410" t="s">
        <v>228</v>
      </c>
      <c r="D20" s="411">
        <v>127869</v>
      </c>
      <c r="E20" s="412">
        <v>2.73298112163</v>
      </c>
      <c r="F20" s="412">
        <v>0.10853644781999999</v>
      </c>
      <c r="G20" s="412">
        <v>0.19582810371000001</v>
      </c>
      <c r="H20" s="267">
        <v>0.14109902198000002</v>
      </c>
      <c r="I20" s="267">
        <v>0.12116051772</v>
      </c>
      <c r="J20" s="267">
        <v>6.1498410270000005E-2</v>
      </c>
      <c r="K20" s="267">
        <v>0.10648072728000001</v>
      </c>
      <c r="L20" s="267">
        <v>2.5393868260000001E-2</v>
      </c>
      <c r="M20" s="267">
        <v>1.6402176979999999E-2</v>
      </c>
      <c r="N20" s="267">
        <v>0.25566038642999989</v>
      </c>
      <c r="O20" s="267">
        <v>2.0179611885700002</v>
      </c>
      <c r="P20" s="267">
        <v>9.6294222789999995E-2</v>
      </c>
      <c r="Q20" s="267">
        <v>0.12628413717999998</v>
      </c>
      <c r="R20" s="267">
        <v>1.1495583279999999E-2</v>
      </c>
      <c r="S20" s="267">
        <v>4.2382973810000002E-2</v>
      </c>
      <c r="T20" s="267">
        <v>3.9552107725600001</v>
      </c>
      <c r="U20" s="267">
        <v>0.36778224076999999</v>
      </c>
      <c r="V20" s="112">
        <v>102</v>
      </c>
    </row>
    <row r="21" spans="2:22" ht="14" customHeight="1">
      <c r="B21" s="2"/>
      <c r="C21" s="410" t="s">
        <v>181</v>
      </c>
      <c r="D21" s="411">
        <v>24511</v>
      </c>
      <c r="E21" s="412">
        <v>0.63829396962000007</v>
      </c>
      <c r="F21" s="412">
        <v>2.6315307539999999E-2</v>
      </c>
      <c r="G21" s="412">
        <v>8.0181774860000013E-2</v>
      </c>
      <c r="H21" s="267">
        <v>2.7887938309999999E-2</v>
      </c>
      <c r="I21" s="267">
        <v>1.4468982599999999E-2</v>
      </c>
      <c r="J21" s="267">
        <v>1.266591924E-2</v>
      </c>
      <c r="K21" s="267">
        <v>2.8108852760000001E-2</v>
      </c>
      <c r="L21" s="267">
        <v>2.01530299E-3</v>
      </c>
      <c r="M21" s="267">
        <v>1.061646389E-2</v>
      </c>
      <c r="N21" s="267">
        <v>7.0206446560000038E-2</v>
      </c>
      <c r="O21" s="267">
        <v>0.47508157503999998</v>
      </c>
      <c r="P21" s="267">
        <v>3.279203168E-2</v>
      </c>
      <c r="Q21" s="267">
        <v>4.8931622559999999E-2</v>
      </c>
      <c r="R21" s="267">
        <v>2.5911995199999999E-3</v>
      </c>
      <c r="S21" s="267">
        <v>1.9089551019999998E-2</v>
      </c>
      <c r="T21" s="267">
        <v>1.5603039135500001</v>
      </c>
      <c r="U21" s="267">
        <v>0.13580373535999998</v>
      </c>
      <c r="V21" s="112">
        <v>103</v>
      </c>
    </row>
    <row r="22" spans="2:22" ht="14" customHeight="1">
      <c r="B22" s="2"/>
      <c r="C22" s="410" t="s">
        <v>162</v>
      </c>
      <c r="D22" s="411">
        <v>33608</v>
      </c>
      <c r="E22" s="412">
        <v>0.31613899206999996</v>
      </c>
      <c r="F22" s="412">
        <v>5.8430622099999996E-3</v>
      </c>
      <c r="G22" s="412">
        <v>2.7838735099999998E-2</v>
      </c>
      <c r="H22" s="267">
        <v>3.6886207500000001E-3</v>
      </c>
      <c r="I22" s="267">
        <v>5.4287028399999998E-3</v>
      </c>
      <c r="J22" s="267">
        <v>1.26830894E-3</v>
      </c>
      <c r="K22" s="267">
        <v>4.4694666200000002E-3</v>
      </c>
      <c r="L22" s="267">
        <v>6.707518199999999E-4</v>
      </c>
      <c r="M22" s="267">
        <v>3.3158915999999998E-4</v>
      </c>
      <c r="N22" s="267">
        <v>4.8318932359999997E-2</v>
      </c>
      <c r="O22" s="267">
        <v>0.25211472745000002</v>
      </c>
      <c r="P22" s="267">
        <v>4.55775982E-3</v>
      </c>
      <c r="Q22" s="267">
        <v>6.1697443500000008E-3</v>
      </c>
      <c r="R22" s="267">
        <v>1.0211171400000001E-3</v>
      </c>
      <c r="S22" s="267">
        <v>3.0663971199999997E-3</v>
      </c>
      <c r="T22" s="267">
        <v>0.70867261719999997</v>
      </c>
      <c r="U22" s="267">
        <v>2.6249775879999999E-2</v>
      </c>
      <c r="V22" s="112">
        <v>104</v>
      </c>
    </row>
    <row r="23" spans="2:22" ht="14" customHeight="1">
      <c r="B23" s="2"/>
      <c r="C23" s="410" t="s">
        <v>188</v>
      </c>
      <c r="D23" s="411">
        <v>52031</v>
      </c>
      <c r="E23" s="412">
        <v>0.92121270262999988</v>
      </c>
      <c r="F23" s="412">
        <v>2.5102203640000001E-2</v>
      </c>
      <c r="G23" s="412">
        <v>6.4534094680000001E-2</v>
      </c>
      <c r="H23" s="267">
        <v>3.0106452569999997E-2</v>
      </c>
      <c r="I23" s="267">
        <v>3.6049926000000003E-2</v>
      </c>
      <c r="J23" s="267">
        <v>1.1383798929999999E-2</v>
      </c>
      <c r="K23" s="267">
        <v>2.2338810429999998E-2</v>
      </c>
      <c r="L23" s="267">
        <v>3.4895934100000001E-3</v>
      </c>
      <c r="M23" s="267">
        <v>4.3981320999999995E-3</v>
      </c>
      <c r="N23" s="267">
        <v>0.11132496561999999</v>
      </c>
      <c r="O23" s="267">
        <v>0.70263825093999999</v>
      </c>
      <c r="P23" s="267">
        <v>2.3831077839999999E-2</v>
      </c>
      <c r="Q23" s="267">
        <v>3.1712144899999996E-2</v>
      </c>
      <c r="R23" s="267">
        <v>3.1065771799999998E-3</v>
      </c>
      <c r="S23" s="267">
        <v>1.1259495719999998E-2</v>
      </c>
      <c r="T23" s="267">
        <v>1.6898973803199997</v>
      </c>
      <c r="U23" s="267">
        <v>0.12621256277999998</v>
      </c>
      <c r="V23" s="112">
        <v>105</v>
      </c>
    </row>
    <row r="24" spans="2:22" ht="14" customHeight="1">
      <c r="B24" s="2"/>
      <c r="C24" s="410" t="s">
        <v>197</v>
      </c>
      <c r="D24" s="411">
        <v>58080</v>
      </c>
      <c r="E24" s="412">
        <v>1.1741170415900002</v>
      </c>
      <c r="F24" s="412">
        <v>6.6233992140000003E-2</v>
      </c>
      <c r="G24" s="412">
        <v>5.1026045499999999E-2</v>
      </c>
      <c r="H24" s="267">
        <v>5.731236721E-2</v>
      </c>
      <c r="I24" s="267">
        <v>8.0225114799999997E-2</v>
      </c>
      <c r="J24" s="267">
        <v>1.634658831E-2</v>
      </c>
      <c r="K24" s="267">
        <v>3.5018980040000001E-2</v>
      </c>
      <c r="L24" s="267">
        <v>3.1112013599999999E-3</v>
      </c>
      <c r="M24" s="267">
        <v>7.2203088300000001E-3</v>
      </c>
      <c r="N24" s="267">
        <v>0.11460153621000002</v>
      </c>
      <c r="O24" s="267">
        <v>0.86083651968000008</v>
      </c>
      <c r="P24" s="267">
        <v>2.2897780130000003E-2</v>
      </c>
      <c r="Q24" s="267">
        <v>3.1555477979999996E-2</v>
      </c>
      <c r="R24" s="267">
        <v>4.3923935999999998E-3</v>
      </c>
      <c r="S24" s="267">
        <v>1.3495424120000002E-2</v>
      </c>
      <c r="T24" s="267">
        <v>1.2493978446399998</v>
      </c>
      <c r="U24" s="267">
        <v>8.8034167430000004E-2</v>
      </c>
      <c r="V24" s="112">
        <v>106</v>
      </c>
    </row>
    <row r="25" spans="2:22" ht="14" customHeight="1">
      <c r="B25" s="2"/>
      <c r="C25" s="410" t="s">
        <v>237</v>
      </c>
      <c r="D25" s="411">
        <v>163875</v>
      </c>
      <c r="E25" s="412">
        <v>4.0364242519299998</v>
      </c>
      <c r="F25" s="412">
        <v>0.20040093361000003</v>
      </c>
      <c r="G25" s="412">
        <v>0.22653185642000001</v>
      </c>
      <c r="H25" s="267">
        <v>0.25513366044000002</v>
      </c>
      <c r="I25" s="267">
        <v>0.27688981201999996</v>
      </c>
      <c r="J25" s="267">
        <v>0.13736131566999998</v>
      </c>
      <c r="K25" s="267">
        <v>0.24730781091000001</v>
      </c>
      <c r="L25" s="267">
        <v>7.57429109E-3</v>
      </c>
      <c r="M25" s="267">
        <v>3.4941152119999999E-2</v>
      </c>
      <c r="N25" s="267">
        <v>0.29985434956000001</v>
      </c>
      <c r="O25" s="267">
        <v>2.78426522031</v>
      </c>
      <c r="P25" s="267">
        <v>0.10033335016</v>
      </c>
      <c r="Q25" s="267">
        <v>0.13565157145000001</v>
      </c>
      <c r="R25" s="267">
        <v>2.4298398089999999E-2</v>
      </c>
      <c r="S25" s="267">
        <v>5.997101053E-2</v>
      </c>
      <c r="T25" s="267">
        <v>2.99139039774</v>
      </c>
      <c r="U25" s="267">
        <v>0.46874169914999997</v>
      </c>
      <c r="V25" s="112">
        <v>107</v>
      </c>
    </row>
    <row r="26" spans="2:22" ht="14" customHeight="1">
      <c r="B26" s="2"/>
      <c r="C26" s="410" t="s">
        <v>192</v>
      </c>
      <c r="D26" s="411">
        <v>79574</v>
      </c>
      <c r="E26" s="412">
        <v>1.1808923929499999</v>
      </c>
      <c r="F26" s="412">
        <v>8.7605231400000004E-3</v>
      </c>
      <c r="G26" s="412">
        <v>6.0825341079999998E-2</v>
      </c>
      <c r="H26" s="267">
        <v>6.4445441099999995E-3</v>
      </c>
      <c r="I26" s="267">
        <v>1.27259226E-2</v>
      </c>
      <c r="J26" s="267">
        <v>4.2593593400000003E-3</v>
      </c>
      <c r="K26" s="267">
        <v>9.5766168399999997E-3</v>
      </c>
      <c r="L26" s="267">
        <v>3.2069471090000003E-2</v>
      </c>
      <c r="M26" s="267">
        <v>9.9641799000000004E-4</v>
      </c>
      <c r="N26" s="267">
        <v>0.18661947022999997</v>
      </c>
      <c r="O26" s="267">
        <v>0.92852160806000006</v>
      </c>
      <c r="P26" s="267">
        <v>1.11505454E-2</v>
      </c>
      <c r="Q26" s="267">
        <v>9.1946697700000003E-3</v>
      </c>
      <c r="R26" s="267">
        <v>4.1740410400000006E-3</v>
      </c>
      <c r="S26" s="267">
        <v>3.6852197400000005E-3</v>
      </c>
      <c r="T26" s="267">
        <v>2.4007275203799998</v>
      </c>
      <c r="U26" s="267">
        <v>0.15564506597</v>
      </c>
      <c r="V26" s="112">
        <v>108</v>
      </c>
    </row>
    <row r="27" spans="2:22" ht="14" customHeight="1">
      <c r="B27" s="2"/>
      <c r="C27" s="410" t="s">
        <v>222</v>
      </c>
      <c r="D27" s="411">
        <v>104850</v>
      </c>
      <c r="E27" s="412">
        <v>2.44923135227</v>
      </c>
      <c r="F27" s="412">
        <v>0.10851749201999999</v>
      </c>
      <c r="G27" s="412">
        <v>9.4495160670000009E-2</v>
      </c>
      <c r="H27" s="267">
        <v>0.17571828218999999</v>
      </c>
      <c r="I27" s="267">
        <v>0.21667333833999999</v>
      </c>
      <c r="J27" s="267">
        <v>7.0543150090000006E-2</v>
      </c>
      <c r="K27" s="267">
        <v>0.12700737440999998</v>
      </c>
      <c r="L27" s="267">
        <v>1.17439612E-3</v>
      </c>
      <c r="M27" s="267">
        <v>4.0800344820000001E-2</v>
      </c>
      <c r="N27" s="267">
        <v>0.15692728143000001</v>
      </c>
      <c r="O27" s="267">
        <v>1.6670945647099999</v>
      </c>
      <c r="P27" s="267">
        <v>5.2764350160000001E-2</v>
      </c>
      <c r="Q27" s="267">
        <v>9.4559585049999992E-2</v>
      </c>
      <c r="R27" s="267">
        <v>6.0598799800000002E-3</v>
      </c>
      <c r="S27" s="267">
        <v>4.8022267470000005E-2</v>
      </c>
      <c r="T27" s="267">
        <v>1.6497290213900002</v>
      </c>
      <c r="U27" s="267">
        <v>0.24620996520000005</v>
      </c>
      <c r="V27" s="112">
        <v>109</v>
      </c>
    </row>
    <row r="28" spans="2:22" ht="14" customHeight="1">
      <c r="B28" s="2"/>
      <c r="C28" s="410" t="s">
        <v>241</v>
      </c>
      <c r="D28" s="411">
        <v>363107</v>
      </c>
      <c r="E28" s="412">
        <v>6.8625874545899999</v>
      </c>
      <c r="F28" s="412">
        <v>0.15808438436000002</v>
      </c>
      <c r="G28" s="412">
        <v>0.54569948975000004</v>
      </c>
      <c r="H28" s="267">
        <v>0.22089549076000001</v>
      </c>
      <c r="I28" s="267">
        <v>0.41544982800999997</v>
      </c>
      <c r="J28" s="267">
        <v>6.5734221519999997E-2</v>
      </c>
      <c r="K28" s="267">
        <v>0.15300835787</v>
      </c>
      <c r="L28" s="267">
        <v>0.16518532084999998</v>
      </c>
      <c r="M28" s="267">
        <v>4.7099479409999999E-2</v>
      </c>
      <c r="N28" s="267">
        <v>0.76010930062000015</v>
      </c>
      <c r="O28" s="267">
        <v>5.04966273398</v>
      </c>
      <c r="P28" s="267">
        <v>9.7305893470000002E-2</v>
      </c>
      <c r="Q28" s="267">
        <v>0.13501143827000001</v>
      </c>
      <c r="R28" s="267">
        <v>2.9513007020000002E-2</v>
      </c>
      <c r="S28" s="267">
        <v>6.9325434899999996E-2</v>
      </c>
      <c r="T28" s="267">
        <v>13.589667167430001</v>
      </c>
      <c r="U28" s="267">
        <v>1.2741317679800002</v>
      </c>
      <c r="V28" s="112">
        <v>110</v>
      </c>
    </row>
    <row r="29" spans="2:22" ht="14" customHeight="1">
      <c r="B29" s="2"/>
      <c r="C29" s="410" t="s">
        <v>251</v>
      </c>
      <c r="D29" s="411">
        <v>707544</v>
      </c>
      <c r="E29" s="412">
        <v>11.86572064758</v>
      </c>
      <c r="F29" s="412">
        <v>0.35388757179000002</v>
      </c>
      <c r="G29" s="412">
        <v>0.93004984580999994</v>
      </c>
      <c r="H29" s="267">
        <v>0.42899978562000002</v>
      </c>
      <c r="I29" s="267">
        <v>0.52270302432999993</v>
      </c>
      <c r="J29" s="267">
        <v>0.15658663569999998</v>
      </c>
      <c r="K29" s="267">
        <v>0.31475729295999999</v>
      </c>
      <c r="L29" s="267">
        <v>7.4696399280000006E-2</v>
      </c>
      <c r="M29" s="267">
        <v>8.476200334999999E-2</v>
      </c>
      <c r="N29" s="267">
        <v>1.3911812454399997</v>
      </c>
      <c r="O29" s="267">
        <v>8.9399005670000005</v>
      </c>
      <c r="P29" s="267">
        <v>0.27820100590999997</v>
      </c>
      <c r="Q29" s="267">
        <v>0.41203129312999998</v>
      </c>
      <c r="R29" s="267">
        <v>4.6269809380000006E-2</v>
      </c>
      <c r="S29" s="267">
        <v>0.18494503851999999</v>
      </c>
      <c r="T29" s="267">
        <v>22.10414505724</v>
      </c>
      <c r="U29" s="267">
        <v>1.54285714314</v>
      </c>
      <c r="V29" s="112">
        <v>111</v>
      </c>
    </row>
    <row r="30" spans="2:22" ht="14" customHeight="1">
      <c r="B30" s="2"/>
      <c r="C30" s="410" t="s">
        <v>258</v>
      </c>
      <c r="D30" s="411">
        <v>1046719</v>
      </c>
      <c r="E30" s="412">
        <v>17.69761067624</v>
      </c>
      <c r="F30" s="412">
        <v>0.41010727948000003</v>
      </c>
      <c r="G30" s="412">
        <v>1.2333960255700001</v>
      </c>
      <c r="H30" s="267">
        <v>0.43823551008</v>
      </c>
      <c r="I30" s="267">
        <v>0.48666722208999996</v>
      </c>
      <c r="J30" s="267">
        <v>0.26639475134000001</v>
      </c>
      <c r="K30" s="267">
        <v>0.45832873387</v>
      </c>
      <c r="L30" s="267">
        <v>0.21364699291</v>
      </c>
      <c r="M30" s="267">
        <v>7.9261006250000002E-2</v>
      </c>
      <c r="N30" s="267">
        <v>2.2219942006999993</v>
      </c>
      <c r="O30" s="267">
        <v>13.548293180689999</v>
      </c>
      <c r="P30" s="267">
        <v>0.52347587343000002</v>
      </c>
      <c r="Q30" s="267">
        <v>0.67875420176000001</v>
      </c>
      <c r="R30" s="267">
        <v>8.6902766919999999E-2</v>
      </c>
      <c r="S30" s="267">
        <v>0.25276879044</v>
      </c>
      <c r="T30" s="267">
        <v>33.868561447220003</v>
      </c>
      <c r="U30" s="267">
        <v>2.6696979618199999</v>
      </c>
      <c r="V30" s="112">
        <v>112</v>
      </c>
    </row>
    <row r="31" spans="2:22" ht="14" customHeight="1">
      <c r="B31" s="2"/>
      <c r="C31" s="410" t="s">
        <v>246</v>
      </c>
      <c r="D31" s="411">
        <v>344872</v>
      </c>
      <c r="E31" s="412">
        <v>7.5270449475300012</v>
      </c>
      <c r="F31" s="412">
        <v>1.8471291439899999</v>
      </c>
      <c r="G31" s="412">
        <v>8.2558774708900007</v>
      </c>
      <c r="H31" s="267">
        <v>6.4341419179999998E-2</v>
      </c>
      <c r="I31" s="267">
        <v>0.20030921046</v>
      </c>
      <c r="J31" s="267">
        <v>6.2557629470000001E-2</v>
      </c>
      <c r="K31" s="267">
        <v>0.25462677916999998</v>
      </c>
      <c r="L31" s="267">
        <v>6.2872046609999996E-2</v>
      </c>
      <c r="M31" s="267">
        <v>3.5778559959999998E-2</v>
      </c>
      <c r="N31" s="267">
        <v>0.80256401131999999</v>
      </c>
      <c r="O31" s="267">
        <v>6.1038365135799992</v>
      </c>
      <c r="P31" s="267">
        <v>0.60019424410000011</v>
      </c>
      <c r="Q31" s="267">
        <v>0.12479818964</v>
      </c>
      <c r="R31" s="267">
        <v>0.48730476410000001</v>
      </c>
      <c r="S31" s="267">
        <v>1.6180126159999999E-2</v>
      </c>
      <c r="T31" s="267">
        <v>127.39308056863001</v>
      </c>
      <c r="U31" s="267">
        <v>9.1687124491200009</v>
      </c>
      <c r="V31" s="112">
        <v>113</v>
      </c>
    </row>
    <row r="32" spans="2:22" ht="14" customHeight="1">
      <c r="B32" s="2"/>
      <c r="C32" s="410" t="s">
        <v>187</v>
      </c>
      <c r="D32" s="411">
        <v>67098</v>
      </c>
      <c r="E32" s="412">
        <v>0.95635199023000006</v>
      </c>
      <c r="F32" s="412">
        <v>2.7080454069999999E-2</v>
      </c>
      <c r="G32" s="412">
        <v>0.28701638653</v>
      </c>
      <c r="H32" s="267">
        <v>1.799281451E-2</v>
      </c>
      <c r="I32" s="267">
        <v>4.2090175200000003E-2</v>
      </c>
      <c r="J32" s="267">
        <v>6.4880804800000001E-3</v>
      </c>
      <c r="K32" s="267">
        <v>1.5726258810000001E-2</v>
      </c>
      <c r="L32" s="267">
        <v>1.8024980879999999E-2</v>
      </c>
      <c r="M32" s="267">
        <v>2.66090941E-3</v>
      </c>
      <c r="N32" s="267">
        <v>0.11817940080999997</v>
      </c>
      <c r="O32" s="267">
        <v>0.73855947064999994</v>
      </c>
      <c r="P32" s="267">
        <v>2.4977004260000001E-2</v>
      </c>
      <c r="Q32" s="267">
        <v>1.6360568339999999E-2</v>
      </c>
      <c r="R32" s="267">
        <v>1.4159684799999999E-2</v>
      </c>
      <c r="S32" s="267">
        <v>5.7600546199999998E-3</v>
      </c>
      <c r="T32" s="267">
        <v>6.2836804752999997</v>
      </c>
      <c r="U32" s="267">
        <v>0.35503415187999998</v>
      </c>
      <c r="V32" s="112">
        <v>114</v>
      </c>
    </row>
    <row r="33" spans="2:22" ht="14" customHeight="1">
      <c r="B33" s="2"/>
      <c r="C33" s="410" t="s">
        <v>141</v>
      </c>
      <c r="D33" s="411">
        <v>4373</v>
      </c>
      <c r="E33" s="412">
        <v>6.5513975850000003E-2</v>
      </c>
      <c r="F33" s="412">
        <v>2.7864508399999999E-3</v>
      </c>
      <c r="G33" s="412">
        <v>9.7279264599999995E-3</v>
      </c>
      <c r="H33" s="267">
        <v>6.2283466999999999E-4</v>
      </c>
      <c r="I33" s="267">
        <v>1.8603203999999999E-3</v>
      </c>
      <c r="J33" s="267">
        <v>4.3396558000000004E-4</v>
      </c>
      <c r="K33" s="267">
        <v>9.7534691999999999E-4</v>
      </c>
      <c r="L33" s="267">
        <v>1.82505873E-3</v>
      </c>
      <c r="M33" s="267">
        <v>2.6736499999999999E-4</v>
      </c>
      <c r="N33" s="267">
        <v>8.8462049300000005E-3</v>
      </c>
      <c r="O33" s="267">
        <v>5.07987222E-2</v>
      </c>
      <c r="P33" s="267">
        <v>2.1260834699999998E-3</v>
      </c>
      <c r="Q33" s="267">
        <v>1.2464133000000001E-3</v>
      </c>
      <c r="R33" s="267">
        <v>1.33023938E-3</v>
      </c>
      <c r="S33" s="267">
        <v>4.8697121999999999E-4</v>
      </c>
      <c r="T33" s="267">
        <v>0.25197492629000001</v>
      </c>
      <c r="U33" s="267">
        <v>1.4896466089999998E-2</v>
      </c>
      <c r="V33" s="112">
        <v>115</v>
      </c>
    </row>
    <row r="34" spans="2:22" ht="14" customHeight="1">
      <c r="B34" s="2"/>
      <c r="C34" s="410" t="s">
        <v>163</v>
      </c>
      <c r="D34" s="411">
        <v>11916</v>
      </c>
      <c r="E34" s="412">
        <v>0.23120555450000002</v>
      </c>
      <c r="F34" s="412">
        <v>8.5033370199999996E-3</v>
      </c>
      <c r="G34" s="412">
        <v>6.6628327500000009E-3</v>
      </c>
      <c r="H34" s="267">
        <v>1.1279408980000001E-2</v>
      </c>
      <c r="I34" s="267">
        <v>1.96046712E-2</v>
      </c>
      <c r="J34" s="267">
        <v>2.10393118E-3</v>
      </c>
      <c r="K34" s="267">
        <v>3.7335007000000001E-3</v>
      </c>
      <c r="L34" s="267">
        <v>1.9945641200000003E-3</v>
      </c>
      <c r="M34" s="267">
        <v>1.1308548600000002E-3</v>
      </c>
      <c r="N34" s="267">
        <v>2.2279125309999995E-2</v>
      </c>
      <c r="O34" s="267">
        <v>0.16943424985</v>
      </c>
      <c r="P34" s="267">
        <v>2.4332524700000002E-3</v>
      </c>
      <c r="Q34" s="267">
        <v>3.8801671700000001E-3</v>
      </c>
      <c r="R34" s="267">
        <v>7.3645711000000003E-4</v>
      </c>
      <c r="S34" s="267">
        <v>2.2086815100000002E-3</v>
      </c>
      <c r="T34" s="267">
        <v>0.25381975063000001</v>
      </c>
      <c r="U34" s="267">
        <v>1.8139982409999998E-2</v>
      </c>
      <c r="V34" s="112">
        <v>116</v>
      </c>
    </row>
    <row r="35" spans="2:22" ht="14" customHeight="1">
      <c r="B35" s="2"/>
      <c r="C35" s="410" t="s">
        <v>229</v>
      </c>
      <c r="D35" s="411">
        <v>93773</v>
      </c>
      <c r="E35" s="412">
        <v>2.2657168410700002</v>
      </c>
      <c r="F35" s="412">
        <v>9.5837384040000001E-2</v>
      </c>
      <c r="G35" s="412">
        <v>0.10260759499000001</v>
      </c>
      <c r="H35" s="267">
        <v>0.12753305457</v>
      </c>
      <c r="I35" s="267">
        <v>0.17635187572</v>
      </c>
      <c r="J35" s="267">
        <v>5.7852996939999998E-2</v>
      </c>
      <c r="K35" s="267">
        <v>9.9153149560000001E-2</v>
      </c>
      <c r="L35" s="267">
        <v>6.9694552699999992E-3</v>
      </c>
      <c r="M35" s="267">
        <v>2.1975795670000003E-2</v>
      </c>
      <c r="N35" s="267">
        <v>0.16227041097000006</v>
      </c>
      <c r="O35" s="267">
        <v>1.6178166442999999</v>
      </c>
      <c r="P35" s="267">
        <v>9.0266135889999988E-2</v>
      </c>
      <c r="Q35" s="267">
        <v>0.12975855861999999</v>
      </c>
      <c r="R35" s="267">
        <v>6.9387501599999998E-3</v>
      </c>
      <c r="S35" s="267">
        <v>4.7179169549999997E-2</v>
      </c>
      <c r="T35" s="267">
        <v>2.4665712055600002</v>
      </c>
      <c r="U35" s="267">
        <v>0.14573504386</v>
      </c>
      <c r="V35" s="112">
        <v>117</v>
      </c>
    </row>
    <row r="36" spans="2:22" ht="14" customHeight="1">
      <c r="B36" s="2"/>
      <c r="C36" s="410" t="s">
        <v>247</v>
      </c>
      <c r="D36" s="411">
        <v>287306</v>
      </c>
      <c r="E36" s="412">
        <v>8.6325120331800012</v>
      </c>
      <c r="F36" s="412">
        <v>0.43761738088000002</v>
      </c>
      <c r="G36" s="412">
        <v>0.34795697653000002</v>
      </c>
      <c r="H36" s="267">
        <v>0.67359713352000006</v>
      </c>
      <c r="I36" s="267">
        <v>0.78962232040000002</v>
      </c>
      <c r="J36" s="267">
        <v>0.40965075385000005</v>
      </c>
      <c r="K36" s="267">
        <v>0.7036110684400001</v>
      </c>
      <c r="L36" s="267">
        <v>1.65758165E-3</v>
      </c>
      <c r="M36" s="267">
        <v>9.7797950299999992E-2</v>
      </c>
      <c r="N36" s="267">
        <v>0.35704552574999981</v>
      </c>
      <c r="O36" s="267">
        <v>5.6204440557899993</v>
      </c>
      <c r="P36" s="267">
        <v>0.28695322698999998</v>
      </c>
      <c r="Q36" s="267">
        <v>0.44237087434999994</v>
      </c>
      <c r="R36" s="267">
        <v>2.8296365899999999E-2</v>
      </c>
      <c r="S36" s="267">
        <v>0.18386526061</v>
      </c>
      <c r="T36" s="267">
        <v>7.7582017356899993</v>
      </c>
      <c r="U36" s="267">
        <v>0.63199038958000009</v>
      </c>
      <c r="V36" s="112">
        <v>118</v>
      </c>
    </row>
    <row r="37" spans="2:22" ht="14" customHeight="1">
      <c r="B37" s="2"/>
      <c r="C37" s="410" t="s">
        <v>196</v>
      </c>
      <c r="D37" s="411">
        <v>43908</v>
      </c>
      <c r="E37" s="412">
        <v>1.1786052273900001</v>
      </c>
      <c r="F37" s="412">
        <v>5.3735024770000001E-2</v>
      </c>
      <c r="G37" s="412">
        <v>6.9969981750000007E-2</v>
      </c>
      <c r="H37" s="267">
        <v>7.8803480469999992E-2</v>
      </c>
      <c r="I37" s="267">
        <v>9.5876222799999994E-2</v>
      </c>
      <c r="J37" s="267">
        <v>3.9910839450000006E-2</v>
      </c>
      <c r="K37" s="267">
        <v>6.2512319560000001E-2</v>
      </c>
      <c r="L37" s="267">
        <v>3.2083397999999996E-4</v>
      </c>
      <c r="M37" s="267">
        <v>1.156480388E-2</v>
      </c>
      <c r="N37" s="267">
        <v>7.2130678710000007E-2</v>
      </c>
      <c r="O37" s="267">
        <v>0.82144633205000006</v>
      </c>
      <c r="P37" s="267">
        <v>4.212147418E-2</v>
      </c>
      <c r="Q37" s="267">
        <v>5.9994308689999998E-2</v>
      </c>
      <c r="R37" s="267">
        <v>3.8787219999999998E-3</v>
      </c>
      <c r="S37" s="267">
        <v>2.1734192350000001E-2</v>
      </c>
      <c r="T37" s="267">
        <v>1.1552032704400002</v>
      </c>
      <c r="U37" s="267">
        <v>0.11249140561</v>
      </c>
      <c r="V37" s="112">
        <v>119</v>
      </c>
    </row>
    <row r="38" spans="2:22" ht="14" customHeight="1">
      <c r="B38" s="2"/>
      <c r="C38" s="410" t="s">
        <v>139</v>
      </c>
      <c r="D38" s="411">
        <v>2299</v>
      </c>
      <c r="E38" s="412">
        <v>5.1136820180000001E-2</v>
      </c>
      <c r="F38" s="412">
        <v>2.3631259399999999E-3</v>
      </c>
      <c r="G38" s="412">
        <v>1.9995041399999999E-3</v>
      </c>
      <c r="H38" s="267">
        <v>2.7484068100000003E-3</v>
      </c>
      <c r="I38" s="267">
        <v>3.6667644E-3</v>
      </c>
      <c r="J38" s="267">
        <v>1.1623700900000001E-3</v>
      </c>
      <c r="K38" s="267">
        <v>1.9283775200000001E-3</v>
      </c>
      <c r="L38" s="267">
        <v>9.3832149999999989E-5</v>
      </c>
      <c r="M38" s="267">
        <v>3.0608163000000002E-4</v>
      </c>
      <c r="N38" s="267">
        <v>4.3640355099999976E-3</v>
      </c>
      <c r="O38" s="267">
        <v>3.6869004659999996E-2</v>
      </c>
      <c r="P38" s="267">
        <v>1.1207345200000001E-3</v>
      </c>
      <c r="Q38" s="267">
        <v>1.6033177799999999E-3</v>
      </c>
      <c r="R38" s="267">
        <v>1.8051621999999999E-4</v>
      </c>
      <c r="S38" s="267">
        <v>6.6358136000000008E-4</v>
      </c>
      <c r="T38" s="267">
        <v>5.3890361939999992E-2</v>
      </c>
      <c r="U38" s="267">
        <v>4.0579527800000004E-3</v>
      </c>
      <c r="V38" s="112">
        <v>120</v>
      </c>
    </row>
    <row r="39" spans="2:22" ht="14" customHeight="1">
      <c r="B39" s="2"/>
      <c r="C39" s="410" t="s">
        <v>168</v>
      </c>
      <c r="D39" s="411">
        <v>15949</v>
      </c>
      <c r="E39" s="412">
        <v>0.37999507804999999</v>
      </c>
      <c r="F39" s="412">
        <v>1.728096229E-2</v>
      </c>
      <c r="G39" s="412">
        <v>1.6073002419999999E-2</v>
      </c>
      <c r="H39" s="267">
        <v>2.5288038580000002E-2</v>
      </c>
      <c r="I39" s="267">
        <v>3.5553669779999998E-2</v>
      </c>
      <c r="J39" s="267">
        <v>1.1187088460000001E-2</v>
      </c>
      <c r="K39" s="267">
        <v>2.205184244E-2</v>
      </c>
      <c r="L39" s="267">
        <v>3.1969212000000001E-4</v>
      </c>
      <c r="M39" s="267">
        <v>3.66320742E-3</v>
      </c>
      <c r="N39" s="267">
        <v>2.3596635560000009E-2</v>
      </c>
      <c r="O39" s="267">
        <v>0.25877733594000002</v>
      </c>
      <c r="P39" s="267">
        <v>8.0519068400000011E-3</v>
      </c>
      <c r="Q39" s="267">
        <v>1.243736808E-2</v>
      </c>
      <c r="R39" s="267">
        <v>1.2463356800000002E-3</v>
      </c>
      <c r="S39" s="267">
        <v>5.7409032399999994E-3</v>
      </c>
      <c r="T39" s="267">
        <v>0.46534710367999998</v>
      </c>
      <c r="U39" s="267">
        <v>3.5361307470000006E-2</v>
      </c>
      <c r="V39" s="112">
        <v>121</v>
      </c>
    </row>
    <row r="40" spans="2:22" ht="14" customHeight="1">
      <c r="B40" s="2"/>
      <c r="C40" s="410" t="s">
        <v>212</v>
      </c>
      <c r="D40" s="411">
        <v>100556</v>
      </c>
      <c r="E40" s="412">
        <v>2.2869142653799996</v>
      </c>
      <c r="F40" s="412">
        <v>9.8890534680000003E-2</v>
      </c>
      <c r="G40" s="412">
        <v>0.12687513274000001</v>
      </c>
      <c r="H40" s="267">
        <v>0.14243187886999997</v>
      </c>
      <c r="I40" s="267">
        <v>0.16839702500000001</v>
      </c>
      <c r="J40" s="267">
        <v>5.6693705279999999E-2</v>
      </c>
      <c r="K40" s="267">
        <v>0.11630886370999999</v>
      </c>
      <c r="L40" s="267">
        <v>1.3321623999999999E-3</v>
      </c>
      <c r="M40" s="267">
        <v>2.0706993720000001E-2</v>
      </c>
      <c r="N40" s="267">
        <v>0.17890367845999999</v>
      </c>
      <c r="O40" s="267">
        <v>1.6197467461900001</v>
      </c>
      <c r="P40" s="267">
        <v>6.2625971589999996E-2</v>
      </c>
      <c r="Q40" s="267">
        <v>9.302117821E-2</v>
      </c>
      <c r="R40" s="267">
        <v>8.3933115000000003E-3</v>
      </c>
      <c r="S40" s="267">
        <v>3.8973232050000001E-2</v>
      </c>
      <c r="T40" s="267">
        <v>3.1732064867399998</v>
      </c>
      <c r="U40" s="267">
        <v>0.25517193154000001</v>
      </c>
      <c r="V40" s="112">
        <v>122</v>
      </c>
    </row>
    <row r="41" spans="2:22" ht="14" customHeight="1">
      <c r="B41" s="2"/>
      <c r="C41" s="410" t="s">
        <v>175</v>
      </c>
      <c r="D41" s="411">
        <v>30311</v>
      </c>
      <c r="E41" s="412">
        <v>0.59108961456999998</v>
      </c>
      <c r="F41" s="412">
        <v>2.0041374739999999E-2</v>
      </c>
      <c r="G41" s="412">
        <v>3.8205039199999999E-2</v>
      </c>
      <c r="H41" s="267">
        <v>2.7383394960000002E-2</v>
      </c>
      <c r="I41" s="267">
        <v>3.8222136600000005E-2</v>
      </c>
      <c r="J41" s="267">
        <v>8.6558796899999998E-3</v>
      </c>
      <c r="K41" s="267">
        <v>1.6008414780000001E-2</v>
      </c>
      <c r="L41" s="267">
        <v>1.4794651699999999E-3</v>
      </c>
      <c r="M41" s="267">
        <v>2.9706791E-3</v>
      </c>
      <c r="N41" s="267">
        <v>5.8580835469999967E-2</v>
      </c>
      <c r="O41" s="267">
        <v>0.43940110063000004</v>
      </c>
      <c r="P41" s="267">
        <v>1.2962885300000001E-2</v>
      </c>
      <c r="Q41" s="267">
        <v>1.6570715099999998E-2</v>
      </c>
      <c r="R41" s="267">
        <v>2.1002992099999999E-3</v>
      </c>
      <c r="S41" s="267">
        <v>6.415273840000001E-3</v>
      </c>
      <c r="T41" s="267">
        <v>1.09510112767</v>
      </c>
      <c r="U41" s="267">
        <v>6.7695039769999993E-2</v>
      </c>
      <c r="V41" s="112">
        <v>123</v>
      </c>
    </row>
    <row r="42" spans="2:22" ht="14" customHeight="1">
      <c r="B42" s="2"/>
      <c r="C42" s="410" t="s">
        <v>199</v>
      </c>
      <c r="D42" s="411">
        <v>48760</v>
      </c>
      <c r="E42" s="412">
        <v>1.1339282502799999</v>
      </c>
      <c r="F42" s="412">
        <v>3.7970184880000001E-2</v>
      </c>
      <c r="G42" s="412">
        <v>0.10238557244999999</v>
      </c>
      <c r="H42" s="267">
        <v>6.2130439959999999E-2</v>
      </c>
      <c r="I42" s="267">
        <v>9.1561357199999999E-2</v>
      </c>
      <c r="J42" s="267">
        <v>2.9479094420000001E-2</v>
      </c>
      <c r="K42" s="267">
        <v>4.9292860200000004E-2</v>
      </c>
      <c r="L42" s="267">
        <v>6.0172675700000001E-3</v>
      </c>
      <c r="M42" s="267">
        <v>1.2123638880000001E-2</v>
      </c>
      <c r="N42" s="267">
        <v>9.1037024569999958E-2</v>
      </c>
      <c r="O42" s="267">
        <v>0.79414366119999991</v>
      </c>
      <c r="P42" s="267">
        <v>2.8397468219999999E-2</v>
      </c>
      <c r="Q42" s="267">
        <v>4.6538607369999999E-2</v>
      </c>
      <c r="R42" s="267">
        <v>4.2097858599999998E-3</v>
      </c>
      <c r="S42" s="267">
        <v>2.2432070540000001E-2</v>
      </c>
      <c r="T42" s="267">
        <v>2.1419927040100002</v>
      </c>
      <c r="U42" s="267">
        <v>0.18762277806</v>
      </c>
      <c r="V42" s="112">
        <v>124</v>
      </c>
    </row>
    <row r="43" spans="2:22" ht="14" customHeight="1">
      <c r="B43" s="2"/>
      <c r="C43" s="410" t="s">
        <v>242</v>
      </c>
      <c r="D43" s="411">
        <v>159758</v>
      </c>
      <c r="E43" s="412">
        <v>6.1286581176899997</v>
      </c>
      <c r="F43" s="412">
        <v>0.32122193041000002</v>
      </c>
      <c r="G43" s="412">
        <v>0.26606550020999997</v>
      </c>
      <c r="H43" s="267">
        <v>0.47897190959000002</v>
      </c>
      <c r="I43" s="267">
        <v>0.45351187899000001</v>
      </c>
      <c r="J43" s="267">
        <v>0.27074947686</v>
      </c>
      <c r="K43" s="267">
        <v>0.45730655631</v>
      </c>
      <c r="L43" s="267">
        <v>9.6202993000000007E-4</v>
      </c>
      <c r="M43" s="267">
        <v>0.11841877214</v>
      </c>
      <c r="N43" s="267">
        <v>0.21660332526999992</v>
      </c>
      <c r="O43" s="267">
        <v>4.14330541034</v>
      </c>
      <c r="P43" s="267">
        <v>0.42127175773000003</v>
      </c>
      <c r="Q43" s="267">
        <v>0.54637983812000002</v>
      </c>
      <c r="R43" s="267">
        <v>1.6113574710000002E-2</v>
      </c>
      <c r="S43" s="267">
        <v>0.14703819470999999</v>
      </c>
      <c r="T43" s="267">
        <v>5.6459156154800008</v>
      </c>
      <c r="U43" s="267">
        <v>0.55124949076000007</v>
      </c>
      <c r="V43" s="112">
        <v>125</v>
      </c>
    </row>
    <row r="44" spans="2:22" ht="14" customHeight="1">
      <c r="B44" s="2"/>
      <c r="C44" s="410" t="s">
        <v>210</v>
      </c>
      <c r="D44" s="411">
        <v>60833</v>
      </c>
      <c r="E44" s="412">
        <v>1.9078062716899999</v>
      </c>
      <c r="F44" s="412">
        <v>0.10287609328</v>
      </c>
      <c r="G44" s="412">
        <v>9.1634922590000001E-2</v>
      </c>
      <c r="H44" s="267">
        <v>0.15632029274000001</v>
      </c>
      <c r="I44" s="267">
        <v>0.18025300259999999</v>
      </c>
      <c r="J44" s="267">
        <v>0.10782591112999999</v>
      </c>
      <c r="K44" s="267">
        <v>0.17226024359</v>
      </c>
      <c r="L44" s="267">
        <v>1.4309429E-4</v>
      </c>
      <c r="M44" s="267">
        <v>2.7632896229999999E-2</v>
      </c>
      <c r="N44" s="267">
        <v>6.322112001000002E-2</v>
      </c>
      <c r="O44" s="267">
        <v>1.2037832319099999</v>
      </c>
      <c r="P44" s="267">
        <v>6.4858569739999997E-2</v>
      </c>
      <c r="Q44" s="267">
        <v>0.10372548428</v>
      </c>
      <c r="R44" s="267">
        <v>6.1096677199999998E-3</v>
      </c>
      <c r="S44" s="267">
        <v>4.4908256810000005E-2</v>
      </c>
      <c r="T44" s="267">
        <v>1.3954572000700001</v>
      </c>
      <c r="U44" s="267">
        <v>9.8663274910000001E-2</v>
      </c>
      <c r="V44" s="112">
        <v>126</v>
      </c>
    </row>
    <row r="45" spans="2:22" ht="14" customHeight="1">
      <c r="B45" s="2"/>
      <c r="C45" s="410" t="s">
        <v>186</v>
      </c>
      <c r="D45" s="411">
        <v>28103</v>
      </c>
      <c r="E45" s="412">
        <v>0.88907472729000003</v>
      </c>
      <c r="F45" s="412">
        <v>4.7437648749999999E-2</v>
      </c>
      <c r="G45" s="412">
        <v>3.9482807830000001E-2</v>
      </c>
      <c r="H45" s="267">
        <v>7.3115552760000008E-2</v>
      </c>
      <c r="I45" s="267">
        <v>8.7243322200000001E-2</v>
      </c>
      <c r="J45" s="267">
        <v>4.2294605960000002E-2</v>
      </c>
      <c r="K45" s="267">
        <v>6.7562507989999993E-2</v>
      </c>
      <c r="L45" s="267">
        <v>7.8649500000000007E-5</v>
      </c>
      <c r="M45" s="267">
        <v>1.3092428580000001E-2</v>
      </c>
      <c r="N45" s="267">
        <v>3.0393124510000036E-2</v>
      </c>
      <c r="O45" s="267">
        <v>0.57880754033999993</v>
      </c>
      <c r="P45" s="267">
        <v>3.511035773E-2</v>
      </c>
      <c r="Q45" s="267">
        <v>5.1897228990000002E-2</v>
      </c>
      <c r="R45" s="267">
        <v>2.4667674000000001E-3</v>
      </c>
      <c r="S45" s="267">
        <v>1.925041073E-2</v>
      </c>
      <c r="T45" s="267">
        <v>0.87644373938999998</v>
      </c>
      <c r="U45" s="267">
        <v>6.5218712730000003E-2</v>
      </c>
      <c r="V45" s="112">
        <v>127</v>
      </c>
    </row>
    <row r="46" spans="2:22" ht="14" customHeight="1">
      <c r="B46" s="2"/>
      <c r="C46" s="410" t="s">
        <v>218</v>
      </c>
      <c r="D46" s="411">
        <v>92640</v>
      </c>
      <c r="E46" s="412">
        <v>2.2517878174299999</v>
      </c>
      <c r="F46" s="412">
        <v>9.7959439810000007E-2</v>
      </c>
      <c r="G46" s="412">
        <v>0.10001807303</v>
      </c>
      <c r="H46" s="267">
        <v>0.14230348850000002</v>
      </c>
      <c r="I46" s="267">
        <v>0.19426768208</v>
      </c>
      <c r="J46" s="267">
        <v>6.0627743090000005E-2</v>
      </c>
      <c r="K46" s="267">
        <v>9.4707619430000001E-2</v>
      </c>
      <c r="L46" s="267">
        <v>7.1656737000000002E-4</v>
      </c>
      <c r="M46" s="267">
        <v>1.87943169E-2</v>
      </c>
      <c r="N46" s="267">
        <v>0.14974568610999994</v>
      </c>
      <c r="O46" s="267">
        <v>1.5968675669499999</v>
      </c>
      <c r="P46" s="267">
        <v>6.5186563079999996E-2</v>
      </c>
      <c r="Q46" s="267">
        <v>9.1288325320000002E-2</v>
      </c>
      <c r="R46" s="267">
        <v>7.4465946000000002E-3</v>
      </c>
      <c r="S46" s="267">
        <v>3.3724092529999999E-2</v>
      </c>
      <c r="T46" s="267">
        <v>2.5679275128399999</v>
      </c>
      <c r="U46" s="267">
        <v>0.19771965600999999</v>
      </c>
      <c r="V46" s="112">
        <v>128</v>
      </c>
    </row>
    <row r="47" spans="2:22" ht="14" customHeight="1">
      <c r="B47" s="2"/>
      <c r="C47" s="410" t="s">
        <v>201</v>
      </c>
      <c r="D47" s="411">
        <v>27258</v>
      </c>
      <c r="E47" s="412">
        <v>1.3238488419800001</v>
      </c>
      <c r="F47" s="412">
        <v>7.5287221049999992E-2</v>
      </c>
      <c r="G47" s="412">
        <v>0.11627821305000001</v>
      </c>
      <c r="H47" s="267">
        <v>0.13229844560999998</v>
      </c>
      <c r="I47" s="267">
        <v>0.1010990646</v>
      </c>
      <c r="J47" s="267">
        <v>6.7128681410000002E-2</v>
      </c>
      <c r="K47" s="267">
        <v>0.12597397428000001</v>
      </c>
      <c r="L47" s="267">
        <v>1.4851339999999999E-4</v>
      </c>
      <c r="M47" s="267">
        <v>2.8625771179999999E-2</v>
      </c>
      <c r="N47" s="267">
        <v>2.4080236199999994E-2</v>
      </c>
      <c r="O47" s="267">
        <v>0.84534782363000005</v>
      </c>
      <c r="P47" s="267">
        <v>9.7019647059999992E-2</v>
      </c>
      <c r="Q47" s="267">
        <v>0.12966395106</v>
      </c>
      <c r="R47" s="267">
        <v>3.6487306299999994E-3</v>
      </c>
      <c r="S47" s="267">
        <v>3.6323689100000001E-2</v>
      </c>
      <c r="T47" s="267">
        <v>1.2997497322400002</v>
      </c>
      <c r="U47" s="267">
        <v>0.10990676614</v>
      </c>
      <c r="V47" s="112">
        <v>129</v>
      </c>
    </row>
    <row r="48" spans="2:22" ht="14" customHeight="1">
      <c r="B48" s="2"/>
      <c r="C48" s="410" t="s">
        <v>178</v>
      </c>
      <c r="D48" s="411">
        <v>26309</v>
      </c>
      <c r="E48" s="412">
        <v>0.60040137899000001</v>
      </c>
      <c r="F48" s="412">
        <v>2.491139756E-2</v>
      </c>
      <c r="G48" s="412">
        <v>2.6483936029999999E-2</v>
      </c>
      <c r="H48" s="267">
        <v>3.2818247440000003E-2</v>
      </c>
      <c r="I48" s="267">
        <v>4.82304702E-2</v>
      </c>
      <c r="J48" s="267">
        <v>1.1244590820000001E-2</v>
      </c>
      <c r="K48" s="267">
        <v>2.0765995899999997E-2</v>
      </c>
      <c r="L48" s="267">
        <v>8.0549730000000001E-5</v>
      </c>
      <c r="M48" s="267">
        <v>4.8174620399999996E-3</v>
      </c>
      <c r="N48" s="267">
        <v>4.741808586E-2</v>
      </c>
      <c r="O48" s="267">
        <v>0.43525902359000002</v>
      </c>
      <c r="P48" s="267">
        <v>1.5673809830000003E-2</v>
      </c>
      <c r="Q48" s="267">
        <v>2.1810250350000001E-2</v>
      </c>
      <c r="R48" s="267">
        <v>1.9773264299999998E-3</v>
      </c>
      <c r="S48" s="267">
        <v>8.1126415E-3</v>
      </c>
      <c r="T48" s="267">
        <v>0.59355453092999999</v>
      </c>
      <c r="U48" s="267">
        <v>4.5323998590000004E-2</v>
      </c>
      <c r="V48" s="112">
        <v>130</v>
      </c>
    </row>
    <row r="49" spans="2:23" ht="14" customHeight="1">
      <c r="B49" s="2"/>
      <c r="C49" s="410" t="s">
        <v>245</v>
      </c>
      <c r="D49" s="411">
        <v>294314</v>
      </c>
      <c r="E49" s="412">
        <v>7.09475014677</v>
      </c>
      <c r="F49" s="412">
        <v>0.32967092164</v>
      </c>
      <c r="G49" s="412">
        <v>0.34006274335000003</v>
      </c>
      <c r="H49" s="267">
        <v>0.44778654999</v>
      </c>
      <c r="I49" s="267">
        <v>0.58803644891999995</v>
      </c>
      <c r="J49" s="267">
        <v>0.21224811079</v>
      </c>
      <c r="K49" s="267">
        <v>0.36955105104000002</v>
      </c>
      <c r="L49" s="267">
        <v>1.141920359E-2</v>
      </c>
      <c r="M49" s="267">
        <v>8.5530044989999998E-2</v>
      </c>
      <c r="N49" s="267">
        <v>0.47076383110999998</v>
      </c>
      <c r="O49" s="267">
        <v>4.9227907481099997</v>
      </c>
      <c r="P49" s="267">
        <v>0.22106839857999999</v>
      </c>
      <c r="Q49" s="267">
        <v>0.32806130988000004</v>
      </c>
      <c r="R49" s="267">
        <v>2.3439052119999998E-2</v>
      </c>
      <c r="S49" s="267">
        <v>0.1321593526</v>
      </c>
      <c r="T49" s="267">
        <v>7.6005312074600004</v>
      </c>
      <c r="U49" s="267">
        <v>0.52270555582</v>
      </c>
      <c r="V49" s="112">
        <v>131</v>
      </c>
    </row>
    <row r="50" spans="2:23" ht="14" customHeight="1">
      <c r="B50" s="2"/>
      <c r="C50" s="410" t="s">
        <v>106</v>
      </c>
      <c r="D50" s="411">
        <v>2808</v>
      </c>
      <c r="E50" s="412">
        <v>4.4764577860000002E-2</v>
      </c>
      <c r="F50" s="412">
        <v>8.9599576999999998E-4</v>
      </c>
      <c r="G50" s="412">
        <v>4.9090775599999999E-3</v>
      </c>
      <c r="H50" s="267">
        <v>8.1320344999999991E-4</v>
      </c>
      <c r="I50" s="267">
        <v>5.6673325999999997E-4</v>
      </c>
      <c r="J50" s="267">
        <v>2.3122791E-4</v>
      </c>
      <c r="K50" s="267">
        <v>9.2987905000000001E-4</v>
      </c>
      <c r="L50" s="267">
        <v>0</v>
      </c>
      <c r="M50" s="267">
        <v>5.5238263999999996E-4</v>
      </c>
      <c r="N50" s="267">
        <v>7.0038117600000008E-3</v>
      </c>
      <c r="O50" s="267">
        <v>3.1900416109999996E-2</v>
      </c>
      <c r="P50" s="267">
        <v>3.2859574699999998E-3</v>
      </c>
      <c r="Q50" s="267">
        <v>2.2113142400000002E-3</v>
      </c>
      <c r="R50" s="267">
        <v>4.890260899999999E-4</v>
      </c>
      <c r="S50" s="267">
        <v>3.9159482999999998E-4</v>
      </c>
      <c r="T50" s="267">
        <v>3.8096634849999998E-2</v>
      </c>
      <c r="U50" s="267">
        <v>1.2823524900000001E-3</v>
      </c>
      <c r="V50" s="112">
        <v>132</v>
      </c>
    </row>
    <row r="51" spans="2:23" ht="14" customHeight="1">
      <c r="B51" s="2"/>
      <c r="C51" s="410" t="s">
        <v>105</v>
      </c>
      <c r="D51" s="411">
        <v>3316309</v>
      </c>
      <c r="E51" s="412">
        <v>90.508859294179999</v>
      </c>
      <c r="F51" s="412">
        <v>10.44104670015</v>
      </c>
      <c r="G51" s="412">
        <v>27.28483207983</v>
      </c>
      <c r="H51" s="267">
        <v>2.81106099381</v>
      </c>
      <c r="I51" s="267">
        <v>2.0056916039999999</v>
      </c>
      <c r="J51" s="267">
        <v>0.85469767113999995</v>
      </c>
      <c r="K51" s="267">
        <v>5.1122148124899995</v>
      </c>
      <c r="L51" s="267">
        <v>0.10758281316</v>
      </c>
      <c r="M51" s="267">
        <v>1.1413836193800002</v>
      </c>
      <c r="N51" s="267">
        <v>8.4442023256799992</v>
      </c>
      <c r="O51" s="267">
        <v>70.765811365130006</v>
      </c>
      <c r="P51" s="267">
        <v>7.9947538201900006</v>
      </c>
      <c r="Q51" s="267">
        <v>8.3089649048199998</v>
      </c>
      <c r="R51" s="267">
        <v>1.16081013602</v>
      </c>
      <c r="S51" s="267">
        <v>1.56720513434</v>
      </c>
      <c r="T51" s="267">
        <v>452.41674559651</v>
      </c>
      <c r="U51" s="267">
        <v>15.212321460729999</v>
      </c>
      <c r="V51" s="112">
        <v>133</v>
      </c>
    </row>
    <row r="52" spans="2:23" ht="14" customHeight="1">
      <c r="B52" s="2"/>
      <c r="C52" s="410">
        <v>0</v>
      </c>
      <c r="D52" s="411">
        <v>0</v>
      </c>
      <c r="E52" s="412">
        <v>0</v>
      </c>
      <c r="F52" s="412">
        <v>0</v>
      </c>
      <c r="G52" s="412">
        <v>0</v>
      </c>
      <c r="H52" s="267">
        <v>0</v>
      </c>
      <c r="I52" s="267">
        <v>0</v>
      </c>
      <c r="J52" s="267">
        <v>0</v>
      </c>
      <c r="K52" s="267">
        <v>0</v>
      </c>
      <c r="L52" s="267">
        <v>0</v>
      </c>
      <c r="M52" s="267">
        <v>0</v>
      </c>
      <c r="N52" s="267">
        <v>0</v>
      </c>
      <c r="O52" s="267">
        <v>0</v>
      </c>
      <c r="P52" s="267">
        <v>0</v>
      </c>
      <c r="Q52" s="267">
        <v>0</v>
      </c>
      <c r="R52" s="267">
        <v>0</v>
      </c>
      <c r="S52" s="267">
        <v>0</v>
      </c>
      <c r="T52" s="267">
        <v>0</v>
      </c>
      <c r="U52" s="267">
        <v>0</v>
      </c>
      <c r="V52" s="112">
        <v>134</v>
      </c>
    </row>
    <row r="53" spans="2:23" ht="14" customHeight="1">
      <c r="B53" s="2"/>
      <c r="C53" s="410">
        <v>0</v>
      </c>
      <c r="D53" s="411">
        <v>0</v>
      </c>
      <c r="E53" s="412">
        <v>0</v>
      </c>
      <c r="F53" s="412">
        <v>0</v>
      </c>
      <c r="G53" s="412">
        <v>0</v>
      </c>
      <c r="H53" s="267">
        <v>0</v>
      </c>
      <c r="I53" s="267">
        <v>0</v>
      </c>
      <c r="J53" s="267">
        <v>0</v>
      </c>
      <c r="K53" s="267">
        <v>0</v>
      </c>
      <c r="L53" s="267">
        <v>0</v>
      </c>
      <c r="M53" s="267">
        <v>0</v>
      </c>
      <c r="N53" s="267">
        <v>0</v>
      </c>
      <c r="O53" s="267">
        <v>0</v>
      </c>
      <c r="P53" s="267">
        <v>0</v>
      </c>
      <c r="Q53" s="267">
        <v>0</v>
      </c>
      <c r="R53" s="267">
        <v>0</v>
      </c>
      <c r="S53" s="267">
        <v>0</v>
      </c>
      <c r="T53" s="267">
        <v>0</v>
      </c>
      <c r="U53" s="267">
        <v>0</v>
      </c>
      <c r="V53" s="112">
        <v>135</v>
      </c>
      <c r="W53" s="1"/>
    </row>
    <row r="54" spans="2:23" ht="14" customHeight="1">
      <c r="B54" s="2"/>
      <c r="C54" s="410">
        <v>0</v>
      </c>
      <c r="D54" s="411">
        <v>0</v>
      </c>
      <c r="E54" s="412">
        <v>0</v>
      </c>
      <c r="F54" s="412">
        <v>0</v>
      </c>
      <c r="G54" s="412">
        <v>0</v>
      </c>
      <c r="H54" s="267">
        <v>0</v>
      </c>
      <c r="I54" s="267">
        <v>0</v>
      </c>
      <c r="J54" s="267">
        <v>0</v>
      </c>
      <c r="K54" s="267">
        <v>0</v>
      </c>
      <c r="L54" s="267">
        <v>0</v>
      </c>
      <c r="M54" s="267">
        <v>0</v>
      </c>
      <c r="N54" s="267">
        <v>0</v>
      </c>
      <c r="O54" s="267">
        <v>0</v>
      </c>
      <c r="P54" s="267">
        <v>0</v>
      </c>
      <c r="Q54" s="267">
        <v>0</v>
      </c>
      <c r="R54" s="267">
        <v>0</v>
      </c>
      <c r="S54" s="267">
        <v>0</v>
      </c>
      <c r="T54" s="267">
        <v>0</v>
      </c>
      <c r="U54" s="267">
        <v>0</v>
      </c>
      <c r="V54" s="112">
        <v>136</v>
      </c>
      <c r="W54" s="1"/>
    </row>
    <row r="55" spans="2:23" ht="14" customHeight="1">
      <c r="B55" s="2"/>
      <c r="C55" s="410">
        <v>0</v>
      </c>
      <c r="D55" s="411">
        <v>0</v>
      </c>
      <c r="E55" s="412">
        <v>0</v>
      </c>
      <c r="F55" s="412">
        <v>0</v>
      </c>
      <c r="G55" s="412">
        <v>0</v>
      </c>
      <c r="H55" s="267">
        <v>0</v>
      </c>
      <c r="I55" s="267">
        <v>0</v>
      </c>
      <c r="J55" s="267">
        <v>0</v>
      </c>
      <c r="K55" s="267">
        <v>0</v>
      </c>
      <c r="L55" s="267">
        <v>0</v>
      </c>
      <c r="M55" s="267">
        <v>0</v>
      </c>
      <c r="N55" s="267">
        <v>0</v>
      </c>
      <c r="O55" s="267">
        <v>0</v>
      </c>
      <c r="P55" s="267">
        <v>0</v>
      </c>
      <c r="Q55" s="267">
        <v>0</v>
      </c>
      <c r="R55" s="267">
        <v>0</v>
      </c>
      <c r="S55" s="267">
        <v>0</v>
      </c>
      <c r="T55" s="267">
        <v>0</v>
      </c>
      <c r="U55" s="267">
        <v>0</v>
      </c>
      <c r="V55" s="112">
        <v>137</v>
      </c>
      <c r="W55" s="1"/>
    </row>
    <row r="56" spans="2:23" ht="14" customHeight="1">
      <c r="B56" s="2"/>
      <c r="C56" s="410">
        <v>0</v>
      </c>
      <c r="D56" s="411">
        <v>0</v>
      </c>
      <c r="E56" s="412">
        <v>0</v>
      </c>
      <c r="F56" s="412">
        <v>0</v>
      </c>
      <c r="G56" s="412">
        <v>0</v>
      </c>
      <c r="H56" s="267">
        <v>0</v>
      </c>
      <c r="I56" s="267">
        <v>0</v>
      </c>
      <c r="J56" s="267">
        <v>0</v>
      </c>
      <c r="K56" s="267">
        <v>0</v>
      </c>
      <c r="L56" s="267">
        <v>0</v>
      </c>
      <c r="M56" s="267">
        <v>0</v>
      </c>
      <c r="N56" s="267">
        <v>0</v>
      </c>
      <c r="O56" s="267">
        <v>0</v>
      </c>
      <c r="P56" s="267">
        <v>0</v>
      </c>
      <c r="Q56" s="267">
        <v>0</v>
      </c>
      <c r="R56" s="267">
        <v>0</v>
      </c>
      <c r="S56" s="267">
        <v>0</v>
      </c>
      <c r="T56" s="267">
        <v>0</v>
      </c>
      <c r="U56" s="267">
        <v>0</v>
      </c>
      <c r="V56" s="112">
        <v>138</v>
      </c>
      <c r="W56" s="1"/>
    </row>
    <row r="57" spans="2:23" ht="14" customHeight="1">
      <c r="B57" s="2"/>
      <c r="C57" s="410">
        <v>0</v>
      </c>
      <c r="D57" s="411">
        <v>0</v>
      </c>
      <c r="E57" s="412">
        <v>0</v>
      </c>
      <c r="F57" s="412">
        <v>0</v>
      </c>
      <c r="G57" s="412">
        <v>0</v>
      </c>
      <c r="H57" s="267">
        <v>0</v>
      </c>
      <c r="I57" s="267">
        <v>0</v>
      </c>
      <c r="J57" s="267">
        <v>0</v>
      </c>
      <c r="K57" s="267">
        <v>0</v>
      </c>
      <c r="L57" s="267">
        <v>0</v>
      </c>
      <c r="M57" s="267">
        <v>0</v>
      </c>
      <c r="N57" s="267">
        <v>0</v>
      </c>
      <c r="O57" s="267">
        <v>0</v>
      </c>
      <c r="P57" s="267">
        <v>0</v>
      </c>
      <c r="Q57" s="267">
        <v>0</v>
      </c>
      <c r="R57" s="267">
        <v>0</v>
      </c>
      <c r="S57" s="267">
        <v>0</v>
      </c>
      <c r="T57" s="267">
        <v>0</v>
      </c>
      <c r="U57" s="267">
        <v>0</v>
      </c>
      <c r="V57" s="112">
        <v>139</v>
      </c>
      <c r="W57" s="1"/>
    </row>
    <row r="58" spans="2:23" ht="14" customHeight="1">
      <c r="B58" s="2"/>
      <c r="C58" s="410">
        <v>0</v>
      </c>
      <c r="D58" s="411">
        <v>0</v>
      </c>
      <c r="E58" s="412">
        <v>0</v>
      </c>
      <c r="F58" s="412">
        <v>0</v>
      </c>
      <c r="G58" s="412">
        <v>0</v>
      </c>
      <c r="H58" s="267">
        <v>0</v>
      </c>
      <c r="I58" s="267">
        <v>0</v>
      </c>
      <c r="J58" s="267">
        <v>0</v>
      </c>
      <c r="K58" s="267">
        <v>0</v>
      </c>
      <c r="L58" s="267">
        <v>0</v>
      </c>
      <c r="M58" s="267">
        <v>0</v>
      </c>
      <c r="N58" s="267">
        <v>0</v>
      </c>
      <c r="O58" s="267">
        <v>0</v>
      </c>
      <c r="P58" s="267">
        <v>0</v>
      </c>
      <c r="Q58" s="267">
        <v>0</v>
      </c>
      <c r="R58" s="267">
        <v>0</v>
      </c>
      <c r="S58" s="267">
        <v>0</v>
      </c>
      <c r="T58" s="267">
        <v>0</v>
      </c>
      <c r="U58" s="267">
        <v>0</v>
      </c>
      <c r="V58" s="112">
        <v>140</v>
      </c>
      <c r="W58" s="1"/>
    </row>
    <row r="59" spans="2:23" ht="14" customHeight="1">
      <c r="B59" s="2"/>
      <c r="C59" s="410">
        <v>0</v>
      </c>
      <c r="D59" s="411">
        <v>0</v>
      </c>
      <c r="E59" s="412">
        <v>0</v>
      </c>
      <c r="F59" s="412">
        <v>0</v>
      </c>
      <c r="G59" s="412">
        <v>0</v>
      </c>
      <c r="H59" s="267">
        <v>0</v>
      </c>
      <c r="I59" s="267">
        <v>0</v>
      </c>
      <c r="J59" s="267">
        <v>0</v>
      </c>
      <c r="K59" s="267">
        <v>0</v>
      </c>
      <c r="L59" s="267">
        <v>0</v>
      </c>
      <c r="M59" s="267">
        <v>0</v>
      </c>
      <c r="N59" s="267">
        <v>0</v>
      </c>
      <c r="O59" s="267">
        <v>0</v>
      </c>
      <c r="P59" s="267">
        <v>0</v>
      </c>
      <c r="Q59" s="267">
        <v>0</v>
      </c>
      <c r="R59" s="267">
        <v>0</v>
      </c>
      <c r="S59" s="267">
        <v>0</v>
      </c>
      <c r="T59" s="267">
        <v>0</v>
      </c>
      <c r="U59" s="267">
        <v>0</v>
      </c>
      <c r="V59" s="112">
        <v>141</v>
      </c>
      <c r="W59" s="1"/>
    </row>
    <row r="60" spans="2:23" ht="14" customHeight="1">
      <c r="B60" s="2"/>
      <c r="C60" s="410">
        <v>0</v>
      </c>
      <c r="D60" s="411">
        <v>0</v>
      </c>
      <c r="E60" s="412">
        <v>0</v>
      </c>
      <c r="F60" s="412">
        <v>0</v>
      </c>
      <c r="G60" s="412">
        <v>0</v>
      </c>
      <c r="H60" s="267">
        <v>0</v>
      </c>
      <c r="I60" s="267">
        <v>0</v>
      </c>
      <c r="J60" s="267">
        <v>0</v>
      </c>
      <c r="K60" s="267">
        <v>0</v>
      </c>
      <c r="L60" s="267">
        <v>0</v>
      </c>
      <c r="M60" s="267">
        <v>0</v>
      </c>
      <c r="N60" s="267">
        <v>0</v>
      </c>
      <c r="O60" s="267">
        <v>0</v>
      </c>
      <c r="P60" s="267">
        <v>0</v>
      </c>
      <c r="Q60" s="267">
        <v>0</v>
      </c>
      <c r="R60" s="267">
        <v>0</v>
      </c>
      <c r="S60" s="267">
        <v>0</v>
      </c>
      <c r="T60" s="267">
        <v>0</v>
      </c>
      <c r="U60" s="267">
        <v>0</v>
      </c>
      <c r="V60" s="112">
        <v>142</v>
      </c>
      <c r="W60" s="1"/>
    </row>
    <row r="61" spans="2:23" ht="14" customHeight="1" thickBot="1">
      <c r="B61" s="2"/>
      <c r="C61" s="413">
        <v>0</v>
      </c>
      <c r="D61" s="414">
        <v>0</v>
      </c>
      <c r="E61" s="415">
        <v>0</v>
      </c>
      <c r="F61" s="415">
        <v>0</v>
      </c>
      <c r="G61" s="415">
        <v>0</v>
      </c>
      <c r="H61" s="269">
        <v>0</v>
      </c>
      <c r="I61" s="269">
        <v>0</v>
      </c>
      <c r="J61" s="269">
        <v>0</v>
      </c>
      <c r="K61" s="269">
        <v>0</v>
      </c>
      <c r="L61" s="269">
        <v>0</v>
      </c>
      <c r="M61" s="269">
        <v>0</v>
      </c>
      <c r="N61" s="269">
        <v>0</v>
      </c>
      <c r="O61" s="269">
        <v>0</v>
      </c>
      <c r="P61" s="269">
        <v>0</v>
      </c>
      <c r="Q61" s="269">
        <v>0</v>
      </c>
      <c r="R61" s="269">
        <v>0</v>
      </c>
      <c r="S61" s="269">
        <v>0</v>
      </c>
      <c r="T61" s="269">
        <v>0</v>
      </c>
      <c r="U61" s="269">
        <v>0</v>
      </c>
      <c r="V61" s="112">
        <v>143</v>
      </c>
      <c r="W61" s="1"/>
    </row>
    <row r="62" spans="2:23" ht="16" customHeight="1" thickBot="1">
      <c r="B62" s="2"/>
      <c r="C62" s="404" t="s">
        <v>389</v>
      </c>
      <c r="D62" s="404">
        <v>25224768</v>
      </c>
      <c r="E62" s="405">
        <v>696.85195743969007</v>
      </c>
      <c r="F62" s="405">
        <v>77.446726328099984</v>
      </c>
      <c r="G62" s="405">
        <v>210.98958637173001</v>
      </c>
      <c r="H62" s="405">
        <v>33.692487775899991</v>
      </c>
      <c r="I62" s="405">
        <v>23.335691875950001</v>
      </c>
      <c r="J62" s="405">
        <v>13.518917293130002</v>
      </c>
      <c r="K62" s="405">
        <v>33.547923875279992</v>
      </c>
      <c r="L62" s="405">
        <v>8.7490386640500013</v>
      </c>
      <c r="M62" s="405">
        <v>7.3228876722000011</v>
      </c>
      <c r="N62" s="405">
        <v>53.167023282309984</v>
      </c>
      <c r="O62" s="405">
        <v>525.57473411566991</v>
      </c>
      <c r="P62" s="405">
        <v>56.311607450899999</v>
      </c>
      <c r="Q62" s="405">
        <v>59.990535296369998</v>
      </c>
      <c r="R62" s="405">
        <v>6.5784252832500005</v>
      </c>
      <c r="S62" s="405">
        <v>10.657131826490001</v>
      </c>
      <c r="T62" s="405">
        <v>2661.4989089776104</v>
      </c>
      <c r="U62" s="405">
        <v>188.42656940986001</v>
      </c>
      <c r="V62" s="45"/>
      <c r="W62" s="1"/>
    </row>
    <row r="63" spans="2:23" ht="10" customHeight="1" thickBot="1">
      <c r="B63" s="41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46"/>
      <c r="W63" s="1"/>
    </row>
    <row r="64" spans="2:23" ht="16" thickBot="1">
      <c r="I64" s="497"/>
      <c r="J64" s="59" t="s">
        <v>465</v>
      </c>
      <c r="K64" s="499" t="s">
        <v>456</v>
      </c>
      <c r="L64" s="506" t="s">
        <v>457</v>
      </c>
      <c r="M64" s="500" t="s">
        <v>458</v>
      </c>
      <c r="N64" s="507" t="s">
        <v>459</v>
      </c>
      <c r="O64" s="508" t="s">
        <v>460</v>
      </c>
      <c r="P64" s="509" t="s">
        <v>461</v>
      </c>
      <c r="Q64" s="510" t="s">
        <v>462</v>
      </c>
      <c r="R64" s="511" t="s">
        <v>463</v>
      </c>
      <c r="S64" s="512" t="s">
        <v>464</v>
      </c>
      <c r="W64" s="1"/>
    </row>
    <row r="65" spans="3:23" ht="16" thickTop="1">
      <c r="I65" s="498"/>
      <c r="J65" s="3">
        <v>2007</v>
      </c>
      <c r="K65" s="503">
        <f>P42_T14!K66</f>
        <v>127.03426</v>
      </c>
      <c r="L65" s="513">
        <f>P42_T14!L66</f>
        <v>14489.977000000001</v>
      </c>
      <c r="M65" s="502">
        <f>P42_T14!M66</f>
        <v>22275.344000000001</v>
      </c>
      <c r="N65" s="514">
        <f>P42_T14!N66</f>
        <v>40897.839999999997</v>
      </c>
      <c r="O65" s="515">
        <f>P42_T14!O66</f>
        <v>133811.43</v>
      </c>
      <c r="P65" s="516">
        <f>P42_T14!P66</f>
        <v>205350.01</v>
      </c>
      <c r="Q65" s="517">
        <f>P42_T14!Q66</f>
        <v>513788.44</v>
      </c>
      <c r="R65" s="518">
        <f>P42_T14!R66</f>
        <v>793362.86</v>
      </c>
      <c r="S65" s="519">
        <f>P42_T14!S66</f>
        <v>2337517.7999999998</v>
      </c>
      <c r="W65" s="1"/>
    </row>
    <row r="66" spans="3:23">
      <c r="F66" s="15" t="s">
        <v>466</v>
      </c>
      <c r="G66" s="15" t="s">
        <v>468</v>
      </c>
    </row>
    <row r="67" spans="3:23">
      <c r="C67" s="10" t="str">
        <f>C14</f>
        <v>Técnico em operação aparelho sonoriz., cenografia e projeção</v>
      </c>
      <c r="D67" s="520">
        <f>D14</f>
        <v>3927</v>
      </c>
      <c r="E67" s="502">
        <f>((E14+F14+G14-L14)/D14)*1000000000</f>
        <v>28755.578347338935</v>
      </c>
      <c r="F67" s="505">
        <f t="shared" ref="F67:G86" si="0">(F14/($E14+$F14+$G14))</f>
        <v>3.4808209465540398E-2</v>
      </c>
      <c r="G67" s="505">
        <f t="shared" si="0"/>
        <v>8.93579249896852E-2</v>
      </c>
    </row>
    <row r="68" spans="3:23">
      <c r="C68" s="10" t="str">
        <f t="shared" ref="C68:D83" si="1">C15</f>
        <v>Decorador e vitrinista</v>
      </c>
      <c r="D68" s="520">
        <f t="shared" si="1"/>
        <v>4222</v>
      </c>
      <c r="E68" s="502">
        <f t="shared" ref="E68:E104" si="2">((E15+F15+G15-L15)/D15)*1000000000</f>
        <v>27949.547148270962</v>
      </c>
      <c r="F68" s="505">
        <f t="shared" si="0"/>
        <v>7.3660200151753646E-2</v>
      </c>
      <c r="G68" s="505">
        <f t="shared" si="0"/>
        <v>0.30769037660588933</v>
      </c>
    </row>
    <row r="69" spans="3:23">
      <c r="C69" s="10" t="str">
        <f t="shared" si="1"/>
        <v>Apresentador, artistas de artes populares e modelos</v>
      </c>
      <c r="D69" s="520">
        <f t="shared" si="1"/>
        <v>1524</v>
      </c>
      <c r="E69" s="502">
        <f t="shared" si="2"/>
        <v>30271.080229658794</v>
      </c>
      <c r="F69" s="505">
        <f t="shared" si="0"/>
        <v>4.0030564129326818E-2</v>
      </c>
      <c r="G69" s="505">
        <f t="shared" si="0"/>
        <v>0.30314335748988758</v>
      </c>
    </row>
    <row r="70" spans="3:23">
      <c r="C70" s="10" t="str">
        <f t="shared" si="1"/>
        <v>Atleta, desportista e afins</v>
      </c>
      <c r="D70" s="520">
        <f t="shared" si="1"/>
        <v>6327</v>
      </c>
      <c r="E70" s="514">
        <f t="shared" si="2"/>
        <v>89236.226763078856</v>
      </c>
      <c r="F70" s="505">
        <f t="shared" si="0"/>
        <v>5.6762784365195967E-2</v>
      </c>
      <c r="G70" s="505">
        <f t="shared" si="0"/>
        <v>0.24104580058054167</v>
      </c>
      <c r="K70" s="3" t="s">
        <v>469</v>
      </c>
      <c r="L70" s="3" t="s">
        <v>470</v>
      </c>
      <c r="M70" s="3" t="s">
        <v>471</v>
      </c>
      <c r="N70" s="3" t="s">
        <v>472</v>
      </c>
    </row>
    <row r="71" spans="3:23">
      <c r="C71" s="10" t="str">
        <f t="shared" si="1"/>
        <v>Outros técnicos de nível médio</v>
      </c>
      <c r="D71" s="520">
        <f t="shared" si="1"/>
        <v>323939</v>
      </c>
      <c r="E71" s="502">
        <f t="shared" si="2"/>
        <v>35526.588059480324</v>
      </c>
      <c r="F71" s="505">
        <f t="shared" si="0"/>
        <v>4.5310583783329167E-2</v>
      </c>
      <c r="G71" s="505">
        <f t="shared" si="0"/>
        <v>5.8995034392101381E-2</v>
      </c>
      <c r="K71" s="3" t="s">
        <v>473</v>
      </c>
      <c r="L71" s="231">
        <f>P42_T14!L72</f>
        <v>0.96650000000000003</v>
      </c>
      <c r="M71" s="231">
        <f>P42_T14!M72</f>
        <v>8.1000000000000013E-3</v>
      </c>
      <c r="N71" s="231">
        <f>P42_T14!N72</f>
        <v>2.5399999999999999E-2</v>
      </c>
    </row>
    <row r="72" spans="3:23">
      <c r="C72" s="10" t="str">
        <f t="shared" si="1"/>
        <v>Bancário, economiário, escriturário, agente, assistente etc</v>
      </c>
      <c r="D72" s="520">
        <f t="shared" si="1"/>
        <v>880488</v>
      </c>
      <c r="E72" s="502">
        <f t="shared" si="2"/>
        <v>40803.815808903702</v>
      </c>
      <c r="F72" s="505">
        <f t="shared" si="0"/>
        <v>4.7981252893499346E-2</v>
      </c>
      <c r="G72" s="505">
        <f t="shared" si="0"/>
        <v>9.1698581476363547E-2</v>
      </c>
      <c r="K72" s="3" t="s">
        <v>474</v>
      </c>
      <c r="L72" s="231">
        <f>P42_T14!L73</f>
        <v>0.96760000000000002</v>
      </c>
      <c r="M72" s="231">
        <f>P42_T14!M73</f>
        <v>1.2500000000000001E-2</v>
      </c>
      <c r="N72" s="231">
        <f>P42_T14!N73</f>
        <v>1.9900000000000001E-2</v>
      </c>
    </row>
    <row r="73" spans="3:23">
      <c r="C73" s="10" t="str">
        <f t="shared" si="1"/>
        <v>Trabalhador de atendim. ao público, caixa, despachante etc</v>
      </c>
      <c r="D73" s="520">
        <f t="shared" si="1"/>
        <v>127869</v>
      </c>
      <c r="E73" s="502">
        <f t="shared" si="2"/>
        <v>23554.980526163494</v>
      </c>
      <c r="F73" s="505">
        <f t="shared" si="0"/>
        <v>3.5733979434445014E-2</v>
      </c>
      <c r="G73" s="505">
        <f t="shared" si="0"/>
        <v>6.4473433313984294E-2</v>
      </c>
      <c r="K73" s="3" t="s">
        <v>475</v>
      </c>
      <c r="L73" s="231">
        <f>P42_T14!L74</f>
        <v>0.91299999999999992</v>
      </c>
      <c r="M73" s="231">
        <f>P42_T14!M74</f>
        <v>3.6499999999999998E-2</v>
      </c>
      <c r="N73" s="231">
        <f>P42_T14!N74</f>
        <v>5.0499999999999996E-2</v>
      </c>
    </row>
    <row r="74" spans="3:23">
      <c r="C74" s="10" t="str">
        <f t="shared" si="1"/>
        <v>Comissário de bordo, guia de turismo, ag. de viagens e afins</v>
      </c>
      <c r="D74" s="520">
        <f t="shared" si="1"/>
        <v>24511</v>
      </c>
      <c r="E74" s="502">
        <f t="shared" si="2"/>
        <v>30303.771736363269</v>
      </c>
      <c r="F74" s="505">
        <f t="shared" si="0"/>
        <v>3.5332470051336419E-2</v>
      </c>
      <c r="G74" s="505">
        <f t="shared" si="0"/>
        <v>0.10765673760786115</v>
      </c>
      <c r="K74" s="3" t="s">
        <v>476</v>
      </c>
      <c r="L74" s="231">
        <f>P42_T14!L75</f>
        <v>0.84030000000000005</v>
      </c>
      <c r="M74" s="231">
        <f>P42_T14!M75</f>
        <v>4.8099999999999997E-2</v>
      </c>
      <c r="N74" s="231">
        <f>P42_T14!N75</f>
        <v>0.11169999999999999</v>
      </c>
    </row>
    <row r="75" spans="3:23">
      <c r="C75" s="10" t="str">
        <f t="shared" si="1"/>
        <v>Trabalhador dos serviços domésticos em geral</v>
      </c>
      <c r="D75" s="520">
        <f t="shared" si="1"/>
        <v>33608</v>
      </c>
      <c r="E75" s="503">
        <f t="shared" si="2"/>
        <v>10388.896618662222</v>
      </c>
      <c r="F75" s="505">
        <f t="shared" si="0"/>
        <v>1.6703015908105034E-2</v>
      </c>
      <c r="G75" s="505">
        <f t="shared" si="0"/>
        <v>7.9579990512683926E-2</v>
      </c>
      <c r="K75" s="3" t="s">
        <v>477</v>
      </c>
      <c r="L75" s="231">
        <f>P42_T14!L76</f>
        <v>0.76200000000000001</v>
      </c>
      <c r="M75" s="231">
        <f>P42_T14!M76</f>
        <v>6.5500000000000003E-2</v>
      </c>
      <c r="N75" s="231">
        <f>P42_T14!N76</f>
        <v>0.17190000000000003</v>
      </c>
    </row>
    <row r="76" spans="3:23">
      <c r="C76" s="10" t="str">
        <f t="shared" si="1"/>
        <v>Trabalhador dos serviços de hotelaria e alimentação</v>
      </c>
      <c r="D76" s="520">
        <f t="shared" si="1"/>
        <v>52031</v>
      </c>
      <c r="E76" s="513">
        <f t="shared" si="2"/>
        <v>19360.754310699387</v>
      </c>
      <c r="F76" s="505">
        <f t="shared" si="0"/>
        <v>2.4832792648960277E-2</v>
      </c>
      <c r="G76" s="505">
        <f t="shared" si="0"/>
        <v>6.3841478419972314E-2</v>
      </c>
      <c r="K76" s="3" t="s">
        <v>478</v>
      </c>
      <c r="L76" s="231">
        <f>P42_T14!L77</f>
        <v>0.62580000000000002</v>
      </c>
      <c r="M76" s="231">
        <f>P42_T14!M77</f>
        <v>9.69E-2</v>
      </c>
      <c r="N76" s="231">
        <f>P42_T14!N77</f>
        <v>0.27729999999999999</v>
      </c>
    </row>
    <row r="77" spans="3:23">
      <c r="C77" s="10" t="str">
        <f t="shared" si="1"/>
        <v>Trabalhador dos serviços de admin., conserv. e manut. edif.</v>
      </c>
      <c r="D77" s="520">
        <f t="shared" si="1"/>
        <v>58080</v>
      </c>
      <c r="E77" s="513">
        <f t="shared" si="2"/>
        <v>22180.886326962809</v>
      </c>
      <c r="F77" s="505">
        <f t="shared" si="0"/>
        <v>5.1289428320574544E-2</v>
      </c>
      <c r="G77" s="505">
        <f t="shared" si="0"/>
        <v>3.9512893887217605E-2</v>
      </c>
      <c r="K77" s="3" t="s">
        <v>479</v>
      </c>
      <c r="L77" s="231">
        <f>P42_T14!L78</f>
        <v>0.25019999999999998</v>
      </c>
      <c r="M77" s="231">
        <f>P42_T14!M78</f>
        <v>0.2661</v>
      </c>
      <c r="N77" s="231">
        <f>P42_T14!N78</f>
        <v>0.48369999999999996</v>
      </c>
    </row>
    <row r="78" spans="3:23">
      <c r="C78" s="10" t="str">
        <f t="shared" si="1"/>
        <v>Trabalhador dos serviços de saúde</v>
      </c>
      <c r="D78" s="520">
        <f t="shared" si="1"/>
        <v>163875</v>
      </c>
      <c r="E78" s="502">
        <f t="shared" si="2"/>
        <v>27190.13120286804</v>
      </c>
      <c r="F78" s="505">
        <f t="shared" si="0"/>
        <v>4.4899149166430494E-2</v>
      </c>
      <c r="G78" s="505">
        <f t="shared" si="0"/>
        <v>5.0753693753462926E-2</v>
      </c>
      <c r="K78" s="3" t="s">
        <v>480</v>
      </c>
      <c r="L78" s="231">
        <f>P42_T14!L79</f>
        <v>0.14400000000000002</v>
      </c>
      <c r="M78" s="231">
        <f>P42_T14!M79</f>
        <v>0.33279999999999998</v>
      </c>
      <c r="N78" s="231">
        <f>P42_T14!N79</f>
        <v>0.5232</v>
      </c>
    </row>
    <row r="79" spans="3:23">
      <c r="C79" s="10" t="str">
        <f t="shared" si="1"/>
        <v>Trabalhador dos serv. de embelezamento e cuidados pessoais</v>
      </c>
      <c r="D79" s="520">
        <f t="shared" si="1"/>
        <v>79574</v>
      </c>
      <c r="E79" s="513">
        <f t="shared" si="2"/>
        <v>15311.644332068263</v>
      </c>
      <c r="F79" s="505">
        <f t="shared" si="0"/>
        <v>7.0057380764270462E-3</v>
      </c>
      <c r="G79" s="505">
        <f t="shared" si="0"/>
        <v>4.8641662285001185E-2</v>
      </c>
    </row>
    <row r="80" spans="3:23">
      <c r="C80" s="10" t="str">
        <f t="shared" si="1"/>
        <v>Trabalhador dos serviços de proteção e segur. (exc. militar)</v>
      </c>
      <c r="D80" s="520">
        <f t="shared" si="1"/>
        <v>104850</v>
      </c>
      <c r="E80" s="502">
        <f t="shared" si="2"/>
        <v>25284.40256404387</v>
      </c>
      <c r="F80" s="505">
        <f t="shared" si="0"/>
        <v>4.0915350102426418E-2</v>
      </c>
      <c r="G80" s="505">
        <f t="shared" si="0"/>
        <v>3.5628381285162013E-2</v>
      </c>
    </row>
    <row r="81" spans="3:7">
      <c r="C81" s="10" t="str">
        <f t="shared" si="1"/>
        <v>Motorista e condutor do transporte de passageiros</v>
      </c>
      <c r="D81" s="520">
        <f t="shared" si="1"/>
        <v>363107</v>
      </c>
      <c r="E81" s="513">
        <f t="shared" si="2"/>
        <v>20382.933977725574</v>
      </c>
      <c r="F81" s="505">
        <f t="shared" si="0"/>
        <v>2.0893024871825969E-2</v>
      </c>
      <c r="G81" s="505">
        <f t="shared" si="0"/>
        <v>7.2121690311458472E-2</v>
      </c>
    </row>
    <row r="82" spans="3:7">
      <c r="C82" s="10" t="str">
        <f t="shared" si="1"/>
        <v>Outros trabalhadores de serviços diversos</v>
      </c>
      <c r="D82" s="520">
        <f t="shared" si="1"/>
        <v>707544</v>
      </c>
      <c r="E82" s="513">
        <f t="shared" si="2"/>
        <v>18479.3619420135</v>
      </c>
      <c r="F82" s="505">
        <f t="shared" si="0"/>
        <v>2.691230220860924E-2</v>
      </c>
      <c r="G82" s="505">
        <f t="shared" si="0"/>
        <v>7.0728063132892482E-2</v>
      </c>
    </row>
    <row r="83" spans="3:7">
      <c r="C83" s="10" t="str">
        <f t="shared" si="1"/>
        <v>Vendedor e prestador de serviços do comércio, ambulante etc</v>
      </c>
      <c r="D83" s="520">
        <f t="shared" si="1"/>
        <v>1046719</v>
      </c>
      <c r="E83" s="513">
        <f t="shared" si="2"/>
        <v>18273.73630208298</v>
      </c>
      <c r="F83" s="505">
        <f t="shared" si="0"/>
        <v>2.1203912033025879E-2</v>
      </c>
      <c r="G83" s="505">
        <f t="shared" si="0"/>
        <v>6.3770681810941698E-2</v>
      </c>
    </row>
    <row r="84" spans="3:7">
      <c r="C84" s="10" t="str">
        <f t="shared" ref="C84:D99" si="3">C31</f>
        <v>Produtor na exploração agropecuária</v>
      </c>
      <c r="D84" s="520">
        <f t="shared" si="3"/>
        <v>344872</v>
      </c>
      <c r="E84" s="514">
        <f t="shared" si="2"/>
        <v>50938.259747964468</v>
      </c>
      <c r="F84" s="505">
        <f t="shared" si="0"/>
        <v>0.10477162460082448</v>
      </c>
      <c r="G84" s="524">
        <f t="shared" si="0"/>
        <v>0.46828436330230644</v>
      </c>
    </row>
    <row r="85" spans="3:7">
      <c r="C85" s="10" t="str">
        <f t="shared" si="3"/>
        <v>Trabalhador na exploração agropecuária</v>
      </c>
      <c r="D85" s="520">
        <f t="shared" si="3"/>
        <v>67098</v>
      </c>
      <c r="E85" s="513">
        <f t="shared" si="2"/>
        <v>18665.591373066265</v>
      </c>
      <c r="F85" s="505">
        <f t="shared" si="0"/>
        <v>2.1315659011869055E-2</v>
      </c>
      <c r="G85" s="505">
        <f t="shared" si="0"/>
        <v>0.22591731328721723</v>
      </c>
    </row>
    <row r="86" spans="3:7">
      <c r="C86" s="10" t="str">
        <f t="shared" si="3"/>
        <v>Pescador, caçador e extrativista florestal</v>
      </c>
      <c r="D86" s="520">
        <f t="shared" si="3"/>
        <v>4373</v>
      </c>
      <c r="E86" s="513">
        <f t="shared" si="2"/>
        <v>17425.861975760348</v>
      </c>
      <c r="F86" s="505">
        <f t="shared" si="0"/>
        <v>3.5710747792451647E-2</v>
      </c>
      <c r="G86" s="505">
        <f t="shared" si="0"/>
        <v>0.12467168749927666</v>
      </c>
    </row>
    <row r="87" spans="3:7">
      <c r="C87" s="10" t="str">
        <f t="shared" si="3"/>
        <v>Operador de máquina agropecuária e florestal</v>
      </c>
      <c r="D87" s="520">
        <f t="shared" si="3"/>
        <v>11916</v>
      </c>
      <c r="E87" s="513">
        <f t="shared" si="2"/>
        <v>20508.321597012426</v>
      </c>
      <c r="F87" s="505">
        <f t="shared" ref="F87:G104" si="4">(F34/($E34+$F34+$G34))</f>
        <v>3.4514257044697016E-2</v>
      </c>
      <c r="G87" s="505">
        <f t="shared" si="4"/>
        <v>2.704382075395214E-2</v>
      </c>
    </row>
    <row r="88" spans="3:7">
      <c r="C88" s="10" t="str">
        <f t="shared" si="3"/>
        <v>Trabalhador da indústria extrativa e da construção civil</v>
      </c>
      <c r="D88" s="520">
        <f t="shared" si="3"/>
        <v>93773</v>
      </c>
      <c r="E88" s="502">
        <f t="shared" si="2"/>
        <v>26203.623269277938</v>
      </c>
      <c r="F88" s="505">
        <f t="shared" si="4"/>
        <v>3.8892488008807291E-2</v>
      </c>
      <c r="G88" s="505">
        <f t="shared" si="4"/>
        <v>4.1639958120053985E-2</v>
      </c>
    </row>
    <row r="89" spans="3:7">
      <c r="C89" s="10" t="str">
        <f t="shared" si="3"/>
        <v>Trabalhador da transformação de metais e compósitos</v>
      </c>
      <c r="D89" s="520">
        <f t="shared" si="3"/>
        <v>287306</v>
      </c>
      <c r="E89" s="502">
        <f t="shared" si="2"/>
        <v>32774.911797665212</v>
      </c>
      <c r="F89" s="505">
        <f t="shared" si="4"/>
        <v>4.6465636726080742E-2</v>
      </c>
      <c r="G89" s="505">
        <f t="shared" si="4"/>
        <v>3.6945613163801315E-2</v>
      </c>
    </row>
    <row r="90" spans="3:7">
      <c r="C90" s="10" t="str">
        <f t="shared" si="3"/>
        <v>Trabalhador da fabricação e instalação eletro-eletrônica</v>
      </c>
      <c r="D90" s="520">
        <f t="shared" si="3"/>
        <v>43908</v>
      </c>
      <c r="E90" s="502">
        <f t="shared" si="2"/>
        <v>29652.669215860431</v>
      </c>
      <c r="F90" s="505">
        <f t="shared" si="4"/>
        <v>4.1261308842416362E-2</v>
      </c>
      <c r="G90" s="505">
        <f t="shared" si="4"/>
        <v>5.3727583434497912E-2</v>
      </c>
    </row>
    <row r="91" spans="3:7">
      <c r="C91" s="10" t="str">
        <f t="shared" si="3"/>
        <v>Montador de aparelhos e instrumentos de precisão e musicais</v>
      </c>
      <c r="D91" s="520">
        <f t="shared" si="3"/>
        <v>2299</v>
      </c>
      <c r="E91" s="502">
        <f t="shared" si="2"/>
        <v>24099.877385819924</v>
      </c>
      <c r="F91" s="505">
        <f t="shared" si="4"/>
        <v>4.2579267523000508E-2</v>
      </c>
      <c r="G91" s="505">
        <f t="shared" si="4"/>
        <v>3.6027458481712175E-2</v>
      </c>
    </row>
    <row r="92" spans="3:7">
      <c r="C92" s="10" t="str">
        <f t="shared" si="3"/>
        <v>Joalheiro, vidreiro, ceramista e afins</v>
      </c>
      <c r="D92" s="520">
        <f t="shared" si="3"/>
        <v>15949</v>
      </c>
      <c r="E92" s="502">
        <f t="shared" si="2"/>
        <v>25896.880722302336</v>
      </c>
      <c r="F92" s="505">
        <f t="shared" si="4"/>
        <v>4.1807190781457129E-2</v>
      </c>
      <c r="G92" s="505">
        <f t="shared" si="4"/>
        <v>3.8884818294673926E-2</v>
      </c>
    </row>
    <row r="93" spans="3:7">
      <c r="C93" s="10" t="str">
        <f t="shared" si="3"/>
        <v>Trabalhador das indústrias têxteis, do curtimento, vest. etc</v>
      </c>
      <c r="D93" s="520">
        <f t="shared" si="3"/>
        <v>100556</v>
      </c>
      <c r="E93" s="502">
        <f t="shared" si="2"/>
        <v>24974.618823342218</v>
      </c>
      <c r="F93" s="505">
        <f t="shared" si="4"/>
        <v>3.9356598263512829E-2</v>
      </c>
      <c r="G93" s="505">
        <f t="shared" si="4"/>
        <v>5.0493949143222937E-2</v>
      </c>
    </row>
    <row r="94" spans="3:7">
      <c r="C94" s="10" t="str">
        <f t="shared" si="3"/>
        <v>Trabalhador das indústrias de madeira e do mobiliário</v>
      </c>
      <c r="D94" s="520">
        <f t="shared" si="3"/>
        <v>30311</v>
      </c>
      <c r="E94" s="513">
        <f t="shared" si="2"/>
        <v>21373.645321500444</v>
      </c>
      <c r="F94" s="505">
        <f t="shared" si="4"/>
        <v>3.0864412045621393E-2</v>
      </c>
      <c r="G94" s="505">
        <f t="shared" si="4"/>
        <v>5.8837085149375218E-2</v>
      </c>
    </row>
    <row r="95" spans="3:7">
      <c r="C95" s="10" t="str">
        <f t="shared" si="3"/>
        <v>Condutor e operador de robôs, veículos e equip. movim. carga</v>
      </c>
      <c r="D95" s="520">
        <f t="shared" si="3"/>
        <v>48760</v>
      </c>
      <c r="E95" s="502">
        <f t="shared" si="2"/>
        <v>26010.392535684983</v>
      </c>
      <c r="F95" s="505">
        <f t="shared" si="4"/>
        <v>2.9797270195060736E-2</v>
      </c>
      <c r="G95" s="505">
        <f t="shared" si="4"/>
        <v>8.0347529937247336E-2</v>
      </c>
    </row>
    <row r="96" spans="3:7">
      <c r="C96" s="10" t="str">
        <f t="shared" si="3"/>
        <v>Trabalhador das indústrias química, petroquím., borracha etc</v>
      </c>
      <c r="D96" s="520">
        <f t="shared" si="3"/>
        <v>159758</v>
      </c>
      <c r="E96" s="502">
        <f t="shared" si="2"/>
        <v>42032.22072371962</v>
      </c>
      <c r="F96" s="505">
        <f t="shared" si="4"/>
        <v>4.7829740145947479E-2</v>
      </c>
      <c r="G96" s="505">
        <f t="shared" si="4"/>
        <v>3.9616982939498772E-2</v>
      </c>
    </row>
    <row r="97" spans="3:7">
      <c r="C97" s="10" t="str">
        <f t="shared" si="3"/>
        <v>Trabalhador de instal. siderúr. e de materiais de construção</v>
      </c>
      <c r="D97" s="520">
        <f t="shared" si="3"/>
        <v>60833</v>
      </c>
      <c r="E97" s="502">
        <f t="shared" si="2"/>
        <v>34556.477459109374</v>
      </c>
      <c r="F97" s="505">
        <f t="shared" si="4"/>
        <v>4.893461795169865E-2</v>
      </c>
      <c r="G97" s="505">
        <f t="shared" si="4"/>
        <v>4.3587579825476154E-2</v>
      </c>
    </row>
    <row r="98" spans="3:7">
      <c r="C98" s="10" t="str">
        <f t="shared" si="3"/>
        <v>Trabalhador de instal. e máq. de fabric. de celulose e papel</v>
      </c>
      <c r="D98" s="520">
        <f t="shared" si="3"/>
        <v>28103</v>
      </c>
      <c r="E98" s="502">
        <f t="shared" si="2"/>
        <v>34726.41833149486</v>
      </c>
      <c r="F98" s="505">
        <f t="shared" si="4"/>
        <v>4.8604388150667928E-2</v>
      </c>
      <c r="G98" s="505">
        <f t="shared" si="4"/>
        <v>4.0453896169285818E-2</v>
      </c>
    </row>
    <row r="99" spans="3:7">
      <c r="C99" s="10" t="str">
        <f t="shared" si="3"/>
        <v>Trabalhador da fabric. de alim., beb., fumo e agroindústrias</v>
      </c>
      <c r="D99" s="520">
        <f t="shared" si="3"/>
        <v>92640</v>
      </c>
      <c r="E99" s="502">
        <f t="shared" si="2"/>
        <v>26436.191309369602</v>
      </c>
      <c r="F99" s="505">
        <f t="shared" si="4"/>
        <v>3.9987274944087582E-2</v>
      </c>
      <c r="G99" s="505">
        <f t="shared" si="4"/>
        <v>4.0827613891889207E-2</v>
      </c>
    </row>
    <row r="100" spans="3:7">
      <c r="C100" s="10" t="str">
        <f t="shared" ref="C100:D104" si="5">C47</f>
        <v>Operador de instalações de prod. e distribuição de energia</v>
      </c>
      <c r="D100" s="520">
        <f t="shared" si="5"/>
        <v>27258</v>
      </c>
      <c r="E100" s="502">
        <f t="shared" si="2"/>
        <v>55589.763103675978</v>
      </c>
      <c r="F100" s="505">
        <f t="shared" si="4"/>
        <v>4.9680950112697443E-2</v>
      </c>
      <c r="G100" s="505">
        <f t="shared" si="4"/>
        <v>7.6730313872179448E-2</v>
      </c>
    </row>
    <row r="101" spans="3:7">
      <c r="C101" s="10" t="str">
        <f t="shared" si="5"/>
        <v>Trabalhador de outras instalações agroindustriais</v>
      </c>
      <c r="D101" s="520">
        <f t="shared" si="5"/>
        <v>26309</v>
      </c>
      <c r="E101" s="502">
        <f t="shared" si="2"/>
        <v>24771.605262457713</v>
      </c>
      <c r="F101" s="505">
        <f t="shared" si="4"/>
        <v>3.8219581472562936E-2</v>
      </c>
      <c r="G101" s="505">
        <f t="shared" si="4"/>
        <v>4.0632202523957071E-2</v>
      </c>
    </row>
    <row r="102" spans="3:7">
      <c r="C102" s="10" t="str">
        <f t="shared" si="5"/>
        <v>Trabalhador de reparação e manutenção</v>
      </c>
      <c r="D102" s="520">
        <f t="shared" si="5"/>
        <v>294314</v>
      </c>
      <c r="E102" s="502">
        <f t="shared" si="2"/>
        <v>26342.833192338796</v>
      </c>
      <c r="F102" s="505">
        <f t="shared" si="4"/>
        <v>4.2458833018710673E-2</v>
      </c>
      <c r="G102" s="505">
        <f t="shared" si="4"/>
        <v>4.3797211971122255E-2</v>
      </c>
    </row>
    <row r="103" spans="3:7">
      <c r="C103" s="10" t="str">
        <f t="shared" si="5"/>
        <v>Inválido</v>
      </c>
      <c r="D103" s="520">
        <f t="shared" si="5"/>
        <v>2808</v>
      </c>
      <c r="E103" s="502">
        <f t="shared" si="2"/>
        <v>18009.135039173791</v>
      </c>
      <c r="F103" s="505">
        <f t="shared" si="4"/>
        <v>1.7718053198222977E-2</v>
      </c>
      <c r="G103" s="505">
        <f t="shared" si="4"/>
        <v>9.7075566955279996E-2</v>
      </c>
    </row>
    <row r="104" spans="3:7">
      <c r="C104" s="10" t="str">
        <f t="shared" si="5"/>
        <v>Não informado</v>
      </c>
      <c r="D104" s="520">
        <f t="shared" si="5"/>
        <v>3316309</v>
      </c>
      <c r="E104" s="502">
        <f t="shared" si="2"/>
        <v>38635.469511737298</v>
      </c>
      <c r="F104" s="505">
        <f t="shared" si="4"/>
        <v>8.1421359430014925E-2</v>
      </c>
      <c r="G104" s="505">
        <f t="shared" si="4"/>
        <v>0.2127725489176793</v>
      </c>
    </row>
  </sheetData>
  <mergeCells count="13">
    <mergeCell ref="P12:P13"/>
    <mergeCell ref="T12:T13"/>
    <mergeCell ref="U12:U13"/>
    <mergeCell ref="O12:O13"/>
    <mergeCell ref="C12:C13"/>
    <mergeCell ref="D12:D13"/>
    <mergeCell ref="E12:E13"/>
    <mergeCell ref="F12:F13"/>
    <mergeCell ref="G12:G13"/>
    <mergeCell ref="H12:N12"/>
    <mergeCell ref="Q12:Q13"/>
    <mergeCell ref="R12:R13"/>
    <mergeCell ref="S12:S13"/>
  </mergeCells>
  <phoneticPr fontId="14" type="noConversion"/>
  <conditionalFormatting sqref="C52:U61">
    <cfRule type="cellIs" dxfId="16" priority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59" firstPageNumber="0" orientation="landscape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11"/>
  <dimension ref="A3:I37"/>
  <sheetViews>
    <sheetView showGridLines="0" workbookViewId="0">
      <selection activeCell="F13" sqref="F13"/>
    </sheetView>
  </sheetViews>
  <sheetFormatPr baseColWidth="10" defaultColWidth="8.83203125" defaultRowHeight="13"/>
  <cols>
    <col min="1" max="1" width="3.33203125" style="3" customWidth="1"/>
    <col min="2" max="2" width="10.6640625" style="3" customWidth="1"/>
    <col min="3" max="3" width="67" style="3" customWidth="1"/>
    <col min="4" max="4" width="14.6640625" style="3" customWidth="1"/>
    <col min="5" max="5" width="8.83203125" style="3" customWidth="1"/>
    <col min="6" max="6" width="7.33203125" style="3" customWidth="1"/>
    <col min="7" max="16384" width="8.83203125" style="3"/>
  </cols>
  <sheetData>
    <row r="3" spans="1:9" ht="14" thickBot="1"/>
    <row r="4" spans="1:9" ht="13" customHeight="1">
      <c r="A4" s="15"/>
      <c r="B4" s="91"/>
      <c r="C4" s="92"/>
      <c r="D4" s="92"/>
      <c r="E4" s="92"/>
      <c r="F4" s="106"/>
    </row>
    <row r="5" spans="1:9" ht="13" customHeight="1">
      <c r="A5" s="15"/>
      <c r="B5" s="94"/>
      <c r="C5" s="95"/>
      <c r="D5" s="134"/>
      <c r="E5" s="96" t="s">
        <v>425</v>
      </c>
      <c r="F5" s="97"/>
    </row>
    <row r="6" spans="1:9" ht="13" customHeight="1">
      <c r="A6" s="15"/>
      <c r="B6" s="189"/>
      <c r="C6" s="95"/>
      <c r="D6" s="134"/>
      <c r="E6" s="177"/>
      <c r="F6" s="97"/>
    </row>
    <row r="7" spans="1:9" ht="13" customHeight="1">
      <c r="A7" s="15"/>
      <c r="B7" s="94"/>
      <c r="C7" s="99" t="s">
        <v>426</v>
      </c>
      <c r="D7" s="136"/>
      <c r="E7" s="136"/>
      <c r="F7" s="97"/>
    </row>
    <row r="8" spans="1:9" ht="13" customHeight="1">
      <c r="A8" s="15"/>
      <c r="B8" s="94"/>
      <c r="C8" s="99"/>
      <c r="D8" s="131"/>
      <c r="E8" s="136"/>
      <c r="F8" s="97"/>
    </row>
    <row r="9" spans="1:9" ht="15" customHeight="1">
      <c r="A9" s="15"/>
      <c r="B9" s="2"/>
      <c r="C9" s="1"/>
      <c r="D9" s="1"/>
      <c r="E9" s="1"/>
      <c r="F9" s="31"/>
    </row>
    <row r="10" spans="1:9" ht="15" customHeight="1">
      <c r="A10" s="15"/>
      <c r="B10" s="2"/>
      <c r="C10" s="178" t="s">
        <v>394</v>
      </c>
      <c r="D10" s="179"/>
      <c r="F10" s="31"/>
      <c r="I10" s="233"/>
    </row>
    <row r="11" spans="1:9" ht="15" customHeight="1" thickBot="1">
      <c r="A11" s="15"/>
      <c r="B11" s="2"/>
      <c r="C11" s="180"/>
      <c r="D11" s="181" t="s">
        <v>28</v>
      </c>
      <c r="F11" s="31"/>
      <c r="I11" s="233"/>
    </row>
    <row r="12" spans="1:9" ht="20">
      <c r="A12" s="15"/>
      <c r="B12" s="2"/>
      <c r="C12" s="182" t="s">
        <v>35</v>
      </c>
      <c r="D12" s="417">
        <v>696.8519744815701</v>
      </c>
      <c r="E12" s="132">
        <v>0</v>
      </c>
      <c r="F12" s="533"/>
    </row>
    <row r="13" spans="1:9" ht="20">
      <c r="A13" s="15"/>
      <c r="B13" s="2"/>
      <c r="C13" s="183" t="s">
        <v>36</v>
      </c>
      <c r="D13" s="418">
        <v>210.98958752976</v>
      </c>
      <c r="E13" s="132">
        <v>1</v>
      </c>
      <c r="F13" s="112">
        <v>1</v>
      </c>
    </row>
    <row r="14" spans="1:9" ht="21" thickBot="1">
      <c r="A14" s="15"/>
      <c r="B14" s="2"/>
      <c r="C14" s="184" t="s">
        <v>37</v>
      </c>
      <c r="D14" s="419">
        <v>77.446727661300002</v>
      </c>
      <c r="E14" s="132">
        <v>2</v>
      </c>
      <c r="F14" s="112">
        <v>2</v>
      </c>
    </row>
    <row r="15" spans="1:9" ht="21" thickBot="1">
      <c r="A15" s="15"/>
      <c r="B15" s="2"/>
      <c r="C15" s="185" t="s">
        <v>38</v>
      </c>
      <c r="D15" s="186">
        <v>985.28828967263007</v>
      </c>
      <c r="E15" s="55"/>
      <c r="F15" s="112">
        <v>3</v>
      </c>
    </row>
    <row r="16" spans="1:9">
      <c r="A16" s="15"/>
      <c r="B16" s="2"/>
      <c r="D16" s="1"/>
      <c r="E16" s="1"/>
      <c r="F16" s="112">
        <v>4</v>
      </c>
    </row>
    <row r="17" spans="1:6">
      <c r="A17" s="15"/>
      <c r="B17" s="2"/>
      <c r="D17" s="1"/>
      <c r="E17" s="1"/>
      <c r="F17" s="112">
        <v>5</v>
      </c>
    </row>
    <row r="18" spans="1:6">
      <c r="A18" s="15"/>
      <c r="B18" s="2"/>
      <c r="C18" s="18"/>
      <c r="D18" s="9"/>
      <c r="E18" s="1"/>
      <c r="F18" s="112">
        <v>6</v>
      </c>
    </row>
    <row r="19" spans="1:6">
      <c r="A19" s="15"/>
      <c r="B19" s="2"/>
      <c r="C19" s="9"/>
      <c r="D19" s="11"/>
      <c r="E19" s="11"/>
      <c r="F19" s="112">
        <v>7</v>
      </c>
    </row>
    <row r="20" spans="1:6">
      <c r="A20" s="15"/>
      <c r="B20" s="2"/>
      <c r="C20" s="29"/>
      <c r="D20" s="176"/>
      <c r="E20" s="133">
        <v>1</v>
      </c>
      <c r="F20" s="112">
        <v>9</v>
      </c>
    </row>
    <row r="21" spans="1:6">
      <c r="A21" s="15"/>
      <c r="B21" s="2"/>
      <c r="C21" s="29"/>
      <c r="D21" s="176"/>
      <c r="E21" s="133">
        <v>2</v>
      </c>
      <c r="F21" s="112">
        <v>10</v>
      </c>
    </row>
    <row r="22" spans="1:6">
      <c r="A22" s="15"/>
      <c r="B22" s="2"/>
      <c r="C22" s="29"/>
      <c r="D22" s="176"/>
      <c r="E22" s="133">
        <v>3</v>
      </c>
      <c r="F22" s="112">
        <v>11</v>
      </c>
    </row>
    <row r="23" spans="1:6">
      <c r="A23" s="15"/>
      <c r="B23" s="2"/>
      <c r="C23" s="29"/>
      <c r="D23" s="176"/>
      <c r="E23" s="133">
        <v>4</v>
      </c>
      <c r="F23" s="112">
        <v>12</v>
      </c>
    </row>
    <row r="24" spans="1:6">
      <c r="A24" s="15"/>
      <c r="B24" s="2"/>
      <c r="C24" s="29"/>
      <c r="D24" s="176"/>
      <c r="E24" s="133">
        <v>5</v>
      </c>
      <c r="F24" s="31"/>
    </row>
    <row r="25" spans="1:6">
      <c r="A25" s="15"/>
      <c r="B25" s="2"/>
      <c r="C25" s="29"/>
      <c r="D25" s="176"/>
      <c r="E25" s="133">
        <v>6</v>
      </c>
      <c r="F25" s="31"/>
    </row>
    <row r="26" spans="1:6">
      <c r="A26" s="15"/>
      <c r="B26" s="2"/>
      <c r="C26" s="29"/>
      <c r="D26" s="176"/>
      <c r="E26" s="133">
        <v>7</v>
      </c>
      <c r="F26" s="31"/>
    </row>
    <row r="27" spans="1:6">
      <c r="A27" s="15"/>
      <c r="B27" s="187"/>
      <c r="C27" s="29"/>
      <c r="D27" s="176"/>
      <c r="E27" s="133">
        <v>8</v>
      </c>
      <c r="F27" s="31"/>
    </row>
    <row r="28" spans="1:6">
      <c r="A28" s="15"/>
      <c r="B28" s="187"/>
      <c r="D28" s="1"/>
      <c r="E28" s="1"/>
      <c r="F28" s="31"/>
    </row>
    <row r="29" spans="1:6">
      <c r="A29" s="15"/>
      <c r="B29" s="187"/>
      <c r="F29" s="31"/>
    </row>
    <row r="30" spans="1:6">
      <c r="B30" s="187"/>
      <c r="F30" s="31"/>
    </row>
    <row r="31" spans="1:6">
      <c r="B31" s="187"/>
      <c r="F31" s="31"/>
    </row>
    <row r="32" spans="1:6" ht="14" thickBot="1">
      <c r="B32" s="188"/>
      <c r="C32" s="20"/>
      <c r="D32" s="20"/>
      <c r="E32" s="20"/>
      <c r="F32" s="40"/>
    </row>
    <row r="37" spans="3:3">
      <c r="C37" s="248"/>
    </row>
  </sheetData>
  <sheetProtection selectLockedCells="1" selectUnlockedCells="1"/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120" firstPageNumber="0" orientation="landscape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12"/>
  <dimension ref="A3:H38"/>
  <sheetViews>
    <sheetView showGridLines="0" workbookViewId="0">
      <selection activeCell="F22" sqref="F22"/>
    </sheetView>
  </sheetViews>
  <sheetFormatPr baseColWidth="10" defaultColWidth="8.83203125" defaultRowHeight="13"/>
  <cols>
    <col min="1" max="1" width="3.33203125" style="3" customWidth="1"/>
    <col min="2" max="2" width="4.1640625" style="3" customWidth="1"/>
    <col min="3" max="3" width="43.1640625" style="3" customWidth="1"/>
    <col min="4" max="4" width="14.6640625" style="3" customWidth="1"/>
    <col min="5" max="5" width="8.83203125" style="3" customWidth="1"/>
    <col min="6" max="6" width="19.6640625" style="3" customWidth="1"/>
    <col min="7" max="7" width="13.1640625" style="3" customWidth="1"/>
    <col min="8" max="8" width="5.33203125" style="3" customWidth="1"/>
    <col min="9" max="16384" width="8.83203125" style="3"/>
  </cols>
  <sheetData>
    <row r="3" spans="1:8" ht="14" thickBot="1"/>
    <row r="4" spans="1:8" ht="13" customHeight="1">
      <c r="A4" s="15"/>
      <c r="B4" s="91"/>
      <c r="C4" s="92"/>
      <c r="D4" s="92"/>
      <c r="E4" s="92"/>
      <c r="F4" s="92"/>
      <c r="G4" s="92"/>
      <c r="H4" s="106"/>
    </row>
    <row r="5" spans="1:8" ht="13" customHeight="1">
      <c r="A5" s="15"/>
      <c r="B5" s="94"/>
      <c r="C5" s="95"/>
      <c r="D5" s="134"/>
      <c r="E5" s="134"/>
      <c r="F5" s="95"/>
      <c r="G5" s="134" t="s">
        <v>423</v>
      </c>
      <c r="H5" s="97"/>
    </row>
    <row r="6" spans="1:8" ht="13" customHeight="1">
      <c r="A6" s="15"/>
      <c r="B6" s="94"/>
      <c r="C6" s="95"/>
      <c r="D6" s="135"/>
      <c r="E6" s="135"/>
      <c r="F6" s="95"/>
      <c r="G6" s="95"/>
      <c r="H6" s="97"/>
    </row>
    <row r="7" spans="1:8" ht="13" customHeight="1">
      <c r="A7" s="15"/>
      <c r="B7" s="94"/>
      <c r="C7" s="99" t="s">
        <v>424</v>
      </c>
      <c r="D7" s="131"/>
      <c r="E7" s="136"/>
      <c r="F7" s="131"/>
      <c r="G7" s="131"/>
      <c r="H7" s="97"/>
    </row>
    <row r="8" spans="1:8" ht="13" customHeight="1">
      <c r="A8" s="15"/>
      <c r="B8" s="189"/>
      <c r="C8" s="99"/>
      <c r="D8" s="131"/>
      <c r="E8" s="136"/>
      <c r="F8" s="131"/>
      <c r="G8" s="131"/>
      <c r="H8" s="97"/>
    </row>
    <row r="9" spans="1:8" ht="15" customHeight="1">
      <c r="A9" s="15"/>
      <c r="B9" s="2"/>
      <c r="C9" s="1"/>
      <c r="D9" s="1"/>
      <c r="E9" s="1"/>
      <c r="H9" s="31"/>
    </row>
    <row r="10" spans="1:8" ht="15" customHeight="1">
      <c r="A10" s="15"/>
      <c r="B10" s="2"/>
      <c r="C10" s="1"/>
      <c r="D10" s="1"/>
      <c r="E10" s="1"/>
      <c r="H10" s="31"/>
    </row>
    <row r="11" spans="1:8" ht="15" customHeight="1">
      <c r="A11" s="15"/>
      <c r="B11" s="2"/>
      <c r="C11" s="190" t="s">
        <v>395</v>
      </c>
      <c r="D11" s="191"/>
      <c r="F11" s="16"/>
      <c r="H11" s="31"/>
    </row>
    <row r="12" spans="1:8" ht="15" customHeight="1" thickBot="1">
      <c r="A12" s="15"/>
      <c r="B12" s="2"/>
      <c r="C12" s="191"/>
      <c r="D12" s="192" t="s">
        <v>28</v>
      </c>
      <c r="F12" s="9"/>
      <c r="G12" s="11"/>
      <c r="H12" s="31"/>
    </row>
    <row r="13" spans="1:8" ht="23" customHeight="1">
      <c r="A13" s="15"/>
      <c r="B13" s="2"/>
      <c r="C13" s="420" t="s">
        <v>332</v>
      </c>
      <c r="D13" s="423">
        <v>26.649078196919998</v>
      </c>
      <c r="E13" s="132"/>
      <c r="F13" s="79"/>
      <c r="G13" s="165"/>
      <c r="H13" s="112">
        <v>0</v>
      </c>
    </row>
    <row r="14" spans="1:8" ht="23" customHeight="1">
      <c r="A14" s="15"/>
      <c r="B14" s="2"/>
      <c r="C14" s="421" t="s">
        <v>340</v>
      </c>
      <c r="D14" s="424">
        <v>0</v>
      </c>
      <c r="E14" s="132"/>
      <c r="F14" s="79"/>
      <c r="G14" s="8"/>
      <c r="H14" s="112">
        <v>2</v>
      </c>
    </row>
    <row r="15" spans="1:8" ht="23" customHeight="1">
      <c r="A15" s="15"/>
      <c r="B15" s="2"/>
      <c r="C15" s="421" t="s">
        <v>333</v>
      </c>
      <c r="D15" s="424">
        <v>7.0434112522600003</v>
      </c>
      <c r="E15" s="132"/>
      <c r="F15" s="79"/>
      <c r="G15" s="165"/>
      <c r="H15" s="112">
        <v>3</v>
      </c>
    </row>
    <row r="16" spans="1:8" ht="23" customHeight="1">
      <c r="A16" s="15"/>
      <c r="B16" s="2"/>
      <c r="C16" s="421" t="s">
        <v>2</v>
      </c>
      <c r="D16" s="424">
        <v>23.335691875950001</v>
      </c>
      <c r="E16" s="55"/>
      <c r="F16" s="79"/>
      <c r="G16" s="165"/>
      <c r="H16" s="112">
        <v>4</v>
      </c>
    </row>
    <row r="17" spans="1:8" ht="23" customHeight="1">
      <c r="A17" s="15"/>
      <c r="B17" s="2"/>
      <c r="C17" s="421" t="s">
        <v>334</v>
      </c>
      <c r="D17" s="424">
        <v>13.518917293129999</v>
      </c>
      <c r="E17" s="1"/>
      <c r="F17" s="79"/>
      <c r="G17" s="165"/>
      <c r="H17" s="112">
        <v>5</v>
      </c>
    </row>
    <row r="18" spans="1:8" ht="23" customHeight="1">
      <c r="A18" s="15"/>
      <c r="B18" s="2"/>
      <c r="C18" s="421" t="s">
        <v>335</v>
      </c>
      <c r="D18" s="424">
        <v>33.547923875279999</v>
      </c>
      <c r="E18" s="1"/>
      <c r="F18" s="79"/>
      <c r="G18" s="165"/>
      <c r="H18" s="112">
        <v>6</v>
      </c>
    </row>
    <row r="19" spans="1:8" ht="23" customHeight="1">
      <c r="A19" s="15"/>
      <c r="B19" s="2"/>
      <c r="C19" s="421" t="s">
        <v>5</v>
      </c>
      <c r="D19" s="424">
        <v>8.7490386640499995</v>
      </c>
      <c r="E19" s="1"/>
      <c r="F19" s="79"/>
      <c r="G19" s="165"/>
      <c r="H19" s="112">
        <v>7</v>
      </c>
    </row>
    <row r="20" spans="1:8" ht="23" customHeight="1">
      <c r="A20" s="15"/>
      <c r="B20" s="2"/>
      <c r="C20" s="421" t="s">
        <v>336</v>
      </c>
      <c r="D20" s="424">
        <v>0</v>
      </c>
      <c r="E20" s="11"/>
      <c r="F20" s="79"/>
      <c r="G20" s="165"/>
      <c r="H20" s="112">
        <v>8</v>
      </c>
    </row>
    <row r="21" spans="1:8" ht="23" customHeight="1">
      <c r="A21" s="15"/>
      <c r="B21" s="2"/>
      <c r="C21" s="421" t="s">
        <v>337</v>
      </c>
      <c r="D21" s="424">
        <v>7.3228876722000003</v>
      </c>
      <c r="E21" s="133">
        <v>0</v>
      </c>
      <c r="F21" s="79"/>
      <c r="G21" s="165"/>
      <c r="H21" s="112">
        <v>10</v>
      </c>
    </row>
    <row r="22" spans="1:8" ht="23" customHeight="1" thickBot="1">
      <c r="A22" s="15"/>
      <c r="B22" s="437"/>
      <c r="C22" s="422" t="s">
        <v>338</v>
      </c>
      <c r="D22" s="425">
        <v>0</v>
      </c>
      <c r="E22" s="133"/>
      <c r="F22" s="79"/>
      <c r="G22" s="165"/>
      <c r="H22" s="112"/>
    </row>
    <row r="23" spans="1:8" ht="19" thickBot="1">
      <c r="A23" s="15"/>
      <c r="B23" s="2"/>
      <c r="C23" s="465" t="s">
        <v>339</v>
      </c>
      <c r="D23" s="466">
        <v>173.33397211210001</v>
      </c>
      <c r="E23" s="133">
        <v>1</v>
      </c>
      <c r="F23" s="79"/>
      <c r="G23" s="165"/>
      <c r="H23" s="112">
        <v>11</v>
      </c>
    </row>
    <row r="24" spans="1:8">
      <c r="A24" s="15"/>
      <c r="B24" s="193"/>
      <c r="E24" s="133"/>
      <c r="F24" s="79"/>
      <c r="G24" s="165"/>
      <c r="H24" s="112"/>
    </row>
    <row r="25" spans="1:8" ht="14" thickBot="1">
      <c r="A25" s="15"/>
      <c r="B25" s="41"/>
      <c r="C25" s="20"/>
      <c r="D25" s="20"/>
      <c r="E25" s="20"/>
      <c r="F25" s="20"/>
      <c r="G25" s="20"/>
      <c r="H25" s="40"/>
    </row>
    <row r="38" spans="3:3">
      <c r="C38" s="248"/>
    </row>
  </sheetData>
  <sheetProtection selectLockedCells="1" selectUnlockedCells="1"/>
  <printOptions horizontalCentered="1"/>
  <pageMargins left="0.39370078740157483" right="0.39370078740157483" top="0.59055118110236227" bottom="0.59055118110236227" header="0.51181102362204722" footer="0.31496062992125984"/>
  <pageSetup paperSize="9" scale="125" firstPageNumber="0" orientation="landscape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13"/>
  <dimension ref="A3:J37"/>
  <sheetViews>
    <sheetView showGridLines="0" zoomScale="98" zoomScaleNormal="98" zoomScalePageLayoutView="98" workbookViewId="0">
      <selection activeCell="F22" sqref="F22"/>
    </sheetView>
  </sheetViews>
  <sheetFormatPr baseColWidth="10" defaultColWidth="8.83203125" defaultRowHeight="13"/>
  <cols>
    <col min="1" max="2" width="3.33203125" style="3" customWidth="1"/>
    <col min="3" max="3" width="37.33203125" style="3" customWidth="1"/>
    <col min="4" max="4" width="16" style="3" customWidth="1"/>
    <col min="5" max="5" width="8.83203125" style="3" customWidth="1"/>
    <col min="6" max="6" width="36.33203125" style="3" customWidth="1"/>
    <col min="7" max="7" width="12.33203125" style="3" customWidth="1"/>
    <col min="8" max="8" width="3.6640625" style="3" customWidth="1"/>
    <col min="9" max="16384" width="8.83203125" style="3"/>
  </cols>
  <sheetData>
    <row r="3" spans="1:10" ht="14" thickBot="1"/>
    <row r="4" spans="1:10" ht="13" customHeight="1">
      <c r="A4" s="15"/>
      <c r="B4" s="91"/>
      <c r="C4" s="92"/>
      <c r="D4" s="92"/>
      <c r="E4" s="92"/>
      <c r="F4" s="92"/>
      <c r="G4" s="92"/>
      <c r="H4" s="106"/>
    </row>
    <row r="5" spans="1:10" ht="13" customHeight="1">
      <c r="A5" s="15"/>
      <c r="B5" s="94"/>
      <c r="C5" s="95"/>
      <c r="D5" s="134"/>
      <c r="E5" s="134"/>
      <c r="F5" s="95"/>
      <c r="G5" s="134" t="s">
        <v>421</v>
      </c>
      <c r="H5" s="97"/>
    </row>
    <row r="6" spans="1:10" ht="13" customHeight="1">
      <c r="A6" s="15"/>
      <c r="B6" s="94"/>
      <c r="C6" s="95"/>
      <c r="D6" s="135"/>
      <c r="E6" s="135"/>
      <c r="F6" s="95"/>
      <c r="G6" s="95"/>
      <c r="H6" s="97"/>
    </row>
    <row r="7" spans="1:10" ht="13" customHeight="1">
      <c r="A7" s="15"/>
      <c r="B7" s="94"/>
      <c r="C7" s="99" t="s">
        <v>415</v>
      </c>
      <c r="D7" s="131"/>
      <c r="E7" s="136"/>
      <c r="F7" s="131"/>
      <c r="G7" s="131"/>
      <c r="H7" s="97"/>
    </row>
    <row r="8" spans="1:10" ht="13" customHeight="1">
      <c r="A8" s="15"/>
      <c r="B8" s="189"/>
      <c r="C8" s="99"/>
      <c r="D8" s="131"/>
      <c r="E8" s="136"/>
      <c r="F8" s="131"/>
      <c r="G8" s="131"/>
      <c r="H8" s="97"/>
    </row>
    <row r="9" spans="1:10" ht="15" customHeight="1">
      <c r="A9" s="15"/>
      <c r="B9" s="2"/>
      <c r="C9" s="1"/>
      <c r="D9" s="1"/>
      <c r="E9" s="1"/>
      <c r="H9" s="31"/>
    </row>
    <row r="10" spans="1:10" ht="15" customHeight="1">
      <c r="A10" s="15"/>
      <c r="B10" s="2"/>
      <c r="C10" s="194" t="s">
        <v>396</v>
      </c>
      <c r="D10" s="195"/>
      <c r="H10" s="31"/>
    </row>
    <row r="11" spans="1:10" ht="15" customHeight="1">
      <c r="A11" s="15"/>
      <c r="B11" s="193"/>
      <c r="C11" s="194"/>
      <c r="D11" s="195"/>
      <c r="H11" s="31"/>
    </row>
    <row r="12" spans="1:10" ht="17" thickBot="1">
      <c r="A12" s="15"/>
      <c r="B12" s="2"/>
      <c r="C12" s="196"/>
      <c r="D12" s="197" t="s">
        <v>28</v>
      </c>
      <c r="H12" s="31"/>
    </row>
    <row r="13" spans="1:10" ht="20" customHeight="1">
      <c r="A13" s="15"/>
      <c r="B13" s="2"/>
      <c r="C13" s="182" t="s">
        <v>29</v>
      </c>
      <c r="D13" s="417">
        <v>696.85195743969007</v>
      </c>
      <c r="G13" s="198"/>
      <c r="H13" s="112">
        <v>0</v>
      </c>
      <c r="J13" s="199"/>
    </row>
    <row r="14" spans="1:10" ht="20" customHeight="1">
      <c r="A14" s="15"/>
      <c r="B14" s="2"/>
      <c r="C14" s="183" t="s">
        <v>16</v>
      </c>
      <c r="D14" s="418">
        <v>173.33397043882002</v>
      </c>
      <c r="G14" s="198"/>
      <c r="H14" s="112">
        <v>1</v>
      </c>
      <c r="J14" s="199"/>
    </row>
    <row r="15" spans="1:10" ht="20" customHeight="1">
      <c r="A15" s="15"/>
      <c r="B15" s="2"/>
      <c r="C15" s="183" t="s">
        <v>30</v>
      </c>
      <c r="D15" s="418">
        <v>525.57473411567003</v>
      </c>
      <c r="G15" s="198"/>
      <c r="H15" s="112">
        <v>2</v>
      </c>
      <c r="J15" s="199"/>
    </row>
    <row r="16" spans="1:10" ht="20" customHeight="1">
      <c r="A16" s="15"/>
      <c r="B16" s="2"/>
      <c r="C16" s="183" t="s">
        <v>31</v>
      </c>
      <c r="D16" s="418">
        <v>56.633292085009998</v>
      </c>
      <c r="G16" s="198"/>
      <c r="H16" s="112">
        <v>3</v>
      </c>
      <c r="J16" s="199"/>
    </row>
    <row r="17" spans="1:10" ht="20" customHeight="1">
      <c r="A17" s="15"/>
      <c r="B17" s="2"/>
      <c r="C17" s="183" t="s">
        <v>17</v>
      </c>
      <c r="D17" s="418">
        <v>6.3132743049999995E-2</v>
      </c>
      <c r="G17" s="198"/>
      <c r="H17" s="112">
        <v>4</v>
      </c>
      <c r="J17" s="199"/>
    </row>
    <row r="18" spans="1:10" ht="20" customHeight="1">
      <c r="A18" s="15"/>
      <c r="B18" s="2"/>
      <c r="C18" s="183" t="s">
        <v>18</v>
      </c>
      <c r="D18" s="418">
        <v>56.572310730159998</v>
      </c>
      <c r="G18" s="198"/>
      <c r="H18" s="112">
        <v>5</v>
      </c>
      <c r="J18" s="199"/>
    </row>
    <row r="19" spans="1:10" ht="20" customHeight="1">
      <c r="A19" s="15"/>
      <c r="B19" s="2"/>
      <c r="C19" s="183" t="s">
        <v>19</v>
      </c>
      <c r="D19" s="418">
        <v>0.22746980658000002</v>
      </c>
      <c r="G19" s="198"/>
      <c r="H19" s="112">
        <v>6</v>
      </c>
      <c r="J19" s="199"/>
    </row>
    <row r="20" spans="1:10" ht="20" customHeight="1">
      <c r="A20" s="15"/>
      <c r="B20" s="2"/>
      <c r="C20" s="183" t="s">
        <v>20</v>
      </c>
      <c r="D20" s="418">
        <v>56.311607450900006</v>
      </c>
      <c r="G20" s="198"/>
      <c r="H20" s="112">
        <v>7</v>
      </c>
      <c r="J20" s="199"/>
    </row>
    <row r="21" spans="1:10" ht="20" customHeight="1">
      <c r="A21" s="15"/>
      <c r="B21" s="2"/>
      <c r="C21" s="183" t="s">
        <v>21</v>
      </c>
      <c r="D21" s="418">
        <v>0</v>
      </c>
      <c r="G21" s="198"/>
      <c r="H21" s="112">
        <v>8</v>
      </c>
      <c r="J21" s="199"/>
    </row>
    <row r="22" spans="1:10" ht="20" customHeight="1">
      <c r="A22" s="15"/>
      <c r="B22" s="2"/>
      <c r="C22" s="183" t="s">
        <v>22</v>
      </c>
      <c r="D22" s="418">
        <v>0</v>
      </c>
      <c r="G22" s="198"/>
      <c r="H22" s="112">
        <v>9</v>
      </c>
      <c r="J22" s="199"/>
    </row>
    <row r="23" spans="1:10" ht="20" customHeight="1">
      <c r="A23" s="15"/>
      <c r="B23" s="2"/>
      <c r="C23" s="183" t="s">
        <v>32</v>
      </c>
      <c r="D23" s="418">
        <v>59.990535296369998</v>
      </c>
      <c r="G23" s="198"/>
      <c r="H23" s="112">
        <v>10</v>
      </c>
      <c r="J23" s="199"/>
    </row>
    <row r="24" spans="1:10" ht="20" customHeight="1">
      <c r="A24" s="15"/>
      <c r="B24" s="2"/>
      <c r="C24" s="183" t="s">
        <v>33</v>
      </c>
      <c r="D24" s="418">
        <v>6.5784252832500005</v>
      </c>
      <c r="G24" s="198"/>
      <c r="H24" s="112">
        <v>11</v>
      </c>
      <c r="J24" s="199"/>
    </row>
    <row r="25" spans="1:10" ht="20" customHeight="1" thickBot="1">
      <c r="A25" s="15"/>
      <c r="B25" s="2"/>
      <c r="C25" s="416" t="s">
        <v>34</v>
      </c>
      <c r="D25" s="419">
        <v>10.65713182649</v>
      </c>
      <c r="G25" s="198"/>
      <c r="H25" s="112">
        <v>12</v>
      </c>
      <c r="J25" s="199"/>
    </row>
    <row r="26" spans="1:10">
      <c r="A26" s="15"/>
      <c r="B26" s="2"/>
      <c r="C26" s="29"/>
      <c r="D26" s="176"/>
      <c r="H26" s="31"/>
    </row>
    <row r="27" spans="1:10" ht="14" thickBot="1">
      <c r="A27" s="15"/>
      <c r="B27" s="41"/>
      <c r="C27" s="20" t="s">
        <v>422</v>
      </c>
      <c r="D27" s="20"/>
      <c r="E27" s="20"/>
      <c r="F27" s="20"/>
      <c r="G27" s="20"/>
      <c r="H27" s="40"/>
    </row>
    <row r="29" spans="1:10">
      <c r="D29" s="239"/>
    </row>
    <row r="30" spans="1:10">
      <c r="D30" s="239"/>
    </row>
    <row r="37" spans="3:3">
      <c r="C37" s="248"/>
    </row>
  </sheetData>
  <sheetProtection selectLockedCells="1" selectUnlockedCells="1"/>
  <printOptions horizontalCentered="1"/>
  <pageMargins left="0.39370078740157483" right="0.39370078740157483" top="0.59055118110236227" bottom="0.59055118110236227" header="0.51181102362204722" footer="0.31496062992125984"/>
  <pageSetup paperSize="9" scale="118" firstPageNumber="0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AG44"/>
  <sheetViews>
    <sheetView showGridLines="0" topLeftCell="A4" zoomScale="90" zoomScaleNormal="90" zoomScalePageLayoutView="90" workbookViewId="0">
      <selection activeCell="I13" sqref="I13"/>
    </sheetView>
  </sheetViews>
  <sheetFormatPr baseColWidth="10" defaultColWidth="8.83203125" defaultRowHeight="13"/>
  <cols>
    <col min="1" max="2" width="3.33203125" style="3" customWidth="1"/>
    <col min="3" max="3" width="17.6640625" style="3" customWidth="1"/>
    <col min="4" max="4" width="11.6640625" style="3" customWidth="1"/>
    <col min="5" max="5" width="9.6640625" style="3" customWidth="1"/>
    <col min="6" max="19" width="8.6640625" style="3" customWidth="1"/>
    <col min="20" max="21" width="9.6640625" style="3" customWidth="1"/>
    <col min="22" max="22" width="3.33203125" style="3" customWidth="1"/>
    <col min="23" max="23" width="8.83203125" style="3"/>
    <col min="24" max="24" width="8.33203125" style="3" customWidth="1"/>
    <col min="25" max="25" width="12.1640625" style="3" customWidth="1"/>
    <col min="26" max="30" width="8.83203125" style="3"/>
    <col min="31" max="32" width="14.33203125" style="3" customWidth="1"/>
    <col min="33" max="16384" width="8.83203125" style="3"/>
  </cols>
  <sheetData>
    <row r="1" spans="1:33" ht="13.5" customHeight="1"/>
    <row r="2" spans="1:33" ht="13.5" customHeight="1"/>
    <row r="3" spans="1:33" s="248" customFormat="1" ht="14" thickBot="1">
      <c r="A3" s="242"/>
      <c r="B3" s="245">
        <v>2.5</v>
      </c>
      <c r="C3" s="242">
        <v>17</v>
      </c>
      <c r="D3" s="242">
        <v>11</v>
      </c>
      <c r="E3" s="242">
        <v>9</v>
      </c>
      <c r="F3" s="242">
        <v>8</v>
      </c>
      <c r="G3" s="242">
        <v>8</v>
      </c>
      <c r="H3" s="242">
        <v>8</v>
      </c>
      <c r="I3" s="242">
        <v>8</v>
      </c>
      <c r="J3" s="242">
        <v>8</v>
      </c>
      <c r="K3" s="242">
        <v>8</v>
      </c>
      <c r="L3" s="242">
        <v>8</v>
      </c>
      <c r="M3" s="242">
        <v>8</v>
      </c>
      <c r="N3" s="242">
        <v>8</v>
      </c>
      <c r="O3" s="242">
        <v>8</v>
      </c>
      <c r="P3" s="242">
        <v>8</v>
      </c>
      <c r="Q3" s="242">
        <v>8</v>
      </c>
      <c r="R3" s="242">
        <v>8</v>
      </c>
      <c r="S3" s="242">
        <v>8</v>
      </c>
      <c r="T3" s="50">
        <v>9</v>
      </c>
      <c r="U3" s="50">
        <v>9</v>
      </c>
      <c r="V3" s="246">
        <v>2.5</v>
      </c>
      <c r="W3" s="247"/>
      <c r="X3" s="242"/>
      <c r="Y3" s="242"/>
      <c r="Z3" s="242"/>
      <c r="AA3" s="242"/>
    </row>
    <row r="4" spans="1:33" ht="13" customHeight="1">
      <c r="A4" s="15"/>
      <c r="B4" s="91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3"/>
      <c r="W4" s="17"/>
      <c r="X4" s="15"/>
      <c r="Y4" s="15"/>
      <c r="Z4" s="15"/>
      <c r="AA4" s="15"/>
    </row>
    <row r="5" spans="1:33" ht="13" customHeight="1">
      <c r="A5" s="15"/>
      <c r="B5" s="94"/>
      <c r="C5" s="95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 t="s">
        <v>442</v>
      </c>
      <c r="V5" s="97"/>
      <c r="W5" s="17"/>
      <c r="X5" s="15"/>
      <c r="Y5" s="15"/>
      <c r="Z5" s="15"/>
      <c r="AA5" s="15"/>
    </row>
    <row r="6" spans="1:33" ht="13" customHeight="1">
      <c r="A6" s="15"/>
      <c r="B6" s="94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7"/>
      <c r="W6" s="17"/>
      <c r="X6" s="15"/>
      <c r="Y6" s="15"/>
      <c r="Z6" s="15"/>
      <c r="AA6" s="15"/>
    </row>
    <row r="7" spans="1:33" ht="13" customHeight="1">
      <c r="A7" s="15"/>
      <c r="B7" s="94"/>
      <c r="C7" s="98"/>
      <c r="D7" s="99" t="s">
        <v>415</v>
      </c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7"/>
      <c r="W7" s="17"/>
      <c r="X7" s="15"/>
      <c r="Y7" s="15"/>
      <c r="Z7" s="15"/>
      <c r="AA7" s="15"/>
    </row>
    <row r="8" spans="1:33" ht="13" customHeight="1">
      <c r="A8" s="15"/>
      <c r="B8" s="94"/>
      <c r="C8" s="100"/>
      <c r="D8" s="100"/>
      <c r="E8" s="100"/>
      <c r="F8" s="100"/>
      <c r="G8" s="95"/>
      <c r="H8" s="100"/>
      <c r="I8" s="100"/>
      <c r="J8" s="100"/>
      <c r="K8" s="100"/>
      <c r="L8" s="100"/>
      <c r="M8" s="100"/>
      <c r="N8" s="100"/>
      <c r="O8" s="101"/>
      <c r="P8" s="100"/>
      <c r="Q8" s="100"/>
      <c r="R8" s="100"/>
      <c r="S8" s="100"/>
      <c r="T8" s="100"/>
      <c r="U8" s="100"/>
      <c r="V8" s="97"/>
      <c r="W8" s="17"/>
      <c r="X8" s="15"/>
      <c r="Y8" s="15"/>
      <c r="Z8" s="15"/>
      <c r="AA8" s="15"/>
    </row>
    <row r="9" spans="1:33" ht="15" customHeight="1">
      <c r="A9" s="15"/>
      <c r="B9" s="2"/>
      <c r="C9" s="30"/>
      <c r="D9" s="1"/>
      <c r="E9" s="17"/>
      <c r="F9" s="17"/>
      <c r="G9" s="17"/>
      <c r="H9" s="1"/>
      <c r="I9" s="1"/>
      <c r="J9" s="1"/>
      <c r="K9" s="1"/>
      <c r="L9" s="1"/>
      <c r="M9" s="1"/>
      <c r="N9" s="1"/>
      <c r="O9" s="17"/>
      <c r="P9" s="1"/>
      <c r="Q9" s="1"/>
      <c r="R9" s="1"/>
      <c r="S9" s="1"/>
      <c r="T9" s="1"/>
      <c r="U9" s="1"/>
      <c r="V9" s="31"/>
      <c r="W9" s="17"/>
      <c r="X9" s="15"/>
      <c r="Y9" s="15"/>
      <c r="Z9" s="15"/>
      <c r="AA9" s="15"/>
    </row>
    <row r="10" spans="1:33" ht="15" customHeight="1">
      <c r="A10" s="15"/>
      <c r="B10" s="2"/>
      <c r="C10" s="30" t="s">
        <v>11</v>
      </c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1"/>
      <c r="Q10" s="1"/>
      <c r="R10" s="1"/>
      <c r="S10" s="1"/>
      <c r="T10" s="1"/>
      <c r="U10" s="1"/>
      <c r="V10" s="31"/>
      <c r="W10" s="17"/>
      <c r="X10" s="15"/>
      <c r="Y10" s="15"/>
      <c r="Z10" s="15"/>
      <c r="AA10" s="15"/>
    </row>
    <row r="11" spans="1:33" ht="15" customHeight="1" thickBot="1">
      <c r="A11" s="15"/>
      <c r="B11" s="2"/>
      <c r="C11" s="30"/>
      <c r="D11" s="1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4"/>
      <c r="Q11" s="14"/>
      <c r="R11" s="14"/>
      <c r="S11" s="14"/>
      <c r="T11" s="14"/>
      <c r="U11" s="14" t="s">
        <v>39</v>
      </c>
      <c r="V11" s="31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</row>
    <row r="12" spans="1:33" ht="15" customHeight="1" thickBot="1">
      <c r="A12" s="15"/>
      <c r="B12" s="2"/>
      <c r="C12" s="548" t="s">
        <v>66</v>
      </c>
      <c r="D12" s="548" t="s">
        <v>69</v>
      </c>
      <c r="E12" s="548" t="s">
        <v>349</v>
      </c>
      <c r="F12" s="548" t="s">
        <v>360</v>
      </c>
      <c r="G12" s="548" t="s">
        <v>0</v>
      </c>
      <c r="H12" s="552" t="s">
        <v>7</v>
      </c>
      <c r="I12" s="552"/>
      <c r="J12" s="552"/>
      <c r="K12" s="552"/>
      <c r="L12" s="552"/>
      <c r="M12" s="552"/>
      <c r="N12" s="552"/>
      <c r="O12" s="548" t="s">
        <v>67</v>
      </c>
      <c r="P12" s="548" t="s">
        <v>40</v>
      </c>
      <c r="Q12" s="548" t="s">
        <v>346</v>
      </c>
      <c r="R12" s="548" t="s">
        <v>347</v>
      </c>
      <c r="S12" s="548" t="s">
        <v>348</v>
      </c>
      <c r="T12" s="548" t="s">
        <v>44</v>
      </c>
      <c r="U12" s="548" t="s">
        <v>46</v>
      </c>
      <c r="V12" s="31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</row>
    <row r="13" spans="1:33" ht="37.5" customHeight="1" thickBot="1">
      <c r="A13" s="15"/>
      <c r="B13" s="2"/>
      <c r="C13" s="549"/>
      <c r="D13" s="549"/>
      <c r="E13" s="549"/>
      <c r="F13" s="549"/>
      <c r="G13" s="549"/>
      <c r="H13" s="36" t="s">
        <v>1</v>
      </c>
      <c r="I13" s="36" t="s">
        <v>350</v>
      </c>
      <c r="J13" s="36" t="s">
        <v>3</v>
      </c>
      <c r="K13" s="36" t="s">
        <v>4</v>
      </c>
      <c r="L13" s="36" t="s">
        <v>5</v>
      </c>
      <c r="M13" s="36" t="s">
        <v>68</v>
      </c>
      <c r="N13" s="36" t="s">
        <v>6</v>
      </c>
      <c r="O13" s="549"/>
      <c r="P13" s="549"/>
      <c r="Q13" s="549"/>
      <c r="R13" s="549"/>
      <c r="S13" s="549"/>
      <c r="T13" s="549"/>
      <c r="U13" s="549"/>
      <c r="V13" s="31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</row>
    <row r="14" spans="1:33" ht="18" customHeight="1">
      <c r="A14" s="15"/>
      <c r="B14" s="2"/>
      <c r="C14" s="56" t="s">
        <v>403</v>
      </c>
      <c r="D14" s="362">
        <v>9101098</v>
      </c>
      <c r="E14" s="361">
        <v>511.55310882661001</v>
      </c>
      <c r="F14" s="361">
        <v>59.896814189220002</v>
      </c>
      <c r="G14" s="361">
        <v>122.90325779940001</v>
      </c>
      <c r="H14" s="80">
        <v>27.775831613459999</v>
      </c>
      <c r="I14" s="361">
        <v>15.0565031574</v>
      </c>
      <c r="J14" s="361">
        <v>10.83709381393</v>
      </c>
      <c r="K14" s="361">
        <v>27.716686680189998</v>
      </c>
      <c r="L14" s="361">
        <v>7.4943268772099998</v>
      </c>
      <c r="M14" s="80">
        <v>5.4692941185299997</v>
      </c>
      <c r="N14" s="80">
        <v>29.637526506699999</v>
      </c>
      <c r="O14" s="80">
        <v>387.52679796114001</v>
      </c>
      <c r="P14" s="80">
        <v>56.311607450900006</v>
      </c>
      <c r="Q14" s="80">
        <v>58.087425158010006</v>
      </c>
      <c r="R14" s="80">
        <v>6.5717969352700001</v>
      </c>
      <c r="S14" s="80">
        <v>8.7786624383700005</v>
      </c>
      <c r="T14" s="80">
        <v>1744.9778949722099</v>
      </c>
      <c r="U14" s="80">
        <v>130.39097964011</v>
      </c>
      <c r="V14" s="112">
        <v>2</v>
      </c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</row>
    <row r="15" spans="1:33" ht="18" customHeight="1" thickBot="1">
      <c r="A15" s="15"/>
      <c r="B15" s="2"/>
      <c r="C15" s="262" t="s">
        <v>404</v>
      </c>
      <c r="D15" s="363">
        <v>16123670</v>
      </c>
      <c r="E15" s="364">
        <v>185.29884861308</v>
      </c>
      <c r="F15" s="364">
        <v>17.54991213888</v>
      </c>
      <c r="G15" s="364">
        <v>88.08632857232999</v>
      </c>
      <c r="H15" s="264">
        <v>5.9166561624399998</v>
      </c>
      <c r="I15" s="364">
        <v>8.2791887185499995</v>
      </c>
      <c r="J15" s="364">
        <v>2.6818234791999997</v>
      </c>
      <c r="K15" s="364">
        <v>5.8312371950899999</v>
      </c>
      <c r="L15" s="364">
        <v>1.25471178684</v>
      </c>
      <c r="M15" s="264">
        <v>1.8535935536700001</v>
      </c>
      <c r="N15" s="264">
        <v>23.529496775609999</v>
      </c>
      <c r="O15" s="264">
        <v>138.04793615452999</v>
      </c>
      <c r="P15" s="264">
        <v>0</v>
      </c>
      <c r="Q15" s="264">
        <v>1.90311013836</v>
      </c>
      <c r="R15" s="264">
        <v>6.6283479800000001E-3</v>
      </c>
      <c r="S15" s="264">
        <v>1.8784693881200001</v>
      </c>
      <c r="T15" s="264">
        <v>916.52101400540005</v>
      </c>
      <c r="U15" s="264">
        <v>58.035589769750004</v>
      </c>
      <c r="V15" s="112">
        <v>5</v>
      </c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</row>
    <row r="16" spans="1:33" ht="18" customHeight="1" thickBot="1">
      <c r="A16" s="15"/>
      <c r="B16" s="2"/>
      <c r="C16" s="22" t="s">
        <v>65</v>
      </c>
      <c r="D16" s="23">
        <v>25224768</v>
      </c>
      <c r="E16" s="24">
        <v>696.85195743969007</v>
      </c>
      <c r="F16" s="24">
        <v>77.446726328099999</v>
      </c>
      <c r="G16" s="24">
        <v>210.98958637173001</v>
      </c>
      <c r="H16" s="24">
        <v>33.692487775899998</v>
      </c>
      <c r="I16" s="24">
        <v>23.335691875949998</v>
      </c>
      <c r="J16" s="24">
        <v>13.51891729313</v>
      </c>
      <c r="K16" s="24">
        <v>33.547923875279999</v>
      </c>
      <c r="L16" s="24">
        <v>8.7490386640499995</v>
      </c>
      <c r="M16" s="24">
        <v>7.3228876722000003</v>
      </c>
      <c r="N16" s="24">
        <v>53.167023282309998</v>
      </c>
      <c r="O16" s="24">
        <v>525.57473411567003</v>
      </c>
      <c r="P16" s="24">
        <v>56.311607450900006</v>
      </c>
      <c r="Q16" s="24">
        <v>59.990535296370005</v>
      </c>
      <c r="R16" s="24">
        <v>6.5784252832499996</v>
      </c>
      <c r="S16" s="24">
        <v>10.657131826490001</v>
      </c>
      <c r="T16" s="24">
        <v>2661.49890897761</v>
      </c>
      <c r="U16" s="24">
        <v>188.42656940986001</v>
      </c>
      <c r="V16" s="31"/>
      <c r="W16" s="17"/>
      <c r="X16" s="15"/>
      <c r="Y16" s="15"/>
      <c r="Z16" s="15"/>
      <c r="AA16" s="15"/>
    </row>
    <row r="17" spans="1:27">
      <c r="A17" s="15"/>
      <c r="B17" s="2"/>
      <c r="C17" s="30"/>
      <c r="D17" s="1"/>
      <c r="E17" s="17"/>
      <c r="F17" s="17"/>
      <c r="G17" s="17"/>
      <c r="H17" s="1"/>
      <c r="I17" s="1"/>
      <c r="J17" s="1"/>
      <c r="K17" s="1"/>
      <c r="L17" s="1"/>
      <c r="M17" s="1"/>
      <c r="N17" s="1"/>
      <c r="O17" s="17"/>
      <c r="P17" s="1"/>
      <c r="Q17" s="1"/>
      <c r="R17" s="1"/>
      <c r="S17" s="1"/>
      <c r="T17" s="1"/>
      <c r="U17" s="1"/>
      <c r="V17" s="31"/>
      <c r="W17" s="17"/>
      <c r="X17" s="15"/>
      <c r="Y17" s="15"/>
      <c r="Z17" s="15"/>
      <c r="AA17" s="15"/>
    </row>
    <row r="18" spans="1:27">
      <c r="A18" s="15"/>
      <c r="B18" s="2"/>
      <c r="C18" s="30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31"/>
      <c r="W18" s="17"/>
      <c r="X18" s="15"/>
      <c r="Y18" s="15"/>
      <c r="Z18" s="15"/>
      <c r="AA18" s="15"/>
    </row>
    <row r="19" spans="1:27">
      <c r="A19" s="15"/>
      <c r="B19" s="2"/>
      <c r="C19" s="18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31"/>
      <c r="W19" s="17"/>
      <c r="X19" s="15"/>
      <c r="Y19" s="15"/>
      <c r="Z19" s="15"/>
      <c r="AA19" s="15"/>
    </row>
    <row r="20" spans="1:27">
      <c r="A20" s="15"/>
      <c r="B20" s="2"/>
      <c r="C20" s="18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31"/>
      <c r="W20" s="17"/>
      <c r="X20" s="15"/>
      <c r="Y20" s="15"/>
      <c r="Z20" s="15"/>
      <c r="AA20" s="15"/>
    </row>
    <row r="21" spans="1:27">
      <c r="A21" s="15"/>
      <c r="B21" s="2"/>
      <c r="C21" s="18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31"/>
      <c r="W21" s="17"/>
      <c r="X21" s="15"/>
      <c r="Y21" s="15"/>
      <c r="Z21" s="15"/>
      <c r="AA21" s="15"/>
    </row>
    <row r="22" spans="1:27">
      <c r="A22" s="15"/>
      <c r="B22" s="2"/>
      <c r="C22" s="18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31"/>
      <c r="W22" s="17"/>
      <c r="X22" s="15"/>
      <c r="Y22" s="15"/>
      <c r="Z22" s="15"/>
      <c r="AA22" s="15"/>
    </row>
    <row r="23" spans="1:27">
      <c r="A23" s="15"/>
      <c r="B23" s="2"/>
      <c r="C23" s="18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31"/>
      <c r="W23" s="17"/>
      <c r="X23" s="15"/>
      <c r="Y23" s="15"/>
      <c r="Z23" s="15"/>
      <c r="AA23" s="15"/>
    </row>
    <row r="24" spans="1:27">
      <c r="A24" s="15"/>
      <c r="B24" s="2"/>
      <c r="C24" s="18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31"/>
      <c r="W24" s="17"/>
      <c r="X24" s="15"/>
      <c r="Y24" s="15"/>
      <c r="Z24" s="15"/>
      <c r="AA24" s="15"/>
    </row>
    <row r="25" spans="1:27">
      <c r="A25" s="15"/>
      <c r="B25" s="2"/>
      <c r="C25" s="18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31"/>
      <c r="W25" s="17"/>
      <c r="X25" s="15"/>
      <c r="Y25" s="15"/>
      <c r="Z25" s="15"/>
      <c r="AA25" s="15"/>
    </row>
    <row r="26" spans="1:27">
      <c r="A26" s="15"/>
      <c r="B26" s="2"/>
      <c r="C26" s="18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31"/>
      <c r="W26" s="17"/>
      <c r="X26" s="15"/>
      <c r="Y26" s="15"/>
      <c r="Z26" s="15"/>
      <c r="AA26" s="15"/>
    </row>
    <row r="27" spans="1:27">
      <c r="A27" s="15"/>
      <c r="B27" s="193"/>
      <c r="C27" s="18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31"/>
      <c r="W27" s="17"/>
      <c r="X27" s="15"/>
      <c r="Y27" s="15"/>
      <c r="Z27" s="15"/>
      <c r="AA27" s="15"/>
    </row>
    <row r="28" spans="1:27">
      <c r="A28" s="15"/>
      <c r="B28" s="2"/>
      <c r="C28" s="18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31"/>
      <c r="W28" s="17"/>
      <c r="X28" s="15"/>
      <c r="Y28" s="15"/>
      <c r="Z28" s="15"/>
      <c r="AA28" s="15"/>
    </row>
    <row r="29" spans="1:27">
      <c r="A29" s="15"/>
      <c r="B29" s="2"/>
      <c r="C29" s="9"/>
      <c r="D29" s="9"/>
      <c r="E29" s="57"/>
      <c r="F29" s="57"/>
      <c r="G29" s="57"/>
      <c r="H29" s="9"/>
      <c r="I29" s="9"/>
      <c r="J29" s="9"/>
      <c r="K29" s="9"/>
      <c r="L29" s="9"/>
      <c r="M29" s="9"/>
      <c r="N29" s="9"/>
      <c r="O29" s="57"/>
      <c r="P29" s="9"/>
      <c r="Q29" s="9"/>
      <c r="R29" s="9"/>
      <c r="S29" s="9"/>
      <c r="T29" s="9"/>
      <c r="U29" s="9"/>
      <c r="V29" s="31"/>
      <c r="W29" s="17"/>
      <c r="X29" s="15"/>
      <c r="Y29" s="15"/>
      <c r="Z29" s="15"/>
      <c r="AA29" s="15"/>
    </row>
    <row r="30" spans="1:27">
      <c r="A30" s="15"/>
      <c r="B30" s="2"/>
      <c r="C30" s="18"/>
      <c r="D30" s="9"/>
      <c r="E30" s="57"/>
      <c r="F30" s="57"/>
      <c r="G30" s="57"/>
      <c r="H30" s="9"/>
      <c r="I30" s="9"/>
      <c r="J30" s="9"/>
      <c r="K30" s="9"/>
      <c r="L30" s="9"/>
      <c r="M30" s="9"/>
      <c r="N30" s="9"/>
      <c r="O30" s="57"/>
      <c r="P30" s="9"/>
      <c r="Q30" s="9"/>
      <c r="R30" s="9"/>
      <c r="S30" s="9"/>
      <c r="T30" s="9"/>
      <c r="U30" s="9"/>
      <c r="V30" s="31"/>
      <c r="W30" s="17"/>
      <c r="X30" s="15"/>
      <c r="Y30" s="15"/>
      <c r="Z30" s="15"/>
      <c r="AA30" s="15"/>
    </row>
    <row r="31" spans="1:27">
      <c r="A31" s="15"/>
      <c r="B31" s="2"/>
      <c r="C31" s="18"/>
      <c r="D31" s="9"/>
      <c r="E31" s="57"/>
      <c r="F31" s="57"/>
      <c r="G31" s="57"/>
      <c r="H31" s="9"/>
      <c r="I31" s="9"/>
      <c r="J31" s="9"/>
      <c r="K31" s="9"/>
      <c r="L31" s="9"/>
      <c r="M31" s="9"/>
      <c r="N31" s="9"/>
      <c r="O31" s="9"/>
      <c r="P31" s="148"/>
      <c r="Q31" s="148"/>
      <c r="R31" s="148"/>
      <c r="S31" s="148"/>
      <c r="T31" s="148"/>
      <c r="U31" s="148"/>
      <c r="V31" s="31"/>
      <c r="W31" s="17"/>
      <c r="X31" s="15"/>
      <c r="Y31" s="15"/>
      <c r="Z31" s="15"/>
      <c r="AA31" s="15"/>
    </row>
    <row r="32" spans="1:27" ht="18" customHeight="1">
      <c r="A32" s="15"/>
      <c r="B32" s="2"/>
      <c r="C32" s="550"/>
      <c r="D32" s="550"/>
      <c r="E32" s="550"/>
      <c r="F32" s="550"/>
      <c r="G32" s="550"/>
      <c r="H32" s="551"/>
      <c r="I32" s="551"/>
      <c r="J32" s="551"/>
      <c r="K32" s="551"/>
      <c r="L32" s="551"/>
      <c r="M32" s="551"/>
      <c r="N32" s="551"/>
      <c r="O32" s="550"/>
      <c r="P32" s="550"/>
      <c r="Q32" s="238"/>
      <c r="R32" s="238"/>
      <c r="S32" s="238"/>
      <c r="T32" s="550"/>
      <c r="U32" s="550"/>
      <c r="V32" s="31"/>
      <c r="W32" s="17"/>
      <c r="X32" s="15"/>
      <c r="Y32" s="15"/>
      <c r="Z32" s="15"/>
      <c r="AA32" s="15"/>
    </row>
    <row r="33" spans="1:27" ht="90.75" customHeight="1">
      <c r="A33" s="15"/>
      <c r="B33" s="2"/>
      <c r="C33" s="550"/>
      <c r="D33" s="550"/>
      <c r="E33" s="550"/>
      <c r="F33" s="550"/>
      <c r="G33" s="550"/>
      <c r="H33" s="161"/>
      <c r="I33" s="161"/>
      <c r="J33" s="161"/>
      <c r="K33" s="161"/>
      <c r="L33" s="161"/>
      <c r="M33" s="161"/>
      <c r="N33" s="161"/>
      <c r="O33" s="550"/>
      <c r="P33" s="550"/>
      <c r="Q33" s="238"/>
      <c r="R33" s="238"/>
      <c r="S33" s="238"/>
      <c r="T33" s="550"/>
      <c r="U33" s="550"/>
      <c r="V33" s="31"/>
      <c r="W33" s="17"/>
      <c r="X33" s="15"/>
      <c r="Y33" s="15"/>
      <c r="Z33" s="15"/>
      <c r="AA33" s="15"/>
    </row>
    <row r="34" spans="1:27" ht="18" customHeight="1">
      <c r="A34" s="15"/>
      <c r="B34" s="2"/>
      <c r="C34" s="28"/>
      <c r="D34" s="85"/>
      <c r="E34" s="84"/>
      <c r="F34" s="84"/>
      <c r="G34" s="84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12">
        <v>0</v>
      </c>
      <c r="W34" s="17"/>
      <c r="X34" s="15"/>
      <c r="Y34" s="15"/>
      <c r="Z34" s="15"/>
      <c r="AA34" s="15"/>
    </row>
    <row r="35" spans="1:27" ht="18" customHeight="1">
      <c r="A35" s="15"/>
      <c r="B35" s="2"/>
      <c r="C35" s="28"/>
      <c r="D35" s="85"/>
      <c r="E35" s="84"/>
      <c r="F35" s="84"/>
      <c r="G35" s="84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12"/>
      <c r="W35" s="17"/>
      <c r="X35" s="15"/>
      <c r="Y35" s="15"/>
      <c r="Z35" s="15"/>
      <c r="AA35" s="15"/>
    </row>
    <row r="36" spans="1:27" ht="18" customHeight="1">
      <c r="A36" s="15"/>
      <c r="B36" s="2"/>
      <c r="C36" s="28"/>
      <c r="D36" s="151"/>
      <c r="E36" s="154"/>
      <c r="F36" s="154"/>
      <c r="G36" s="154"/>
      <c r="H36" s="153"/>
      <c r="I36" s="153"/>
      <c r="J36" s="153"/>
      <c r="K36" s="153"/>
      <c r="L36" s="153"/>
      <c r="M36" s="153"/>
      <c r="N36" s="153"/>
      <c r="O36" s="153"/>
      <c r="P36" s="154"/>
      <c r="Q36" s="154"/>
      <c r="R36" s="154"/>
      <c r="S36" s="154"/>
      <c r="T36" s="154"/>
      <c r="U36" s="154"/>
      <c r="V36" s="112">
        <v>1</v>
      </c>
      <c r="W36" s="17"/>
      <c r="X36" s="15"/>
      <c r="Y36" s="15"/>
      <c r="Z36" s="15"/>
      <c r="AA36" s="15"/>
    </row>
    <row r="37" spans="1:27" ht="18" customHeight="1">
      <c r="A37" s="15"/>
      <c r="B37" s="2"/>
      <c r="C37" s="252"/>
      <c r="D37" s="151"/>
      <c r="E37" s="154"/>
      <c r="F37" s="154"/>
      <c r="G37" s="154"/>
      <c r="H37" s="153"/>
      <c r="I37" s="153"/>
      <c r="J37" s="153"/>
      <c r="K37" s="153"/>
      <c r="L37" s="153"/>
      <c r="M37" s="153"/>
      <c r="N37" s="153"/>
      <c r="O37" s="153"/>
      <c r="P37" s="154"/>
      <c r="Q37" s="154"/>
      <c r="R37" s="154"/>
      <c r="S37" s="154"/>
      <c r="T37" s="154"/>
      <c r="U37" s="154"/>
      <c r="V37" s="112">
        <v>2</v>
      </c>
      <c r="W37" s="17"/>
      <c r="X37" s="15"/>
      <c r="Y37" s="15"/>
      <c r="Z37" s="15"/>
      <c r="AA37" s="15"/>
    </row>
    <row r="38" spans="1:27" ht="17.25" customHeight="1">
      <c r="A38" s="15"/>
      <c r="B38" s="2"/>
      <c r="C38" s="162"/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31"/>
      <c r="W38" s="17"/>
      <c r="X38" s="15"/>
      <c r="Y38" s="15"/>
      <c r="Z38" s="15"/>
      <c r="AA38" s="15"/>
    </row>
    <row r="39" spans="1:27" s="9" customFormat="1" ht="17.25" customHeight="1">
      <c r="A39" s="2"/>
      <c r="B39" s="2"/>
      <c r="C39" s="25"/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1"/>
      <c r="W39" s="57"/>
      <c r="X39" s="57"/>
      <c r="Y39" s="57"/>
      <c r="Z39" s="57"/>
      <c r="AA39" s="57"/>
    </row>
    <row r="40" spans="1:27" ht="14" thickBot="1">
      <c r="A40" s="15"/>
      <c r="B40" s="41"/>
      <c r="C40" s="42"/>
      <c r="D40" s="43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0"/>
      <c r="W40" s="17"/>
      <c r="X40" s="15"/>
      <c r="Y40" s="15"/>
      <c r="Z40" s="15"/>
      <c r="AA40" s="15"/>
    </row>
    <row r="41" spans="1:27">
      <c r="A41" s="15"/>
      <c r="B41" s="33"/>
      <c r="C41" s="25"/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3"/>
      <c r="W41" s="17"/>
      <c r="X41" s="15"/>
      <c r="Y41" s="15"/>
      <c r="Z41" s="15"/>
      <c r="AA41" s="15"/>
    </row>
    <row r="43" spans="1:27"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7"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</row>
  </sheetData>
  <sheetProtection selectLockedCells="1" selectUnlockedCells="1"/>
  <mergeCells count="23">
    <mergeCell ref="T32:T33"/>
    <mergeCell ref="U32:U33"/>
    <mergeCell ref="T12:T13"/>
    <mergeCell ref="U12:U13"/>
    <mergeCell ref="P32:P33"/>
    <mergeCell ref="P12:P13"/>
    <mergeCell ref="Q12:Q13"/>
    <mergeCell ref="R12:R13"/>
    <mergeCell ref="S12:S13"/>
    <mergeCell ref="C12:C13"/>
    <mergeCell ref="D12:D13"/>
    <mergeCell ref="E12:E13"/>
    <mergeCell ref="F12:F13"/>
    <mergeCell ref="O32:O33"/>
    <mergeCell ref="O12:O13"/>
    <mergeCell ref="G12:G13"/>
    <mergeCell ref="H12:N12"/>
    <mergeCell ref="H32:N32"/>
    <mergeCell ref="C32:C33"/>
    <mergeCell ref="D32:D33"/>
    <mergeCell ref="E32:E33"/>
    <mergeCell ref="F32:F33"/>
    <mergeCell ref="G32:G3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74" firstPageNumber="0" fitToHeight="2" orientation="landscape"/>
  <headerFooter alignWithMargins="0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14"/>
  <dimension ref="A1:O37"/>
  <sheetViews>
    <sheetView showGridLines="0" topLeftCell="A7" workbookViewId="0">
      <selection activeCell="F22" sqref="F22"/>
    </sheetView>
  </sheetViews>
  <sheetFormatPr baseColWidth="10" defaultColWidth="8.83203125" defaultRowHeight="13"/>
  <cols>
    <col min="1" max="1" width="3.33203125" style="3" customWidth="1"/>
    <col min="2" max="2" width="5.6640625" style="3" customWidth="1"/>
    <col min="3" max="3" width="47.6640625" style="3" customWidth="1"/>
    <col min="4" max="4" width="14.1640625" style="3" customWidth="1"/>
    <col min="5" max="5" width="9.33203125" style="3" customWidth="1"/>
    <col min="6" max="6" width="24.33203125" style="3" customWidth="1"/>
    <col min="7" max="7" width="7.33203125" style="3" customWidth="1"/>
    <col min="8" max="9" width="5.33203125" style="3" customWidth="1"/>
    <col min="10" max="11" width="11.6640625" style="3" customWidth="1"/>
    <col min="12" max="16384" width="8.83203125" style="3"/>
  </cols>
  <sheetData>
    <row r="1" spans="1:14">
      <c r="A1" s="15"/>
      <c r="B1" s="17"/>
      <c r="C1" s="17"/>
      <c r="D1" s="17"/>
      <c r="E1" s="17"/>
      <c r="F1" s="17"/>
      <c r="G1" s="17"/>
      <c r="H1" s="1"/>
      <c r="I1" s="1"/>
      <c r="J1" s="17"/>
      <c r="K1" s="15"/>
      <c r="L1" s="15"/>
      <c r="M1" s="15"/>
      <c r="N1" s="15"/>
    </row>
    <row r="2" spans="1:14">
      <c r="A2" s="15"/>
      <c r="B2" s="17"/>
      <c r="C2" s="17"/>
      <c r="D2" s="17"/>
      <c r="E2" s="17"/>
      <c r="F2" s="17"/>
      <c r="G2" s="17"/>
      <c r="H2" s="1"/>
      <c r="I2" s="1"/>
      <c r="J2" s="17"/>
      <c r="K2" s="15"/>
      <c r="L2" s="15"/>
      <c r="M2" s="15"/>
      <c r="N2" s="15"/>
    </row>
    <row r="3" spans="1:14" ht="14" thickBot="1">
      <c r="A3" s="15"/>
      <c r="B3" s="17"/>
      <c r="C3" s="17"/>
      <c r="D3" s="17"/>
      <c r="E3" s="17"/>
      <c r="F3" s="17"/>
      <c r="G3" s="17"/>
      <c r="H3" s="1"/>
      <c r="I3" s="1"/>
      <c r="J3" s="17"/>
      <c r="K3" s="15"/>
      <c r="L3" s="15"/>
      <c r="M3" s="15"/>
      <c r="N3" s="15"/>
    </row>
    <row r="4" spans="1:14" ht="13" customHeight="1">
      <c r="A4" s="15"/>
      <c r="B4" s="91"/>
      <c r="C4" s="92"/>
      <c r="D4" s="92"/>
      <c r="E4" s="92"/>
      <c r="F4" s="92"/>
      <c r="G4" s="92"/>
      <c r="H4" s="106"/>
      <c r="I4" s="1"/>
      <c r="J4" s="17"/>
      <c r="K4" s="15"/>
      <c r="L4" s="15"/>
      <c r="M4" s="15"/>
      <c r="N4" s="15"/>
    </row>
    <row r="5" spans="1:14" ht="13" customHeight="1">
      <c r="A5" s="15"/>
      <c r="B5" s="94"/>
      <c r="C5" s="95"/>
      <c r="D5" s="134"/>
      <c r="E5" s="134"/>
      <c r="F5" s="134"/>
      <c r="G5" s="134" t="s">
        <v>420</v>
      </c>
      <c r="H5" s="97"/>
      <c r="I5" s="1"/>
      <c r="J5" s="17"/>
      <c r="K5" s="15"/>
      <c r="L5" s="15"/>
      <c r="M5" s="15"/>
      <c r="N5" s="15"/>
    </row>
    <row r="6" spans="1:14" ht="13" customHeight="1">
      <c r="A6" s="15"/>
      <c r="B6" s="94"/>
      <c r="C6" s="95"/>
      <c r="D6" s="135"/>
      <c r="E6" s="135"/>
      <c r="F6" s="135"/>
      <c r="G6" s="135"/>
      <c r="H6" s="97"/>
      <c r="I6" s="1"/>
      <c r="J6" s="17"/>
      <c r="K6" s="15"/>
      <c r="L6" s="15"/>
      <c r="M6" s="15"/>
      <c r="N6" s="15"/>
    </row>
    <row r="7" spans="1:14" ht="13" customHeight="1">
      <c r="A7" s="15"/>
      <c r="B7" s="94"/>
      <c r="C7" s="99" t="s">
        <v>415</v>
      </c>
      <c r="D7" s="136"/>
      <c r="E7" s="136"/>
      <c r="F7" s="136"/>
      <c r="G7" s="136"/>
      <c r="H7" s="97"/>
      <c r="I7" s="1"/>
      <c r="J7" s="17"/>
      <c r="K7" s="15"/>
      <c r="L7" s="15"/>
      <c r="M7" s="15"/>
      <c r="N7" s="15"/>
    </row>
    <row r="8" spans="1:14" ht="13" customHeight="1">
      <c r="A8" s="15"/>
      <c r="B8" s="94"/>
      <c r="C8" s="99"/>
      <c r="D8" s="136"/>
      <c r="E8" s="136"/>
      <c r="F8" s="136"/>
      <c r="G8" s="136"/>
      <c r="H8" s="97"/>
      <c r="I8" s="1"/>
      <c r="J8" s="17"/>
      <c r="K8" s="15"/>
      <c r="L8" s="15"/>
      <c r="M8" s="15"/>
      <c r="N8" s="15"/>
    </row>
    <row r="9" spans="1:14" ht="15" customHeight="1">
      <c r="A9" s="15"/>
      <c r="B9" s="2"/>
      <c r="C9" s="64"/>
      <c r="D9" s="67"/>
      <c r="E9" s="67"/>
      <c r="F9" s="67"/>
      <c r="G9" s="67"/>
      <c r="H9" s="31"/>
      <c r="I9" s="1"/>
      <c r="J9" s="17"/>
      <c r="K9" s="15"/>
      <c r="L9" s="15"/>
      <c r="M9" s="15"/>
      <c r="N9" s="15"/>
    </row>
    <row r="10" spans="1:14" ht="15" customHeight="1">
      <c r="A10" s="15"/>
      <c r="B10" s="2"/>
      <c r="C10" s="1"/>
      <c r="D10" s="49"/>
      <c r="E10" s="49"/>
      <c r="F10" s="49"/>
      <c r="G10" s="49"/>
      <c r="H10" s="31"/>
      <c r="I10" s="1"/>
      <c r="J10" s="17"/>
      <c r="K10" s="15"/>
      <c r="L10" s="15"/>
      <c r="M10" s="15"/>
      <c r="N10" s="15"/>
    </row>
    <row r="11" spans="1:14" ht="15" customHeight="1">
      <c r="A11" s="15"/>
      <c r="B11" s="2"/>
      <c r="C11" s="178" t="s">
        <v>397</v>
      </c>
      <c r="D11" s="202"/>
      <c r="E11" s="49"/>
      <c r="F11" s="18"/>
      <c r="G11" s="200"/>
      <c r="H11" s="31"/>
      <c r="I11" s="1"/>
      <c r="J11" s="17"/>
      <c r="N11" s="15"/>
    </row>
    <row r="12" spans="1:14" ht="15" customHeight="1">
      <c r="A12" s="15"/>
      <c r="B12" s="193"/>
      <c r="C12" s="178"/>
      <c r="D12" s="202"/>
      <c r="E12" s="49"/>
      <c r="F12" s="18"/>
      <c r="G12" s="200"/>
      <c r="H12" s="31"/>
      <c r="I12" s="1"/>
      <c r="J12" s="17"/>
      <c r="N12" s="15"/>
    </row>
    <row r="13" spans="1:14" ht="21" customHeight="1" thickBot="1">
      <c r="A13" s="15"/>
      <c r="B13" s="2"/>
      <c r="C13" s="203"/>
      <c r="D13" s="181" t="s">
        <v>28</v>
      </c>
      <c r="E13" s="11"/>
      <c r="F13" s="9"/>
      <c r="G13" s="11"/>
      <c r="H13" s="31"/>
      <c r="I13" s="1"/>
      <c r="J13" s="17"/>
      <c r="N13" s="15"/>
    </row>
    <row r="14" spans="1:14" ht="26" customHeight="1">
      <c r="A14" s="15"/>
      <c r="B14" s="2"/>
      <c r="C14" s="204" t="s">
        <v>361</v>
      </c>
      <c r="D14" s="204">
        <v>598.77013864721005</v>
      </c>
      <c r="E14" s="137">
        <v>0</v>
      </c>
      <c r="F14" s="9"/>
      <c r="G14" s="153"/>
      <c r="H14" s="112">
        <v>0</v>
      </c>
      <c r="I14" s="1"/>
      <c r="J14" s="79"/>
      <c r="N14" s="15"/>
    </row>
    <row r="15" spans="1:14" ht="26" customHeight="1">
      <c r="A15" s="15"/>
      <c r="B15" s="2"/>
      <c r="C15" s="452" t="s">
        <v>341</v>
      </c>
      <c r="D15" s="452">
        <v>87.859066412259992</v>
      </c>
      <c r="E15" s="137">
        <v>1</v>
      </c>
      <c r="F15" s="9"/>
      <c r="G15" s="153"/>
      <c r="H15" s="112">
        <v>1</v>
      </c>
      <c r="I15" s="1"/>
      <c r="J15" s="79"/>
      <c r="M15" s="15"/>
      <c r="N15" s="15"/>
    </row>
    <row r="16" spans="1:14" ht="26" customHeight="1">
      <c r="A16" s="15"/>
      <c r="B16" s="2"/>
      <c r="C16" s="452" t="s">
        <v>342</v>
      </c>
      <c r="D16" s="452">
        <v>8.5332259946399986</v>
      </c>
      <c r="E16" s="137">
        <v>2</v>
      </c>
      <c r="F16" s="9"/>
      <c r="G16" s="153"/>
      <c r="H16" s="112">
        <v>2</v>
      </c>
      <c r="I16" s="1"/>
      <c r="J16" s="79"/>
      <c r="M16" s="15"/>
      <c r="N16" s="15"/>
    </row>
    <row r="17" spans="1:15" ht="26" customHeight="1">
      <c r="A17" s="15"/>
      <c r="B17" s="2"/>
      <c r="C17" s="452" t="s">
        <v>343</v>
      </c>
      <c r="D17" s="452">
        <v>1.6895434274600003</v>
      </c>
      <c r="E17" s="137">
        <v>3</v>
      </c>
      <c r="F17" s="9"/>
      <c r="G17" s="153"/>
      <c r="H17" s="112">
        <v>3</v>
      </c>
      <c r="I17" s="1"/>
      <c r="J17" s="79"/>
      <c r="M17" s="15"/>
      <c r="N17" s="15"/>
    </row>
    <row r="18" spans="1:15" ht="26" customHeight="1">
      <c r="A18" s="15"/>
      <c r="B18" s="2"/>
      <c r="C18" s="451" t="s">
        <v>362</v>
      </c>
      <c r="D18" s="451">
        <v>0</v>
      </c>
      <c r="E18" s="137">
        <v>4</v>
      </c>
      <c r="F18" s="9"/>
      <c r="G18" s="153"/>
      <c r="H18" s="112">
        <v>4</v>
      </c>
      <c r="I18" s="1"/>
      <c r="J18" s="79"/>
      <c r="L18" s="1"/>
      <c r="M18" s="17"/>
      <c r="N18" s="17"/>
      <c r="O18" s="1"/>
    </row>
    <row r="19" spans="1:15" ht="26" customHeight="1">
      <c r="A19" s="15"/>
      <c r="B19" s="2"/>
      <c r="C19" s="451" t="s">
        <v>363</v>
      </c>
      <c r="D19" s="451">
        <v>0</v>
      </c>
      <c r="E19" s="137">
        <v>5</v>
      </c>
      <c r="F19" s="9"/>
      <c r="G19" s="153"/>
      <c r="H19" s="112">
        <v>5</v>
      </c>
      <c r="I19" s="1"/>
      <c r="J19" s="79"/>
      <c r="L19" s="1"/>
      <c r="M19" s="17"/>
      <c r="N19" s="17"/>
      <c r="O19" s="1"/>
    </row>
    <row r="20" spans="1:15" ht="26" customHeight="1">
      <c r="A20" s="15"/>
      <c r="B20" s="193"/>
      <c r="C20" s="451">
        <v>0</v>
      </c>
      <c r="D20" s="451">
        <v>0</v>
      </c>
      <c r="E20" s="137">
        <v>6</v>
      </c>
      <c r="F20" s="9"/>
      <c r="G20" s="153"/>
      <c r="H20" s="112"/>
      <c r="I20" s="1"/>
      <c r="J20" s="79"/>
      <c r="L20" s="1"/>
      <c r="M20" s="17"/>
      <c r="N20" s="17"/>
      <c r="O20" s="1"/>
    </row>
    <row r="21" spans="1:15" ht="26" customHeight="1" thickBot="1">
      <c r="A21" s="15"/>
      <c r="B21" s="193"/>
      <c r="C21" s="450">
        <v>0</v>
      </c>
      <c r="D21" s="450">
        <v>0</v>
      </c>
      <c r="E21" s="137">
        <v>7</v>
      </c>
      <c r="F21" s="9"/>
      <c r="G21" s="153"/>
      <c r="H21" s="112"/>
      <c r="I21" s="1"/>
      <c r="J21" s="79"/>
      <c r="L21" s="1"/>
      <c r="M21" s="17"/>
      <c r="N21" s="17"/>
      <c r="O21" s="1"/>
    </row>
    <row r="22" spans="1:15" ht="26" customHeight="1" thickBot="1">
      <c r="A22" s="15"/>
      <c r="B22" s="2"/>
      <c r="C22" s="453" t="s">
        <v>344</v>
      </c>
      <c r="D22" s="453">
        <v>696.8519744815701</v>
      </c>
      <c r="E22" s="1"/>
      <c r="F22" s="9"/>
      <c r="G22" s="153"/>
      <c r="H22" s="112">
        <v>6</v>
      </c>
      <c r="I22" s="1"/>
      <c r="J22" s="79"/>
      <c r="L22" s="9"/>
      <c r="M22" s="9"/>
      <c r="N22" s="9"/>
      <c r="O22" s="9"/>
    </row>
    <row r="23" spans="1:15" ht="14" customHeight="1">
      <c r="A23" s="15"/>
      <c r="B23" s="2"/>
      <c r="E23" s="1"/>
      <c r="F23" s="9"/>
      <c r="G23" s="153"/>
      <c r="H23" s="112">
        <v>7</v>
      </c>
      <c r="I23" s="1"/>
      <c r="J23" s="79"/>
      <c r="L23" s="7"/>
      <c r="M23" s="7"/>
      <c r="N23" s="7"/>
      <c r="O23" s="1"/>
    </row>
    <row r="24" spans="1:15" ht="14" thickBot="1">
      <c r="A24" s="15"/>
      <c r="B24" s="41"/>
      <c r="C24" s="20"/>
      <c r="D24" s="20"/>
      <c r="E24" s="20"/>
      <c r="F24" s="20"/>
      <c r="G24" s="20"/>
      <c r="H24" s="40"/>
      <c r="I24" s="1"/>
      <c r="J24" s="17"/>
      <c r="K24" s="15"/>
      <c r="L24" s="15"/>
      <c r="M24" s="15"/>
      <c r="N24" s="15"/>
    </row>
    <row r="25" spans="1:15">
      <c r="J25" s="1"/>
    </row>
    <row r="37" spans="3:3">
      <c r="C37" s="248"/>
    </row>
  </sheetData>
  <sheetProtection selectLockedCells="1" selectUnlockedCells="1"/>
  <phoneticPr fontId="14" type="noConversion"/>
  <conditionalFormatting sqref="C20:D21">
    <cfRule type="cellIs" dxfId="15" priority="2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120" firstPageNumber="0" orientation="landscape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15">
    <pageSetUpPr fitToPage="1"/>
  </sheetPr>
  <dimension ref="A1:P38"/>
  <sheetViews>
    <sheetView showGridLines="0" topLeftCell="A4" workbookViewId="0">
      <selection activeCell="D23" sqref="D23"/>
    </sheetView>
  </sheetViews>
  <sheetFormatPr baseColWidth="10" defaultColWidth="8.83203125" defaultRowHeight="13"/>
  <cols>
    <col min="1" max="1" width="3.33203125" style="3" customWidth="1"/>
    <col min="2" max="2" width="5.6640625" style="3" customWidth="1"/>
    <col min="3" max="3" width="84.33203125" style="3" customWidth="1"/>
    <col min="4" max="4" width="12.33203125" style="3" customWidth="1"/>
    <col min="5" max="5" width="9.33203125" style="3" customWidth="1"/>
    <col min="6" max="6" width="23.6640625" style="3" customWidth="1"/>
    <col min="7" max="9" width="5.33203125" style="3" customWidth="1"/>
    <col min="10" max="11" width="11.6640625" style="3" customWidth="1"/>
    <col min="12" max="16384" width="8.83203125" style="3"/>
  </cols>
  <sheetData>
    <row r="1" spans="1:15">
      <c r="A1" s="15"/>
      <c r="B1" s="17"/>
      <c r="C1" s="17"/>
      <c r="D1" s="17"/>
      <c r="E1" s="17"/>
      <c r="F1" s="17"/>
      <c r="G1" s="17"/>
      <c r="H1" s="1"/>
      <c r="I1" s="1"/>
      <c r="J1" s="17"/>
      <c r="K1" s="15"/>
      <c r="L1" s="15"/>
      <c r="M1" s="15"/>
      <c r="N1" s="15"/>
    </row>
    <row r="2" spans="1:15">
      <c r="A2" s="15"/>
      <c r="B2" s="17"/>
      <c r="C2" s="17"/>
      <c r="D2" s="17"/>
      <c r="E2" s="17"/>
      <c r="F2" s="17"/>
      <c r="G2" s="17"/>
      <c r="H2" s="1"/>
      <c r="I2" s="1"/>
      <c r="J2" s="17"/>
      <c r="K2" s="15"/>
      <c r="L2" s="15"/>
      <c r="M2" s="15"/>
      <c r="N2" s="15"/>
    </row>
    <row r="3" spans="1:15" ht="14" thickBot="1">
      <c r="A3" s="15"/>
      <c r="B3" s="17"/>
      <c r="C3" s="17"/>
      <c r="D3" s="17"/>
      <c r="E3" s="17"/>
      <c r="F3" s="17"/>
      <c r="G3" s="17"/>
      <c r="H3" s="1"/>
      <c r="I3" s="1"/>
      <c r="J3" s="17"/>
      <c r="K3" s="15"/>
      <c r="L3" s="15"/>
      <c r="M3" s="15"/>
      <c r="N3" s="15"/>
    </row>
    <row r="4" spans="1:15" ht="13" customHeight="1">
      <c r="A4" s="15"/>
      <c r="B4" s="91"/>
      <c r="C4" s="92"/>
      <c r="D4" s="92"/>
      <c r="E4" s="92"/>
      <c r="F4" s="92"/>
      <c r="G4" s="92"/>
      <c r="H4" s="106"/>
      <c r="I4" s="1"/>
      <c r="J4" s="17"/>
      <c r="K4" s="15"/>
      <c r="L4" s="15"/>
      <c r="M4" s="15"/>
      <c r="N4" s="15"/>
    </row>
    <row r="5" spans="1:15" ht="13" customHeight="1">
      <c r="A5" s="15"/>
      <c r="B5" s="94"/>
      <c r="C5" s="95"/>
      <c r="D5" s="134"/>
      <c r="E5" s="134"/>
      <c r="F5" s="134"/>
      <c r="G5" s="134" t="s">
        <v>419</v>
      </c>
      <c r="H5" s="97"/>
      <c r="I5" s="1"/>
      <c r="J5" s="17"/>
      <c r="K5" s="15"/>
      <c r="L5" s="15"/>
      <c r="M5" s="15"/>
      <c r="N5" s="15"/>
    </row>
    <row r="6" spans="1:15" ht="13" customHeight="1">
      <c r="A6" s="15"/>
      <c r="B6" s="94"/>
      <c r="C6" s="95"/>
      <c r="D6" s="135"/>
      <c r="E6" s="135"/>
      <c r="F6" s="135"/>
      <c r="G6" s="135"/>
      <c r="H6" s="97"/>
      <c r="I6" s="1"/>
      <c r="J6" s="17"/>
      <c r="K6" s="15"/>
      <c r="L6" s="15"/>
      <c r="M6" s="15"/>
      <c r="N6" s="15"/>
    </row>
    <row r="7" spans="1:15" ht="13" customHeight="1">
      <c r="A7" s="15"/>
      <c r="B7" s="94"/>
      <c r="C7" s="99" t="s">
        <v>415</v>
      </c>
      <c r="D7" s="136"/>
      <c r="E7" s="136"/>
      <c r="F7" s="136"/>
      <c r="G7" s="136"/>
      <c r="H7" s="97"/>
      <c r="I7" s="1"/>
      <c r="J7" s="17"/>
      <c r="K7" s="15"/>
      <c r="L7" s="15"/>
      <c r="M7" s="15"/>
      <c r="N7" s="15"/>
    </row>
    <row r="8" spans="1:15" ht="13" customHeight="1">
      <c r="A8" s="15"/>
      <c r="B8" s="94"/>
      <c r="C8" s="99"/>
      <c r="D8" s="136"/>
      <c r="E8" s="136"/>
      <c r="F8" s="136"/>
      <c r="G8" s="136"/>
      <c r="H8" s="97"/>
      <c r="I8" s="1"/>
      <c r="J8" s="17"/>
      <c r="K8" s="15"/>
      <c r="L8" s="15"/>
      <c r="M8" s="15"/>
      <c r="N8" s="15"/>
    </row>
    <row r="9" spans="1:15" ht="13" customHeight="1">
      <c r="A9" s="15"/>
      <c r="B9" s="94"/>
      <c r="C9" s="99"/>
      <c r="D9" s="136"/>
      <c r="E9" s="136"/>
      <c r="F9" s="136"/>
      <c r="G9" s="136"/>
      <c r="H9" s="97"/>
      <c r="I9" s="1"/>
      <c r="J9" s="17"/>
      <c r="K9" s="15"/>
      <c r="L9" s="15"/>
      <c r="M9" s="15"/>
      <c r="N9" s="15"/>
    </row>
    <row r="10" spans="1:15" ht="15" customHeight="1">
      <c r="A10" s="15"/>
      <c r="B10" s="2"/>
      <c r="C10" s="64"/>
      <c r="D10" s="67"/>
      <c r="E10" s="67"/>
      <c r="F10" s="67"/>
      <c r="G10" s="67"/>
      <c r="H10" s="31"/>
      <c r="I10" s="1"/>
      <c r="J10" s="17"/>
      <c r="K10" s="15"/>
      <c r="L10" s="15"/>
      <c r="M10" s="15"/>
      <c r="N10" s="15"/>
    </row>
    <row r="11" spans="1:15" ht="15" customHeight="1">
      <c r="A11" s="15"/>
      <c r="B11" s="2"/>
      <c r="C11" s="205" t="s">
        <v>398</v>
      </c>
      <c r="D11" s="180"/>
      <c r="E11" s="9"/>
      <c r="F11" s="9"/>
      <c r="G11" s="153"/>
      <c r="H11" s="112"/>
      <c r="I11" s="1"/>
      <c r="J11" s="28"/>
      <c r="L11" s="1"/>
      <c r="M11" s="1"/>
      <c r="N11" s="1"/>
      <c r="O11" s="1"/>
    </row>
    <row r="12" spans="1:15" ht="15" customHeight="1">
      <c r="A12" s="15"/>
      <c r="B12" s="2"/>
      <c r="C12" s="206"/>
      <c r="D12" s="207"/>
      <c r="E12" s="8"/>
      <c r="F12" s="9"/>
      <c r="G12" s="153"/>
      <c r="H12" s="112"/>
      <c r="I12" s="1"/>
      <c r="J12" s="28"/>
      <c r="L12" s="1"/>
      <c r="M12" s="1"/>
      <c r="N12" s="1"/>
      <c r="O12" s="1"/>
    </row>
    <row r="13" spans="1:15" ht="15" customHeight="1" thickBot="1">
      <c r="A13" s="15"/>
      <c r="B13" s="2"/>
      <c r="C13" s="203"/>
      <c r="D13" s="181" t="s">
        <v>28</v>
      </c>
      <c r="E13" s="8"/>
      <c r="F13" s="9"/>
      <c r="G13" s="153"/>
      <c r="H13" s="112"/>
      <c r="I13" s="1"/>
      <c r="J13" s="28"/>
      <c r="L13" s="1"/>
      <c r="M13" s="1"/>
      <c r="N13" s="1"/>
      <c r="O13" s="1"/>
    </row>
    <row r="14" spans="1:15" ht="30" customHeight="1" thickBot="1">
      <c r="A14" s="15"/>
      <c r="B14" s="2"/>
      <c r="C14" s="204" t="s">
        <v>61</v>
      </c>
      <c r="D14" s="204">
        <v>23.20985643465</v>
      </c>
      <c r="E14" s="138">
        <v>0</v>
      </c>
      <c r="F14" s="9"/>
      <c r="G14" s="153"/>
      <c r="H14" s="112"/>
      <c r="I14" s="1"/>
      <c r="J14" s="57"/>
      <c r="L14" s="1"/>
      <c r="M14" s="1"/>
      <c r="N14" s="1"/>
      <c r="O14" s="1"/>
    </row>
    <row r="15" spans="1:15" ht="30" customHeight="1" thickBot="1">
      <c r="A15" s="15"/>
      <c r="B15" s="2"/>
      <c r="C15" s="204" t="s">
        <v>57</v>
      </c>
      <c r="D15" s="204">
        <v>21.58022367197</v>
      </c>
      <c r="E15" s="138">
        <v>1</v>
      </c>
      <c r="F15" s="9"/>
      <c r="G15" s="153"/>
      <c r="H15" s="112"/>
      <c r="I15" s="1"/>
      <c r="J15" s="57"/>
      <c r="K15" s="10"/>
      <c r="L15" s="1"/>
      <c r="M15" s="1"/>
      <c r="N15" s="1"/>
      <c r="O15" s="1"/>
    </row>
    <row r="16" spans="1:15" ht="30" customHeight="1" thickBot="1">
      <c r="A16" s="15"/>
      <c r="B16" s="2"/>
      <c r="C16" s="204" t="s">
        <v>58</v>
      </c>
      <c r="D16" s="204">
        <v>18.039548987589999</v>
      </c>
      <c r="E16" s="138">
        <v>2</v>
      </c>
      <c r="F16" s="9"/>
      <c r="G16" s="153"/>
      <c r="H16" s="112"/>
      <c r="I16" s="1"/>
      <c r="J16" s="17"/>
      <c r="L16" s="1"/>
      <c r="M16" s="1"/>
      <c r="N16" s="1"/>
      <c r="O16" s="1"/>
    </row>
    <row r="17" spans="1:16" ht="30" customHeight="1" thickBot="1">
      <c r="A17" s="15"/>
      <c r="B17" s="2"/>
      <c r="C17" s="204" t="s">
        <v>270</v>
      </c>
      <c r="D17" s="204">
        <v>7.1747004469200002</v>
      </c>
      <c r="E17" s="138">
        <v>3</v>
      </c>
      <c r="F17" s="9"/>
      <c r="G17" s="153"/>
      <c r="H17" s="112"/>
      <c r="I17" s="1"/>
      <c r="J17" s="17"/>
      <c r="K17" s="1"/>
      <c r="L17" s="1"/>
      <c r="M17" s="1"/>
      <c r="N17" s="1"/>
      <c r="O17" s="1"/>
      <c r="P17" s="8"/>
    </row>
    <row r="18" spans="1:16" ht="30" customHeight="1" thickBot="1">
      <c r="A18" s="15"/>
      <c r="B18" s="2"/>
      <c r="C18" s="204" t="s">
        <v>268</v>
      </c>
      <c r="D18" s="204">
        <v>6.5382214979899995</v>
      </c>
      <c r="E18" s="138">
        <v>4</v>
      </c>
      <c r="F18" s="9"/>
      <c r="G18" s="153"/>
      <c r="H18" s="112"/>
      <c r="I18" s="1"/>
      <c r="J18" s="17"/>
      <c r="K18" s="1"/>
      <c r="L18" s="1"/>
      <c r="M18" s="1"/>
      <c r="N18" s="1"/>
      <c r="O18" s="1"/>
      <c r="P18" s="8"/>
    </row>
    <row r="19" spans="1:16" ht="30" customHeight="1" thickBot="1">
      <c r="A19" s="15"/>
      <c r="B19" s="2"/>
      <c r="C19" s="204" t="s">
        <v>269</v>
      </c>
      <c r="D19" s="204">
        <v>0.44342883813</v>
      </c>
      <c r="E19" s="138">
        <v>5</v>
      </c>
      <c r="F19" s="9"/>
      <c r="G19" s="153"/>
      <c r="H19" s="112"/>
      <c r="I19" s="1"/>
      <c r="J19" s="17"/>
      <c r="K19" s="1"/>
      <c r="L19" s="1"/>
      <c r="M19" s="1"/>
      <c r="N19" s="1"/>
      <c r="O19" s="1"/>
      <c r="P19" s="8"/>
    </row>
    <row r="20" spans="1:16" ht="30" customHeight="1" thickBot="1">
      <c r="A20" s="15"/>
      <c r="B20" s="2"/>
      <c r="C20" s="204" t="s">
        <v>59</v>
      </c>
      <c r="D20" s="204">
        <v>0.38014396275000001</v>
      </c>
      <c r="E20" s="138">
        <v>6</v>
      </c>
      <c r="F20" s="9"/>
      <c r="G20" s="153"/>
      <c r="H20" s="112"/>
      <c r="I20" s="1"/>
      <c r="J20" s="17"/>
      <c r="K20" s="1"/>
      <c r="L20" s="1"/>
      <c r="M20" s="1"/>
      <c r="N20" s="1"/>
      <c r="O20" s="1"/>
      <c r="P20" s="8"/>
    </row>
    <row r="21" spans="1:16" ht="30" customHeight="1" thickBot="1">
      <c r="A21" s="15"/>
      <c r="B21" s="2"/>
      <c r="C21" s="204" t="s">
        <v>62</v>
      </c>
      <c r="D21" s="204">
        <v>7.7278446129999998E-2</v>
      </c>
      <c r="E21" s="138">
        <v>7</v>
      </c>
      <c r="F21" s="9"/>
      <c r="G21" s="153"/>
      <c r="H21" s="112"/>
      <c r="I21" s="1"/>
      <c r="J21" s="17"/>
      <c r="K21" s="1"/>
      <c r="L21" s="1"/>
      <c r="M21" s="1"/>
      <c r="N21" s="1"/>
      <c r="O21" s="1"/>
      <c r="P21" s="8"/>
    </row>
    <row r="22" spans="1:16" ht="30" customHeight="1" thickBot="1">
      <c r="A22" s="15"/>
      <c r="B22" s="2"/>
      <c r="C22" s="204" t="s">
        <v>60</v>
      </c>
      <c r="D22" s="204">
        <v>3.3240419700000003E-3</v>
      </c>
      <c r="E22" s="138">
        <v>8</v>
      </c>
      <c r="F22" s="9"/>
      <c r="G22" s="153"/>
      <c r="H22" s="112"/>
      <c r="I22" s="1"/>
      <c r="J22" s="17"/>
      <c r="K22" s="1"/>
      <c r="L22" s="1"/>
      <c r="M22" s="1"/>
      <c r="N22" s="1"/>
      <c r="O22" s="1"/>
      <c r="P22" s="8"/>
    </row>
    <row r="23" spans="1:16" ht="30" customHeight="1" thickBot="1">
      <c r="A23" s="15"/>
      <c r="B23" s="2"/>
      <c r="C23" s="443" t="s">
        <v>411</v>
      </c>
      <c r="D23" s="443">
        <v>0</v>
      </c>
      <c r="E23" s="138">
        <v>9</v>
      </c>
      <c r="F23" s="9"/>
      <c r="G23" s="153"/>
      <c r="H23" s="112"/>
      <c r="I23" s="1"/>
      <c r="J23" s="17"/>
      <c r="K23" s="1"/>
      <c r="L23" s="1"/>
      <c r="M23" s="1"/>
      <c r="N23" s="1"/>
      <c r="O23" s="1"/>
      <c r="P23" s="8"/>
    </row>
    <row r="24" spans="1:16" ht="30" customHeight="1" thickBot="1">
      <c r="A24" s="15"/>
      <c r="B24" s="2"/>
      <c r="C24" s="443" t="s">
        <v>316</v>
      </c>
      <c r="D24" s="443">
        <v>0</v>
      </c>
      <c r="E24" s="138">
        <v>10</v>
      </c>
      <c r="F24" s="9"/>
      <c r="G24" s="153"/>
      <c r="H24" s="112"/>
      <c r="I24" s="1"/>
      <c r="J24" s="17"/>
      <c r="K24" s="1"/>
      <c r="L24" s="1"/>
      <c r="M24" s="1"/>
      <c r="N24" s="1"/>
      <c r="O24" s="1"/>
      <c r="P24" s="8"/>
    </row>
    <row r="25" spans="1:16" ht="30" customHeight="1" thickBot="1">
      <c r="A25" s="15"/>
      <c r="B25" s="437"/>
      <c r="C25" s="443" t="s">
        <v>413</v>
      </c>
      <c r="D25" s="443">
        <v>0</v>
      </c>
      <c r="E25" s="138"/>
      <c r="F25" s="9"/>
      <c r="G25" s="153"/>
      <c r="H25" s="112"/>
      <c r="I25" s="1"/>
      <c r="J25" s="17"/>
      <c r="K25" s="1"/>
      <c r="L25" s="1"/>
      <c r="M25" s="1"/>
      <c r="N25" s="1"/>
      <c r="O25" s="1"/>
      <c r="P25" s="8"/>
    </row>
    <row r="26" spans="1:16" ht="30" customHeight="1" thickBot="1">
      <c r="A26" s="15"/>
      <c r="B26" s="2"/>
      <c r="C26" s="260" t="s">
        <v>408</v>
      </c>
      <c r="D26" s="260">
        <v>77.446726328099984</v>
      </c>
      <c r="E26" s="8"/>
      <c r="F26" s="9"/>
      <c r="G26" s="153"/>
      <c r="H26" s="112"/>
      <c r="I26" s="1"/>
      <c r="J26" s="17"/>
      <c r="K26" s="1"/>
      <c r="L26" s="1"/>
      <c r="M26" s="1"/>
      <c r="N26" s="1"/>
      <c r="O26" s="1"/>
      <c r="P26" s="8"/>
    </row>
    <row r="27" spans="1:16" ht="14" customHeight="1">
      <c r="A27" s="15"/>
      <c r="B27" s="2"/>
      <c r="C27" s="9"/>
      <c r="D27" s="8"/>
      <c r="E27" s="8"/>
      <c r="F27" s="18"/>
      <c r="G27" s="201"/>
      <c r="H27" s="31"/>
      <c r="I27" s="1"/>
      <c r="J27" s="17"/>
      <c r="K27" s="1"/>
      <c r="L27" s="1"/>
      <c r="M27" s="1"/>
      <c r="N27" s="1"/>
      <c r="O27" s="1"/>
      <c r="P27" s="8"/>
    </row>
    <row r="28" spans="1:16" ht="14" thickBot="1">
      <c r="A28" s="15"/>
      <c r="B28" s="41"/>
      <c r="C28" s="20"/>
      <c r="D28" s="20"/>
      <c r="E28" s="20"/>
      <c r="F28" s="20"/>
      <c r="G28" s="20"/>
      <c r="H28" s="40"/>
      <c r="I28" s="1"/>
      <c r="J28" s="17"/>
      <c r="K28" s="15"/>
      <c r="L28" s="15"/>
      <c r="M28" s="15"/>
      <c r="N28" s="15"/>
    </row>
    <row r="29" spans="1:16">
      <c r="J29" s="1"/>
    </row>
    <row r="38" spans="3:3">
      <c r="C38" s="248"/>
    </row>
  </sheetData>
  <sheetProtection selectLockedCells="1" selectUnlockedCells="1"/>
  <conditionalFormatting sqref="F14:G26">
    <cfRule type="cellIs" dxfId="14" priority="5" operator="equal">
      <formula>0</formula>
    </cfRule>
  </conditionalFormatting>
  <conditionalFormatting sqref="C23:D25">
    <cfRule type="cellIs" dxfId="13" priority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94" firstPageNumber="0" orientation="landscape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16">
    <pageSetUpPr fitToPage="1"/>
  </sheetPr>
  <dimension ref="A3:P41"/>
  <sheetViews>
    <sheetView showGridLines="0" topLeftCell="A6" workbookViewId="0">
      <selection activeCell="D17" sqref="D17"/>
    </sheetView>
  </sheetViews>
  <sheetFormatPr baseColWidth="10" defaultColWidth="8.83203125" defaultRowHeight="13"/>
  <cols>
    <col min="1" max="1" width="3.33203125" style="3" customWidth="1"/>
    <col min="2" max="2" width="5.6640625" style="3" customWidth="1"/>
    <col min="3" max="3" width="75.33203125" style="3" customWidth="1"/>
    <col min="4" max="4" width="12.33203125" style="3" customWidth="1"/>
    <col min="5" max="5" width="9.33203125" style="3" customWidth="1"/>
    <col min="6" max="6" width="23.33203125" style="3" customWidth="1"/>
    <col min="7" max="7" width="10.33203125" style="3" customWidth="1"/>
    <col min="8" max="9" width="5.33203125" style="3" customWidth="1"/>
    <col min="10" max="11" width="11.6640625" style="3" customWidth="1"/>
    <col min="12" max="16384" width="8.83203125" style="3"/>
  </cols>
  <sheetData>
    <row r="3" spans="1:14" ht="14" thickBot="1">
      <c r="A3" s="15"/>
      <c r="B3" s="17"/>
      <c r="C3" s="17"/>
      <c r="D3" s="17"/>
      <c r="E3" s="17"/>
      <c r="F3" s="17"/>
      <c r="G3" s="17"/>
      <c r="H3" s="1"/>
      <c r="I3" s="1"/>
      <c r="J3" s="17"/>
      <c r="K3" s="15"/>
      <c r="L3" s="15"/>
      <c r="M3" s="15"/>
      <c r="N3" s="15"/>
    </row>
    <row r="4" spans="1:14" ht="13" customHeight="1">
      <c r="A4" s="15"/>
      <c r="B4" s="91"/>
      <c r="C4" s="92"/>
      <c r="D4" s="92"/>
      <c r="E4" s="92"/>
      <c r="F4" s="92"/>
      <c r="G4" s="92"/>
      <c r="H4" s="106"/>
      <c r="I4" s="1"/>
      <c r="J4" s="17"/>
      <c r="K4" s="15"/>
      <c r="L4" s="15"/>
      <c r="M4" s="15"/>
      <c r="N4" s="15"/>
    </row>
    <row r="5" spans="1:14" ht="13" customHeight="1">
      <c r="A5" s="15"/>
      <c r="B5" s="94"/>
      <c r="C5" s="95"/>
      <c r="D5" s="134"/>
      <c r="E5" s="134"/>
      <c r="F5" s="134"/>
      <c r="G5" s="134" t="s">
        <v>418</v>
      </c>
      <c r="H5" s="97"/>
      <c r="I5" s="1"/>
      <c r="J5" s="17"/>
      <c r="K5" s="15"/>
      <c r="L5" s="15"/>
      <c r="M5" s="15"/>
      <c r="N5" s="15"/>
    </row>
    <row r="6" spans="1:14" ht="13" customHeight="1">
      <c r="A6" s="15"/>
      <c r="B6" s="94"/>
      <c r="C6" s="95"/>
      <c r="D6" s="135"/>
      <c r="E6" s="135"/>
      <c r="F6" s="135"/>
      <c r="G6" s="135"/>
      <c r="H6" s="97"/>
      <c r="I6" s="1"/>
      <c r="J6" s="17"/>
      <c r="K6" s="15"/>
      <c r="L6" s="15"/>
      <c r="M6" s="15"/>
      <c r="N6" s="15"/>
    </row>
    <row r="7" spans="1:14" ht="13" customHeight="1">
      <c r="A7" s="15"/>
      <c r="B7" s="94"/>
      <c r="C7" s="99" t="s">
        <v>415</v>
      </c>
      <c r="D7" s="136"/>
      <c r="E7" s="136"/>
      <c r="F7" s="136"/>
      <c r="G7" s="136"/>
      <c r="H7" s="97"/>
      <c r="I7" s="1"/>
      <c r="J7" s="17"/>
      <c r="K7" s="15"/>
      <c r="L7" s="15"/>
      <c r="M7" s="15"/>
      <c r="N7" s="15"/>
    </row>
    <row r="8" spans="1:14" ht="13" customHeight="1">
      <c r="A8" s="15"/>
      <c r="B8" s="94"/>
      <c r="C8" s="99"/>
      <c r="D8" s="136"/>
      <c r="E8" s="136"/>
      <c r="F8" s="136"/>
      <c r="G8" s="136"/>
      <c r="H8" s="97"/>
      <c r="I8" s="1"/>
      <c r="J8" s="17"/>
      <c r="K8" s="15"/>
      <c r="L8" s="15"/>
      <c r="M8" s="15"/>
      <c r="N8" s="15"/>
    </row>
    <row r="9" spans="1:14" ht="15" customHeight="1">
      <c r="A9" s="15"/>
      <c r="B9" s="2"/>
      <c r="C9" s="64"/>
      <c r="D9" s="208"/>
      <c r="E9" s="208"/>
      <c r="F9" s="67"/>
      <c r="G9" s="67"/>
      <c r="H9" s="31"/>
      <c r="I9" s="1"/>
      <c r="J9" s="17"/>
      <c r="K9" s="15"/>
      <c r="L9" s="15"/>
      <c r="M9" s="15"/>
      <c r="N9" s="15"/>
    </row>
    <row r="10" spans="1:14" ht="15" customHeight="1">
      <c r="A10" s="15"/>
      <c r="B10" s="2"/>
      <c r="C10" s="16" t="s">
        <v>399</v>
      </c>
      <c r="D10" s="49"/>
      <c r="E10" s="200"/>
      <c r="F10" s="49"/>
      <c r="G10" s="49"/>
      <c r="H10" s="31"/>
      <c r="I10" s="1"/>
      <c r="J10" s="17"/>
      <c r="K10" s="15"/>
      <c r="L10" s="15"/>
      <c r="M10" s="15"/>
      <c r="N10" s="15"/>
    </row>
    <row r="11" spans="1:14" ht="15" customHeight="1" thickBot="1">
      <c r="A11" s="15"/>
      <c r="B11" s="2"/>
      <c r="C11" s="9"/>
      <c r="D11" s="440" t="s">
        <v>28</v>
      </c>
      <c r="E11" s="200"/>
      <c r="H11" s="31"/>
      <c r="I11" s="1"/>
      <c r="J11" s="17"/>
      <c r="N11" s="15"/>
    </row>
    <row r="12" spans="1:14" ht="15" customHeight="1">
      <c r="B12" s="2"/>
      <c r="C12" s="39" t="s">
        <v>271</v>
      </c>
      <c r="D12" s="438">
        <v>0.49103475035000005</v>
      </c>
      <c r="E12" s="11"/>
      <c r="H12" s="31"/>
      <c r="I12" s="1"/>
      <c r="J12" s="1"/>
    </row>
    <row r="13" spans="1:14" ht="15" customHeight="1">
      <c r="B13" s="2"/>
      <c r="C13" s="32" t="s">
        <v>48</v>
      </c>
      <c r="D13" s="439">
        <v>0.98343310083000002</v>
      </c>
      <c r="E13" s="140"/>
      <c r="H13" s="112">
        <v>0</v>
      </c>
      <c r="I13" s="1"/>
      <c r="J13" s="28"/>
    </row>
    <row r="14" spans="1:14" ht="15" customHeight="1">
      <c r="B14" s="2"/>
      <c r="C14" s="32" t="s">
        <v>272</v>
      </c>
      <c r="D14" s="439">
        <v>1.9644654102000001</v>
      </c>
      <c r="E14" s="140"/>
      <c r="H14" s="112">
        <v>1</v>
      </c>
      <c r="I14" s="1"/>
      <c r="J14" s="28"/>
    </row>
    <row r="15" spans="1:14" ht="15" customHeight="1">
      <c r="B15" s="2"/>
      <c r="C15" s="32" t="s">
        <v>49</v>
      </c>
      <c r="D15" s="439">
        <v>9.1360822589599984</v>
      </c>
      <c r="E15" s="140"/>
      <c r="H15" s="112">
        <v>2</v>
      </c>
      <c r="I15" s="1"/>
      <c r="J15" s="28"/>
    </row>
    <row r="16" spans="1:14" ht="15" customHeight="1">
      <c r="B16" s="2"/>
      <c r="C16" s="32" t="s">
        <v>50</v>
      </c>
      <c r="D16" s="439">
        <v>8.475155331729999</v>
      </c>
      <c r="E16" s="140"/>
      <c r="H16" s="112">
        <v>3</v>
      </c>
      <c r="I16" s="1"/>
      <c r="J16" s="28"/>
    </row>
    <row r="17" spans="2:16" ht="15" customHeight="1">
      <c r="B17" s="2"/>
      <c r="C17" s="32" t="s">
        <v>51</v>
      </c>
      <c r="D17" s="439">
        <v>102.65038119426001</v>
      </c>
      <c r="E17" s="140"/>
      <c r="H17" s="112">
        <v>4</v>
      </c>
      <c r="I17" s="1"/>
      <c r="J17" s="28"/>
      <c r="L17" s="1"/>
      <c r="M17" s="1"/>
      <c r="N17" s="1"/>
      <c r="O17" s="1"/>
    </row>
    <row r="18" spans="2:16" ht="15" customHeight="1">
      <c r="B18" s="2"/>
      <c r="C18" s="32" t="s">
        <v>56</v>
      </c>
      <c r="D18" s="439">
        <v>8.2722507566200001</v>
      </c>
      <c r="E18" s="140"/>
      <c r="H18" s="112">
        <v>5</v>
      </c>
      <c r="I18" s="1"/>
      <c r="J18" s="28"/>
      <c r="L18" s="1"/>
      <c r="M18" s="1"/>
      <c r="N18" s="1"/>
      <c r="O18" s="1"/>
    </row>
    <row r="19" spans="2:16" ht="15" customHeight="1">
      <c r="B19" s="2"/>
      <c r="C19" s="32" t="s">
        <v>52</v>
      </c>
      <c r="D19" s="439">
        <v>8.5921464318999998</v>
      </c>
      <c r="E19" s="9"/>
      <c r="H19" s="112">
        <v>6</v>
      </c>
      <c r="I19" s="1"/>
      <c r="J19" s="28"/>
      <c r="L19" s="9"/>
      <c r="M19" s="9"/>
      <c r="N19" s="9"/>
      <c r="O19" s="9"/>
    </row>
    <row r="20" spans="2:16" ht="15" customHeight="1">
      <c r="B20" s="2"/>
      <c r="C20" s="32" t="s">
        <v>53</v>
      </c>
      <c r="D20" s="439">
        <v>12.76236263717</v>
      </c>
      <c r="E20" s="9"/>
      <c r="H20" s="112">
        <v>7</v>
      </c>
      <c r="I20" s="1"/>
      <c r="J20" s="28"/>
      <c r="L20" s="7"/>
      <c r="M20" s="7"/>
      <c r="N20" s="7"/>
      <c r="O20" s="1"/>
    </row>
    <row r="21" spans="2:16" ht="15" customHeight="1">
      <c r="B21" s="2"/>
      <c r="C21" s="32" t="s">
        <v>54</v>
      </c>
      <c r="D21" s="439">
        <v>4.15214633171</v>
      </c>
      <c r="E21" s="9"/>
      <c r="H21" s="112">
        <v>8</v>
      </c>
      <c r="I21" s="1"/>
      <c r="J21" s="28"/>
      <c r="L21" s="1"/>
      <c r="M21" s="1"/>
      <c r="N21" s="1"/>
      <c r="O21" s="1"/>
    </row>
    <row r="22" spans="2:16" ht="15" customHeight="1">
      <c r="B22" s="2"/>
      <c r="C22" s="32" t="s">
        <v>55</v>
      </c>
      <c r="D22" s="439">
        <v>4.8316988568599992</v>
      </c>
      <c r="E22" s="9"/>
      <c r="H22" s="112">
        <v>9</v>
      </c>
      <c r="I22" s="1"/>
      <c r="J22" s="28"/>
      <c r="L22" s="1"/>
      <c r="M22" s="1"/>
      <c r="N22" s="1"/>
      <c r="O22" s="1"/>
    </row>
    <row r="23" spans="2:16" ht="15" customHeight="1">
      <c r="B23" s="2"/>
      <c r="C23" s="32" t="s">
        <v>70</v>
      </c>
      <c r="D23" s="439">
        <v>22.822578744139999</v>
      </c>
      <c r="E23" s="9"/>
      <c r="H23" s="112">
        <v>10</v>
      </c>
      <c r="I23" s="1"/>
      <c r="J23" s="28"/>
      <c r="L23" s="1"/>
      <c r="M23" s="1"/>
      <c r="N23" s="1"/>
      <c r="O23" s="1"/>
    </row>
    <row r="24" spans="2:16" ht="15" customHeight="1">
      <c r="B24" s="2"/>
      <c r="C24" s="32" t="s">
        <v>71</v>
      </c>
      <c r="D24" s="439">
        <v>25.85585172503</v>
      </c>
      <c r="E24" s="8"/>
      <c r="H24" s="112">
        <v>11</v>
      </c>
      <c r="I24" s="1"/>
      <c r="J24" s="28"/>
      <c r="L24" s="1"/>
      <c r="M24" s="1"/>
      <c r="N24" s="1"/>
      <c r="O24" s="1"/>
    </row>
    <row r="25" spans="2:16" ht="15" customHeight="1">
      <c r="B25" s="2"/>
      <c r="C25" s="32">
        <v>0</v>
      </c>
      <c r="D25" s="439">
        <v>0</v>
      </c>
      <c r="E25" s="8"/>
      <c r="H25" s="112">
        <v>12</v>
      </c>
      <c r="I25" s="1"/>
      <c r="J25" s="28"/>
      <c r="L25" s="1"/>
      <c r="M25" s="1"/>
      <c r="N25" s="1"/>
      <c r="O25" s="1"/>
    </row>
    <row r="26" spans="2:16" ht="15" customHeight="1">
      <c r="B26" s="2"/>
      <c r="C26" s="32">
        <v>0</v>
      </c>
      <c r="D26" s="439">
        <v>0</v>
      </c>
      <c r="E26" s="138"/>
      <c r="H26" s="112">
        <v>13</v>
      </c>
      <c r="I26" s="1"/>
      <c r="J26" s="9"/>
      <c r="L26" s="1"/>
      <c r="M26" s="1"/>
      <c r="N26" s="1"/>
      <c r="O26" s="1"/>
    </row>
    <row r="27" spans="2:16" ht="15" customHeight="1">
      <c r="B27" s="2"/>
      <c r="C27" s="32">
        <v>0</v>
      </c>
      <c r="D27" s="439">
        <v>0</v>
      </c>
      <c r="E27" s="138"/>
      <c r="H27" s="112">
        <v>14</v>
      </c>
      <c r="I27" s="1"/>
      <c r="J27" s="9"/>
      <c r="K27" s="10"/>
      <c r="L27" s="1"/>
      <c r="M27" s="1"/>
      <c r="N27" s="1"/>
      <c r="O27" s="1"/>
    </row>
    <row r="28" spans="2:16" ht="15" customHeight="1">
      <c r="B28" s="2"/>
      <c r="C28" s="32">
        <v>0</v>
      </c>
      <c r="D28" s="439">
        <v>0</v>
      </c>
      <c r="E28" s="138"/>
      <c r="H28" s="112">
        <v>15</v>
      </c>
      <c r="I28" s="1"/>
      <c r="J28" s="1"/>
      <c r="L28" s="1"/>
      <c r="M28" s="1"/>
      <c r="N28" s="1"/>
      <c r="O28" s="1"/>
    </row>
    <row r="29" spans="2:16" ht="15" customHeight="1">
      <c r="B29" s="2"/>
      <c r="C29" s="32">
        <v>0</v>
      </c>
      <c r="D29" s="439">
        <v>0</v>
      </c>
      <c r="E29" s="138"/>
      <c r="H29" s="112">
        <v>16</v>
      </c>
      <c r="I29" s="1"/>
      <c r="J29" s="1"/>
      <c r="K29" s="1"/>
      <c r="L29" s="1"/>
      <c r="M29" s="1"/>
      <c r="N29" s="1"/>
      <c r="O29" s="1"/>
      <c r="P29" s="8"/>
    </row>
    <row r="30" spans="2:16" ht="15" customHeight="1">
      <c r="B30" s="2"/>
      <c r="C30" s="32">
        <v>0</v>
      </c>
      <c r="D30" s="439">
        <v>0</v>
      </c>
      <c r="E30" s="138"/>
      <c r="H30" s="112">
        <v>17</v>
      </c>
      <c r="I30" s="1"/>
      <c r="J30" s="1"/>
      <c r="K30" s="1"/>
      <c r="L30" s="1"/>
      <c r="M30" s="1"/>
      <c r="N30" s="1"/>
      <c r="O30" s="1"/>
      <c r="P30" s="8"/>
    </row>
    <row r="31" spans="2:16" ht="15" customHeight="1">
      <c r="B31" s="2"/>
      <c r="C31" s="32">
        <v>0</v>
      </c>
      <c r="D31" s="439">
        <v>0</v>
      </c>
      <c r="E31" s="138"/>
      <c r="H31" s="112">
        <v>18</v>
      </c>
      <c r="I31" s="1"/>
      <c r="J31" s="1"/>
      <c r="K31" s="1"/>
      <c r="L31" s="1"/>
      <c r="M31" s="1"/>
      <c r="N31" s="1"/>
      <c r="O31" s="1"/>
      <c r="P31" s="8"/>
    </row>
    <row r="32" spans="2:16" ht="15" customHeight="1">
      <c r="B32" s="2"/>
      <c r="C32" s="32">
        <v>0</v>
      </c>
      <c r="D32" s="439">
        <v>0</v>
      </c>
      <c r="E32" s="138"/>
      <c r="H32" s="112">
        <v>19</v>
      </c>
      <c r="I32" s="1"/>
      <c r="J32" s="1"/>
      <c r="K32" s="1"/>
      <c r="L32" s="1"/>
      <c r="M32" s="1"/>
      <c r="N32" s="1"/>
      <c r="O32" s="1"/>
      <c r="P32" s="8"/>
    </row>
    <row r="33" spans="1:16" ht="15" customHeight="1">
      <c r="B33" s="2"/>
      <c r="C33" s="32">
        <v>0</v>
      </c>
      <c r="D33" s="439">
        <v>0</v>
      </c>
      <c r="E33" s="138"/>
      <c r="H33" s="112">
        <v>20</v>
      </c>
      <c r="I33" s="1"/>
      <c r="J33" s="1"/>
      <c r="K33" s="1"/>
      <c r="L33" s="1"/>
      <c r="M33" s="1"/>
      <c r="N33" s="1"/>
      <c r="O33" s="1"/>
      <c r="P33" s="8"/>
    </row>
    <row r="34" spans="1:16" ht="15" customHeight="1">
      <c r="B34" s="2"/>
      <c r="C34" s="32">
        <v>0</v>
      </c>
      <c r="D34" s="439">
        <v>0</v>
      </c>
      <c r="E34" s="138"/>
      <c r="H34" s="112">
        <v>21</v>
      </c>
      <c r="I34" s="1"/>
      <c r="J34" s="1"/>
      <c r="K34" s="1"/>
      <c r="L34" s="1"/>
      <c r="M34" s="1"/>
      <c r="N34" s="1"/>
      <c r="O34" s="1"/>
      <c r="P34" s="8"/>
    </row>
    <row r="35" spans="1:16" ht="15" customHeight="1">
      <c r="B35" s="2"/>
      <c r="C35" s="32">
        <v>0</v>
      </c>
      <c r="D35" s="439">
        <v>0</v>
      </c>
      <c r="E35" s="138"/>
      <c r="H35" s="112">
        <v>22</v>
      </c>
      <c r="I35" s="1"/>
      <c r="J35" s="1"/>
      <c r="K35" s="1"/>
      <c r="L35" s="1"/>
      <c r="M35" s="1"/>
      <c r="N35" s="1"/>
      <c r="O35" s="1"/>
      <c r="P35" s="8"/>
    </row>
    <row r="36" spans="1:16" ht="15" customHeight="1">
      <c r="B36" s="2"/>
      <c r="C36" s="32">
        <v>0</v>
      </c>
      <c r="D36" s="439">
        <v>0</v>
      </c>
      <c r="E36" s="138"/>
      <c r="H36" s="112">
        <v>23</v>
      </c>
      <c r="I36" s="1"/>
      <c r="J36" s="1"/>
      <c r="K36" s="1"/>
      <c r="L36" s="1"/>
      <c r="M36" s="1"/>
      <c r="N36" s="1"/>
      <c r="O36" s="1"/>
      <c r="P36" s="8"/>
    </row>
    <row r="37" spans="1:16" ht="15" customHeight="1" thickBot="1">
      <c r="B37" s="437"/>
      <c r="C37" s="426">
        <v>0</v>
      </c>
      <c r="D37" s="458">
        <v>0</v>
      </c>
      <c r="E37" s="138"/>
      <c r="H37" s="112"/>
      <c r="I37" s="1"/>
      <c r="J37" s="1"/>
      <c r="K37" s="1"/>
      <c r="L37" s="1"/>
      <c r="M37" s="1"/>
      <c r="N37" s="1"/>
      <c r="O37" s="1"/>
      <c r="P37" s="8"/>
    </row>
    <row r="38" spans="1:16" ht="15" customHeight="1" thickBot="1">
      <c r="B38" s="437"/>
      <c r="C38" s="441" t="s">
        <v>409</v>
      </c>
      <c r="D38" s="442">
        <v>210.98958752976</v>
      </c>
      <c r="E38" s="138"/>
      <c r="H38" s="112"/>
      <c r="I38" s="1"/>
      <c r="J38" s="1"/>
      <c r="K38" s="1"/>
      <c r="L38" s="1"/>
      <c r="M38" s="1"/>
      <c r="N38" s="1"/>
      <c r="O38" s="1"/>
      <c r="P38" s="8"/>
    </row>
    <row r="39" spans="1:16" ht="14" customHeight="1">
      <c r="A39" s="15"/>
      <c r="B39" s="2"/>
      <c r="C39" s="9"/>
      <c r="D39" s="8"/>
      <c r="E39" s="8"/>
      <c r="H39" s="31"/>
      <c r="I39" s="1"/>
      <c r="J39" s="17"/>
      <c r="K39" s="1"/>
      <c r="L39" s="1"/>
      <c r="M39" s="1"/>
      <c r="N39" s="1"/>
      <c r="O39" s="1"/>
      <c r="P39" s="8"/>
    </row>
    <row r="40" spans="1:16" ht="14" thickBot="1">
      <c r="A40" s="15"/>
      <c r="B40" s="41"/>
      <c r="C40" s="20"/>
      <c r="D40" s="20"/>
      <c r="E40" s="20"/>
      <c r="F40" s="20"/>
      <c r="G40" s="20"/>
      <c r="H40" s="40"/>
      <c r="I40" s="1"/>
      <c r="J40" s="17"/>
      <c r="K40" s="15"/>
      <c r="L40" s="15"/>
      <c r="M40" s="15"/>
      <c r="N40" s="15"/>
    </row>
    <row r="41" spans="1:16">
      <c r="J41" s="1"/>
    </row>
  </sheetData>
  <sheetProtection selectLockedCells="1" selectUnlockedCells="1"/>
  <conditionalFormatting sqref="D25:D37">
    <cfRule type="cellIs" dxfId="12" priority="3" operator="equal">
      <formula>0</formula>
    </cfRule>
  </conditionalFormatting>
  <conditionalFormatting sqref="C25:D37">
    <cfRule type="cellIs" dxfId="11" priority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95" firstPageNumber="0" orientation="landscape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17">
    <pageSetUpPr fitToPage="1"/>
  </sheetPr>
  <dimension ref="A1:N43"/>
  <sheetViews>
    <sheetView showGridLines="0" topLeftCell="C10" zoomScale="134" workbookViewId="0">
      <selection activeCell="I13" sqref="I13"/>
    </sheetView>
  </sheetViews>
  <sheetFormatPr baseColWidth="10" defaultColWidth="8.83203125" defaultRowHeight="13"/>
  <cols>
    <col min="1" max="1" width="3.33203125" style="3" customWidth="1"/>
    <col min="2" max="2" width="5.6640625" style="3" customWidth="1"/>
    <col min="3" max="3" width="60.33203125" style="3" customWidth="1"/>
    <col min="4" max="4" width="9.83203125" style="3" customWidth="1"/>
    <col min="5" max="5" width="7.1640625" style="3" customWidth="1"/>
    <col min="6" max="6" width="7" style="3" customWidth="1"/>
    <col min="7" max="7" width="10.33203125" style="3" customWidth="1"/>
    <col min="8" max="8" width="6.1640625" style="3" bestFit="1" customWidth="1"/>
    <col min="9" max="9" width="9.33203125" style="3" bestFit="1" customWidth="1"/>
    <col min="10" max="10" width="8.83203125" style="3"/>
    <col min="11" max="11" width="5.33203125" style="3" customWidth="1"/>
    <col min="12" max="16384" width="8.83203125" style="3"/>
  </cols>
  <sheetData>
    <row r="1" spans="1:14">
      <c r="A1" s="15"/>
      <c r="B1" s="15"/>
      <c r="C1" s="15"/>
      <c r="D1" s="15"/>
      <c r="E1" s="15"/>
      <c r="F1" s="15"/>
      <c r="G1" s="1"/>
      <c r="H1" s="17"/>
      <c r="I1" s="17"/>
      <c r="J1" s="17"/>
      <c r="K1" s="1"/>
    </row>
    <row r="2" spans="1:14">
      <c r="A2" s="15"/>
      <c r="B2" s="15"/>
      <c r="C2" s="15"/>
      <c r="D2" s="15"/>
      <c r="E2" s="15"/>
      <c r="F2" s="15"/>
      <c r="G2" s="1"/>
      <c r="H2" s="17"/>
      <c r="I2" s="17"/>
      <c r="J2" s="17"/>
      <c r="K2" s="1"/>
    </row>
    <row r="3" spans="1:14" ht="14" thickBot="1">
      <c r="A3" s="15"/>
      <c r="B3" s="15"/>
      <c r="C3" s="15"/>
      <c r="D3" s="15"/>
      <c r="E3" s="15"/>
      <c r="F3" s="15"/>
      <c r="G3" s="1"/>
      <c r="H3" s="17"/>
      <c r="I3" s="17"/>
      <c r="J3" s="17"/>
      <c r="K3" s="1"/>
    </row>
    <row r="4" spans="1:14" ht="13" customHeight="1">
      <c r="A4" s="15"/>
      <c r="B4" s="91"/>
      <c r="C4" s="92"/>
      <c r="D4" s="92"/>
      <c r="E4" s="92"/>
      <c r="F4" s="209"/>
      <c r="G4" s="92"/>
      <c r="H4" s="119"/>
      <c r="I4" s="119"/>
      <c r="J4" s="119"/>
      <c r="K4" s="106"/>
    </row>
    <row r="5" spans="1:14" ht="13" customHeight="1">
      <c r="A5" s="15"/>
      <c r="B5" s="94"/>
      <c r="C5" s="95"/>
      <c r="D5" s="135"/>
      <c r="E5" s="135"/>
      <c r="F5" s="135"/>
      <c r="G5" s="96"/>
      <c r="H5" s="101"/>
      <c r="I5" s="210"/>
      <c r="J5" s="134" t="s">
        <v>417</v>
      </c>
      <c r="K5" s="97"/>
    </row>
    <row r="6" spans="1:14" ht="13" customHeight="1">
      <c r="A6" s="15"/>
      <c r="B6" s="94"/>
      <c r="C6" s="100"/>
      <c r="D6" s="100"/>
      <c r="E6" s="100"/>
      <c r="F6" s="101"/>
      <c r="G6" s="100"/>
      <c r="H6" s="101"/>
      <c r="I6" s="210"/>
      <c r="J6" s="210"/>
      <c r="K6" s="97"/>
    </row>
    <row r="7" spans="1:14" ht="13" customHeight="1">
      <c r="A7" s="15"/>
      <c r="B7" s="94"/>
      <c r="C7" s="99" t="s">
        <v>415</v>
      </c>
      <c r="D7" s="121"/>
      <c r="E7" s="121"/>
      <c r="F7" s="122"/>
      <c r="G7" s="121"/>
      <c r="H7" s="122"/>
      <c r="I7" s="211"/>
      <c r="J7" s="211"/>
      <c r="K7" s="97"/>
    </row>
    <row r="8" spans="1:14" ht="13" customHeight="1">
      <c r="A8" s="15"/>
      <c r="B8" s="94"/>
      <c r="C8" s="99"/>
      <c r="D8" s="121"/>
      <c r="E8" s="121"/>
      <c r="F8" s="122"/>
      <c r="G8" s="121"/>
      <c r="H8" s="122"/>
      <c r="I8" s="211"/>
      <c r="J8" s="211"/>
      <c r="K8" s="97"/>
    </row>
    <row r="9" spans="1:14" ht="15" customHeight="1">
      <c r="A9" s="15"/>
      <c r="B9" s="2"/>
      <c r="C9" s="1"/>
      <c r="D9" s="1"/>
      <c r="E9" s="1"/>
      <c r="F9" s="17"/>
      <c r="G9" s="1"/>
      <c r="H9" s="17"/>
      <c r="I9" s="15"/>
      <c r="J9" s="15"/>
      <c r="K9" s="31"/>
    </row>
    <row r="10" spans="1:14" ht="15" customHeight="1">
      <c r="A10" s="15"/>
      <c r="B10" s="2"/>
      <c r="C10" s="18" t="s">
        <v>400</v>
      </c>
      <c r="D10" s="18"/>
      <c r="E10" s="18"/>
      <c r="F10" s="18"/>
      <c r="G10" s="18"/>
      <c r="H10" s="18"/>
      <c r="I10" s="18"/>
      <c r="J10" s="18"/>
      <c r="K10" s="31"/>
    </row>
    <row r="11" spans="1:14" ht="15" customHeight="1" thickBot="1">
      <c r="B11" s="2"/>
      <c r="C11" s="9"/>
      <c r="D11" s="11"/>
      <c r="E11" s="10"/>
      <c r="F11" s="11" t="s">
        <v>39</v>
      </c>
      <c r="G11" s="9"/>
      <c r="H11" s="9"/>
      <c r="I11" s="10"/>
      <c r="J11" s="11"/>
      <c r="K11" s="31"/>
    </row>
    <row r="12" spans="1:14" ht="25.5" customHeight="1" thickBot="1">
      <c r="B12" s="2"/>
      <c r="C12" s="75" t="s">
        <v>45</v>
      </c>
      <c r="D12" s="78" t="s">
        <v>42</v>
      </c>
      <c r="E12" s="78" t="s">
        <v>43</v>
      </c>
      <c r="F12" s="78" t="s">
        <v>345</v>
      </c>
      <c r="H12" s="3">
        <v>2005</v>
      </c>
      <c r="I12" s="3">
        <v>2006</v>
      </c>
      <c r="J12" s="9">
        <v>2007</v>
      </c>
      <c r="K12" s="31"/>
      <c r="M12" s="3">
        <v>2005</v>
      </c>
      <c r="N12" s="3">
        <v>2006</v>
      </c>
    </row>
    <row r="13" spans="1:14" ht="15" customHeight="1">
      <c r="B13" s="2"/>
      <c r="C13" s="541" t="s">
        <v>290</v>
      </c>
      <c r="D13" s="428">
        <v>363.97457381690998</v>
      </c>
      <c r="E13" s="455">
        <v>0.13675594265502031</v>
      </c>
      <c r="F13" s="455">
        <v>0.13675594265502031</v>
      </c>
      <c r="G13" s="139">
        <v>0</v>
      </c>
      <c r="H13" s="214">
        <f>(M13+M14+M29)/(M19+M20+M28+M31+M32+M33+M37+M38+0.3*(M39+M40))</f>
        <v>1.7023880766762436</v>
      </c>
      <c r="I13" s="214">
        <f>(N13+N14+N29)/(N19+N20+N28+N31+N32+N33+N37+N36+0.3*(N39+N40))</f>
        <v>1.8923481995840479</v>
      </c>
      <c r="J13" s="539">
        <f>(D13+D14+D29)/(D19+D20+D28+D31+D33+D32+0.3*D37)</f>
        <v>1.864936530212522</v>
      </c>
      <c r="K13" s="112"/>
      <c r="M13" s="3">
        <v>317.27</v>
      </c>
      <c r="N13" s="3">
        <v>380.81</v>
      </c>
    </row>
    <row r="14" spans="1:14" ht="15" customHeight="1">
      <c r="B14" s="2"/>
      <c r="C14" s="542" t="s">
        <v>291</v>
      </c>
      <c r="D14" s="429">
        <v>349.40754222889001</v>
      </c>
      <c r="E14" s="456">
        <v>0.13128268084001443</v>
      </c>
      <c r="F14" s="456">
        <v>0.26803862349503471</v>
      </c>
      <c r="G14" s="139">
        <v>1</v>
      </c>
      <c r="H14" s="214"/>
      <c r="I14" s="215"/>
      <c r="J14" s="216"/>
      <c r="K14" s="112"/>
      <c r="M14" s="3">
        <v>279.67</v>
      </c>
      <c r="N14" s="3">
        <v>313.72000000000003</v>
      </c>
    </row>
    <row r="15" spans="1:14" ht="15" customHeight="1">
      <c r="B15" s="2"/>
      <c r="C15" s="53" t="s">
        <v>289</v>
      </c>
      <c r="D15" s="429">
        <v>275.58976132415995</v>
      </c>
      <c r="E15" s="456">
        <v>0.10354717144312396</v>
      </c>
      <c r="F15" s="456">
        <v>0.37158579493815869</v>
      </c>
      <c r="G15" s="139">
        <v>2</v>
      </c>
      <c r="H15" s="214"/>
      <c r="I15" s="215"/>
      <c r="J15" s="216"/>
      <c r="K15" s="112"/>
    </row>
    <row r="16" spans="1:14" ht="15" customHeight="1">
      <c r="B16" s="2"/>
      <c r="C16" s="53" t="s">
        <v>288</v>
      </c>
      <c r="D16" s="429">
        <v>238.06509169989002</v>
      </c>
      <c r="E16" s="456">
        <v>8.9448050415327524E-2</v>
      </c>
      <c r="F16" s="456">
        <v>0.46103384535348624</v>
      </c>
      <c r="G16" s="139">
        <v>3</v>
      </c>
      <c r="H16" s="214"/>
      <c r="I16" s="215"/>
      <c r="J16" s="216"/>
      <c r="K16" s="112"/>
      <c r="M16" s="3">
        <v>177.7</v>
      </c>
      <c r="N16" s="3">
        <v>235.85</v>
      </c>
    </row>
    <row r="17" spans="2:14" ht="15" customHeight="1">
      <c r="B17" s="2"/>
      <c r="C17" s="53" t="s">
        <v>286</v>
      </c>
      <c r="D17" s="429">
        <v>151.98329540110998</v>
      </c>
      <c r="E17" s="456">
        <v>5.7104590060871915E-2</v>
      </c>
      <c r="F17" s="456">
        <v>0.51813843541435811</v>
      </c>
      <c r="G17" s="139">
        <v>4</v>
      </c>
      <c r="H17" s="214"/>
      <c r="I17" s="215"/>
      <c r="J17" s="216"/>
      <c r="K17" s="112"/>
    </row>
    <row r="18" spans="2:14" ht="15" customHeight="1">
      <c r="B18" s="2"/>
      <c r="C18" s="53" t="s">
        <v>287</v>
      </c>
      <c r="D18" s="429">
        <v>146.50428555675001</v>
      </c>
      <c r="E18" s="456">
        <v>5.5045965063460697E-2</v>
      </c>
      <c r="F18" s="456">
        <v>0.57318440047781882</v>
      </c>
      <c r="G18" s="139">
        <v>5</v>
      </c>
      <c r="H18" s="214"/>
      <c r="I18" s="215"/>
      <c r="J18" s="216"/>
      <c r="K18" s="112"/>
    </row>
    <row r="19" spans="2:14" ht="15" customHeight="1">
      <c r="B19" s="2"/>
      <c r="C19" s="543" t="s">
        <v>296</v>
      </c>
      <c r="D19" s="429">
        <v>133.13003719225</v>
      </c>
      <c r="E19" s="456">
        <v>5.0020866955070284E-2</v>
      </c>
      <c r="F19" s="456">
        <v>0.62320526743288907</v>
      </c>
      <c r="G19" s="139">
        <v>6</v>
      </c>
      <c r="H19" s="214"/>
      <c r="I19" s="215"/>
      <c r="J19" s="216"/>
      <c r="K19" s="112"/>
      <c r="M19" s="3">
        <v>123.95</v>
      </c>
      <c r="N19" s="3">
        <v>117.99</v>
      </c>
    </row>
    <row r="20" spans="2:14" ht="15" customHeight="1">
      <c r="B20" s="2"/>
      <c r="C20" s="543" t="s">
        <v>284</v>
      </c>
      <c r="D20" s="429">
        <v>126.89632059358</v>
      </c>
      <c r="E20" s="456">
        <v>4.7678676453257393E-2</v>
      </c>
      <c r="F20" s="456">
        <v>0.67088394388614647</v>
      </c>
      <c r="G20" s="139">
        <v>7</v>
      </c>
      <c r="H20" s="214"/>
      <c r="I20" s="215"/>
      <c r="J20" s="216"/>
      <c r="K20" s="112"/>
      <c r="M20" s="3">
        <v>105.82</v>
      </c>
      <c r="N20" s="3">
        <v>119.59</v>
      </c>
    </row>
    <row r="21" spans="2:14" ht="15" customHeight="1">
      <c r="B21" s="2"/>
      <c r="C21" s="53" t="s">
        <v>295</v>
      </c>
      <c r="D21" s="429">
        <v>117.98524313906</v>
      </c>
      <c r="E21" s="456">
        <v>4.4330522804541819E-2</v>
      </c>
      <c r="F21" s="456">
        <v>0.71521446669068833</v>
      </c>
      <c r="G21" s="139">
        <v>8</v>
      </c>
      <c r="H21" s="214"/>
      <c r="I21" s="215"/>
      <c r="J21" s="216"/>
      <c r="K21" s="112"/>
    </row>
    <row r="22" spans="2:14" ht="15" customHeight="1">
      <c r="B22" s="2"/>
      <c r="C22" s="53" t="s">
        <v>285</v>
      </c>
      <c r="D22" s="429">
        <v>102.57443942464</v>
      </c>
      <c r="E22" s="456">
        <v>3.8540231007683674E-2</v>
      </c>
      <c r="F22" s="456">
        <v>0.753754697698372</v>
      </c>
      <c r="G22" s="139">
        <v>9</v>
      </c>
      <c r="H22" s="214"/>
      <c r="I22" s="215"/>
      <c r="J22" s="216"/>
      <c r="K22" s="112"/>
    </row>
    <row r="23" spans="2:14" ht="15" customHeight="1">
      <c r="B23" s="2"/>
      <c r="C23" s="53" t="s">
        <v>294</v>
      </c>
      <c r="D23" s="429">
        <v>99.061100942509995</v>
      </c>
      <c r="E23" s="456">
        <v>3.7220166501662606E-2</v>
      </c>
      <c r="F23" s="456">
        <v>0.7909748642000346</v>
      </c>
      <c r="G23" s="139">
        <v>10</v>
      </c>
      <c r="H23" s="214"/>
      <c r="I23" s="215"/>
      <c r="J23" s="216"/>
      <c r="K23" s="112"/>
    </row>
    <row r="24" spans="2:14" ht="15" customHeight="1">
      <c r="B24" s="2"/>
      <c r="C24" s="53" t="s">
        <v>283</v>
      </c>
      <c r="D24" s="429">
        <v>90.916374227969996</v>
      </c>
      <c r="E24" s="456">
        <v>3.4159953344919579E-2</v>
      </c>
      <c r="F24" s="456">
        <v>0.82513481754495421</v>
      </c>
      <c r="G24" s="139">
        <v>11</v>
      </c>
      <c r="H24" s="214"/>
      <c r="I24" s="215"/>
      <c r="J24" s="216"/>
      <c r="K24" s="112"/>
    </row>
    <row r="25" spans="2:14" ht="15" customHeight="1">
      <c r="B25" s="2"/>
      <c r="C25" s="53" t="s">
        <v>282</v>
      </c>
      <c r="D25" s="429">
        <v>51.574305899980004</v>
      </c>
      <c r="E25" s="456">
        <v>1.9377982220478006E-2</v>
      </c>
      <c r="F25" s="456">
        <v>0.84451279976543225</v>
      </c>
      <c r="G25" s="139">
        <v>12</v>
      </c>
      <c r="H25" s="214"/>
      <c r="I25" s="215"/>
      <c r="J25" s="216"/>
      <c r="K25" s="112"/>
    </row>
    <row r="26" spans="2:14" ht="15" customHeight="1">
      <c r="B26" s="2"/>
      <c r="C26" s="53" t="s">
        <v>293</v>
      </c>
      <c r="D26" s="429">
        <v>46.884015146069999</v>
      </c>
      <c r="E26" s="456">
        <v>1.7615702161597451E-2</v>
      </c>
      <c r="F26" s="456">
        <v>0.86212850192702972</v>
      </c>
      <c r="G26" s="139">
        <v>13</v>
      </c>
      <c r="H26" s="214"/>
      <c r="I26" s="215"/>
      <c r="J26" s="216"/>
      <c r="K26" s="112"/>
    </row>
    <row r="27" spans="2:14" ht="15" customHeight="1">
      <c r="B27" s="2"/>
      <c r="C27" s="53" t="s">
        <v>281</v>
      </c>
      <c r="D27" s="429">
        <v>39.959622206710002</v>
      </c>
      <c r="E27" s="456">
        <v>1.5014004263292368E-2</v>
      </c>
      <c r="F27" s="456">
        <v>0.87714250619032208</v>
      </c>
      <c r="G27" s="139">
        <v>14</v>
      </c>
      <c r="H27" s="214"/>
      <c r="I27" s="215"/>
      <c r="J27" s="216"/>
      <c r="K27" s="112"/>
    </row>
    <row r="28" spans="2:14" ht="15" customHeight="1">
      <c r="B28" s="2"/>
      <c r="C28" s="543" t="s">
        <v>279</v>
      </c>
      <c r="D28" s="429">
        <v>33.0438238797</v>
      </c>
      <c r="E28" s="456">
        <v>1.2415535613397009E-2</v>
      </c>
      <c r="F28" s="456">
        <v>0.88955804180371911</v>
      </c>
      <c r="G28" s="139">
        <v>15</v>
      </c>
      <c r="H28" s="214"/>
      <c r="I28" s="215"/>
      <c r="J28" s="216"/>
      <c r="K28" s="112"/>
      <c r="M28" s="3">
        <v>26.22</v>
      </c>
      <c r="N28" s="3">
        <v>28.96</v>
      </c>
    </row>
    <row r="29" spans="2:14" ht="15" customHeight="1">
      <c r="B29" s="2"/>
      <c r="C29" s="543" t="s">
        <v>280</v>
      </c>
      <c r="D29" s="429">
        <v>33.039392082380004</v>
      </c>
      <c r="E29" s="456">
        <v>1.2413870456916993E-2</v>
      </c>
      <c r="F29" s="456">
        <v>0.90197191226063611</v>
      </c>
      <c r="G29" s="139">
        <v>16</v>
      </c>
      <c r="H29" s="214"/>
      <c r="I29" s="215"/>
      <c r="J29" s="216"/>
      <c r="K29" s="112"/>
      <c r="M29" s="3">
        <v>31.74</v>
      </c>
      <c r="N29" s="3">
        <v>30.65</v>
      </c>
    </row>
    <row r="30" spans="2:14" ht="15" customHeight="1">
      <c r="B30" s="2"/>
      <c r="C30" s="53" t="s">
        <v>278</v>
      </c>
      <c r="D30" s="429">
        <v>32.316231599630001</v>
      </c>
      <c r="E30" s="456">
        <v>1.2142157813717129E-2</v>
      </c>
      <c r="F30" s="456">
        <v>0.91411407007435319</v>
      </c>
      <c r="G30" s="139">
        <v>17</v>
      </c>
      <c r="H30" s="214"/>
      <c r="I30" s="215"/>
      <c r="J30" s="216"/>
      <c r="K30" s="112"/>
    </row>
    <row r="31" spans="2:14" ht="15" customHeight="1">
      <c r="B31" s="2"/>
      <c r="C31" s="543" t="s">
        <v>275</v>
      </c>
      <c r="D31" s="429">
        <v>28.786132243060003</v>
      </c>
      <c r="E31" s="456">
        <v>1.0815795754656228E-2</v>
      </c>
      <c r="F31" s="456">
        <v>0.92492986582900938</v>
      </c>
      <c r="G31" s="139">
        <v>18</v>
      </c>
      <c r="H31" s="214"/>
      <c r="I31" s="215"/>
      <c r="J31" s="216"/>
      <c r="K31" s="112"/>
      <c r="M31" s="3">
        <v>25.33</v>
      </c>
      <c r="N31" s="3">
        <v>25.88</v>
      </c>
    </row>
    <row r="32" spans="2:14" ht="15" customHeight="1">
      <c r="B32" s="2"/>
      <c r="C32" s="543" t="s">
        <v>276</v>
      </c>
      <c r="D32" s="429">
        <v>25.740831623040002</v>
      </c>
      <c r="E32" s="456">
        <v>9.6715868265670746E-3</v>
      </c>
      <c r="F32" s="456">
        <v>0.93460145265557648</v>
      </c>
      <c r="G32" s="139">
        <v>19</v>
      </c>
      <c r="H32" s="214"/>
      <c r="I32" s="215"/>
      <c r="J32" s="216"/>
      <c r="K32" s="112"/>
      <c r="M32" s="3">
        <v>18.82</v>
      </c>
      <c r="N32" s="3">
        <v>21.27</v>
      </c>
    </row>
    <row r="33" spans="2:14" ht="15" customHeight="1">
      <c r="B33" s="2"/>
      <c r="C33" s="543" t="s">
        <v>273</v>
      </c>
      <c r="D33" s="429">
        <v>24.439732021759998</v>
      </c>
      <c r="E33" s="456">
        <v>9.1827254739863754E-3</v>
      </c>
      <c r="F33" s="456">
        <v>0.94378417812956283</v>
      </c>
      <c r="G33" s="139">
        <v>20</v>
      </c>
      <c r="H33" s="214"/>
      <c r="I33" s="215"/>
      <c r="J33" s="216"/>
      <c r="K33" s="112"/>
      <c r="M33" s="3">
        <v>34.97</v>
      </c>
      <c r="N33" s="3">
        <v>21.99</v>
      </c>
    </row>
    <row r="34" spans="2:14" ht="15" customHeight="1">
      <c r="B34" s="2"/>
      <c r="C34" s="53" t="s">
        <v>292</v>
      </c>
      <c r="D34" s="429">
        <v>21.22122462706</v>
      </c>
      <c r="E34" s="456">
        <v>7.9734376710263802E-3</v>
      </c>
      <c r="F34" s="456">
        <v>0.95175761580058926</v>
      </c>
      <c r="G34" s="139">
        <v>21</v>
      </c>
      <c r="H34" s="214"/>
      <c r="I34" s="215"/>
      <c r="J34" s="216"/>
      <c r="K34" s="112"/>
    </row>
    <row r="35" spans="2:14" ht="15" customHeight="1">
      <c r="B35" s="2"/>
      <c r="C35" s="53" t="s">
        <v>274</v>
      </c>
      <c r="D35" s="429">
        <v>20.0437851127</v>
      </c>
      <c r="E35" s="456">
        <v>7.5310390468121251E-3</v>
      </c>
      <c r="F35" s="456">
        <v>0.95928865484740133</v>
      </c>
      <c r="G35" s="139">
        <v>22</v>
      </c>
      <c r="H35" s="214"/>
      <c r="I35" s="215"/>
      <c r="J35" s="216"/>
      <c r="K35" s="112"/>
    </row>
    <row r="36" spans="2:14" ht="15" customHeight="1">
      <c r="B36" s="2"/>
      <c r="C36" s="53" t="s">
        <v>277</v>
      </c>
      <c r="D36" s="429">
        <v>14.34366086022</v>
      </c>
      <c r="E36" s="456">
        <v>5.3893348688967462E-3</v>
      </c>
      <c r="F36" s="456">
        <v>0.96467798971629803</v>
      </c>
      <c r="G36" s="139">
        <v>23</v>
      </c>
      <c r="H36" s="214"/>
      <c r="I36" s="215"/>
      <c r="J36" s="216"/>
      <c r="K36" s="112"/>
      <c r="L36" s="3" t="s">
        <v>515</v>
      </c>
      <c r="N36" s="3">
        <v>11.69</v>
      </c>
    </row>
    <row r="37" spans="2:14" ht="15" customHeight="1" thickBot="1">
      <c r="B37" s="2"/>
      <c r="C37" s="454" t="s">
        <v>412</v>
      </c>
      <c r="D37" s="430">
        <v>94.009177149970341</v>
      </c>
      <c r="E37" s="457">
        <v>3.5322010283702118E-2</v>
      </c>
      <c r="F37" s="457">
        <v>1.0000000000000002</v>
      </c>
      <c r="G37" s="139"/>
      <c r="H37" s="214"/>
      <c r="I37" s="215"/>
      <c r="J37" s="216"/>
      <c r="K37" s="112"/>
      <c r="L37" s="3" t="s">
        <v>513</v>
      </c>
      <c r="M37" s="3">
        <v>5.51</v>
      </c>
      <c r="N37" s="540">
        <v>5.94</v>
      </c>
    </row>
    <row r="38" spans="2:14" ht="14" thickBot="1">
      <c r="B38" s="2"/>
      <c r="C38" s="464" t="s">
        <v>410</v>
      </c>
      <c r="D38" s="431">
        <v>2661.49</v>
      </c>
      <c r="E38" s="427"/>
      <c r="F38" s="427"/>
      <c r="G38" s="9"/>
      <c r="H38" s="214"/>
      <c r="I38" s="215"/>
      <c r="J38" s="216"/>
      <c r="K38" s="112"/>
      <c r="L38" s="3" t="s">
        <v>514</v>
      </c>
      <c r="M38" s="3">
        <v>4.67</v>
      </c>
    </row>
    <row r="39" spans="2:14">
      <c r="B39" s="2"/>
      <c r="C39" s="72"/>
      <c r="D39" s="55"/>
      <c r="E39" s="9"/>
      <c r="F39" s="9"/>
      <c r="G39" s="9"/>
      <c r="H39" s="214"/>
      <c r="I39" s="215"/>
      <c r="J39" s="216"/>
      <c r="K39" s="112"/>
      <c r="L39" s="3" t="s">
        <v>316</v>
      </c>
      <c r="M39" s="3">
        <v>32.979999999999997</v>
      </c>
      <c r="N39" s="3">
        <v>36.15</v>
      </c>
    </row>
    <row r="40" spans="2:14" ht="14" thickBot="1">
      <c r="B40" s="5"/>
      <c r="C40" s="20"/>
      <c r="D40" s="20"/>
      <c r="E40" s="20"/>
      <c r="F40" s="20"/>
      <c r="G40" s="20"/>
      <c r="H40" s="20"/>
      <c r="I40" s="70"/>
      <c r="J40" s="51"/>
      <c r="K40" s="40"/>
      <c r="L40" s="3" t="s">
        <v>316</v>
      </c>
      <c r="M40" s="540">
        <v>47.03</v>
      </c>
      <c r="N40" s="3">
        <v>63.54</v>
      </c>
    </row>
    <row r="41" spans="2:14">
      <c r="B41" s="15"/>
      <c r="C41" s="15"/>
      <c r="D41" s="15"/>
      <c r="E41" s="15"/>
      <c r="F41" s="15"/>
      <c r="G41" s="17"/>
      <c r="H41" s="1"/>
      <c r="I41" s="13"/>
      <c r="J41" s="4"/>
    </row>
    <row r="42" spans="2:14">
      <c r="I42" s="144"/>
    </row>
    <row r="43" spans="2:14">
      <c r="I43" s="143"/>
    </row>
  </sheetData>
  <sheetProtection selectLockedCells="1" selectUnlockedCells="1"/>
  <phoneticPr fontId="14" type="noConversion"/>
  <conditionalFormatting sqref="H39:J39">
    <cfRule type="cellIs" dxfId="10" priority="14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91" firstPageNumber="0" orientation="landscape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18"/>
  <dimension ref="A1:J38"/>
  <sheetViews>
    <sheetView showGridLines="0" workbookViewId="0">
      <selection activeCell="F22" sqref="F22"/>
    </sheetView>
  </sheetViews>
  <sheetFormatPr baseColWidth="10" defaultColWidth="8.83203125" defaultRowHeight="13"/>
  <cols>
    <col min="1" max="1" width="3.33203125" style="3" customWidth="1"/>
    <col min="2" max="2" width="5.6640625" style="3" customWidth="1"/>
    <col min="3" max="3" width="48.6640625" style="3" customWidth="1"/>
    <col min="4" max="4" width="10.1640625" style="3" customWidth="1"/>
    <col min="5" max="6" width="9.6640625" style="3" customWidth="1"/>
    <col min="7" max="7" width="10.33203125" style="3" customWidth="1"/>
    <col min="8" max="8" width="17.33203125" style="3" customWidth="1"/>
    <col min="9" max="9" width="8.83203125" style="3"/>
    <col min="10" max="10" width="5.33203125" style="3" customWidth="1"/>
    <col min="11" max="12" width="8.83203125" style="3"/>
    <col min="13" max="13" width="13.33203125" style="3" bestFit="1" customWidth="1"/>
    <col min="14" max="16384" width="8.83203125" style="3"/>
  </cols>
  <sheetData>
    <row r="1" spans="1:10">
      <c r="A1" s="15"/>
      <c r="B1" s="15"/>
      <c r="C1" s="15"/>
      <c r="D1" s="15"/>
      <c r="E1" s="15"/>
      <c r="F1" s="15"/>
      <c r="G1" s="1"/>
      <c r="H1" s="17"/>
      <c r="I1" s="17"/>
      <c r="J1" s="1"/>
    </row>
    <row r="2" spans="1:10">
      <c r="A2" s="15"/>
      <c r="B2" s="15"/>
      <c r="C2" s="15"/>
      <c r="D2" s="15"/>
      <c r="E2" s="15"/>
      <c r="F2" s="15"/>
      <c r="G2" s="1"/>
      <c r="H2" s="17"/>
      <c r="I2" s="17"/>
      <c r="J2" s="1"/>
    </row>
    <row r="3" spans="1:10" ht="14" thickBot="1">
      <c r="A3" s="15"/>
      <c r="B3" s="15"/>
      <c r="C3" s="15"/>
      <c r="D3" s="15"/>
      <c r="E3" s="15"/>
      <c r="F3" s="15"/>
      <c r="G3" s="1"/>
      <c r="H3" s="17"/>
      <c r="I3" s="17"/>
      <c r="J3" s="1"/>
    </row>
    <row r="4" spans="1:10" ht="13" customHeight="1">
      <c r="A4" s="15"/>
      <c r="B4" s="91"/>
      <c r="C4" s="92"/>
      <c r="D4" s="92"/>
      <c r="E4" s="92"/>
      <c r="F4" s="209"/>
      <c r="G4" s="92"/>
      <c r="H4" s="119"/>
      <c r="I4" s="119"/>
      <c r="J4" s="106"/>
    </row>
    <row r="5" spans="1:10" ht="13" customHeight="1">
      <c r="A5" s="15"/>
      <c r="B5" s="94"/>
      <c r="C5" s="95"/>
      <c r="D5" s="135"/>
      <c r="E5" s="135"/>
      <c r="F5" s="135"/>
      <c r="G5" s="96"/>
      <c r="H5" s="101"/>
      <c r="I5" s="134" t="s">
        <v>416</v>
      </c>
      <c r="J5" s="97"/>
    </row>
    <row r="6" spans="1:10" ht="13" customHeight="1">
      <c r="A6" s="15"/>
      <c r="B6" s="94"/>
      <c r="C6" s="100"/>
      <c r="D6" s="100"/>
      <c r="E6" s="100"/>
      <c r="F6" s="101"/>
      <c r="G6" s="100"/>
      <c r="H6" s="101"/>
      <c r="I6" s="210"/>
      <c r="J6" s="97"/>
    </row>
    <row r="7" spans="1:10" ht="13" customHeight="1">
      <c r="A7" s="15"/>
      <c r="B7" s="94"/>
      <c r="C7" s="99" t="s">
        <v>415</v>
      </c>
      <c r="D7" s="121"/>
      <c r="E7" s="121"/>
      <c r="F7" s="122"/>
      <c r="G7" s="121"/>
      <c r="H7" s="122"/>
      <c r="I7" s="211"/>
      <c r="J7" s="97"/>
    </row>
    <row r="8" spans="1:10" ht="13" customHeight="1">
      <c r="A8" s="15"/>
      <c r="B8" s="94"/>
      <c r="C8" s="99"/>
      <c r="D8" s="121"/>
      <c r="E8" s="121"/>
      <c r="F8" s="122"/>
      <c r="G8" s="121"/>
      <c r="H8" s="122"/>
      <c r="I8" s="211"/>
      <c r="J8" s="97"/>
    </row>
    <row r="9" spans="1:10" ht="15" customHeight="1">
      <c r="A9" s="15"/>
      <c r="B9" s="2"/>
      <c r="C9" s="64"/>
      <c r="D9" s="68"/>
      <c r="E9" s="68"/>
      <c r="F9" s="69"/>
      <c r="G9" s="68"/>
      <c r="H9" s="69"/>
      <c r="I9" s="71"/>
      <c r="J9" s="31"/>
    </row>
    <row r="10" spans="1:10" ht="15" customHeight="1">
      <c r="B10" s="2"/>
      <c r="G10" s="9"/>
      <c r="H10" s="141"/>
      <c r="I10" s="212"/>
      <c r="J10" s="112"/>
    </row>
    <row r="11" spans="1:10" ht="15" customHeight="1">
      <c r="B11" s="2"/>
      <c r="C11" s="18" t="s">
        <v>401</v>
      </c>
      <c r="D11" s="18"/>
      <c r="E11" s="18"/>
      <c r="F11" s="18"/>
      <c r="G11" s="9"/>
      <c r="H11" s="141"/>
      <c r="I11" s="212"/>
      <c r="J11" s="112"/>
    </row>
    <row r="12" spans="1:10" ht="15" customHeight="1" thickBot="1">
      <c r="B12" s="2"/>
      <c r="C12" s="12"/>
      <c r="D12" s="10"/>
      <c r="E12" s="9"/>
      <c r="F12" s="6" t="s">
        <v>39</v>
      </c>
      <c r="G12" s="9"/>
      <c r="H12" s="141"/>
      <c r="I12" s="212"/>
      <c r="J12" s="112"/>
    </row>
    <row r="13" spans="1:10" ht="18.75" customHeight="1">
      <c r="B13" s="2"/>
      <c r="C13" s="560" t="s">
        <v>47</v>
      </c>
      <c r="D13" s="562" t="s">
        <v>42</v>
      </c>
      <c r="E13" s="562" t="s">
        <v>43</v>
      </c>
      <c r="F13" s="562" t="s">
        <v>345</v>
      </c>
      <c r="G13" s="9"/>
      <c r="H13" s="141"/>
      <c r="I13" s="212"/>
      <c r="J13" s="112"/>
    </row>
    <row r="14" spans="1:10" ht="18.75" customHeight="1">
      <c r="B14" s="2"/>
      <c r="C14" s="561"/>
      <c r="D14" s="563"/>
      <c r="E14" s="563"/>
      <c r="F14" s="563"/>
      <c r="G14" s="9"/>
      <c r="H14" s="213"/>
      <c r="I14" s="212"/>
      <c r="J14" s="112"/>
    </row>
    <row r="15" spans="1:10" ht="30" customHeight="1">
      <c r="B15" s="2"/>
      <c r="C15" s="217" t="s">
        <v>302</v>
      </c>
      <c r="D15" s="218">
        <v>74.760228218169999</v>
      </c>
      <c r="E15" s="219">
        <v>0.39676390831687874</v>
      </c>
      <c r="F15" s="254">
        <v>0.39676390831687874</v>
      </c>
      <c r="G15" s="140">
        <v>0</v>
      </c>
      <c r="H15" s="213"/>
      <c r="I15" s="212"/>
      <c r="J15" s="112"/>
    </row>
    <row r="16" spans="1:10" ht="30" customHeight="1">
      <c r="B16" s="2"/>
      <c r="C16" s="220" t="s">
        <v>300</v>
      </c>
      <c r="D16" s="221">
        <v>39.700641848449997</v>
      </c>
      <c r="E16" s="222">
        <v>0.21069734801386394</v>
      </c>
      <c r="F16" s="255">
        <v>0.60746125633074277</v>
      </c>
      <c r="G16" s="140">
        <v>1</v>
      </c>
      <c r="H16" s="213"/>
      <c r="I16" s="212"/>
      <c r="J16" s="112"/>
    </row>
    <row r="17" spans="2:10" ht="30" customHeight="1">
      <c r="B17" s="2"/>
      <c r="C17" s="220" t="s">
        <v>299</v>
      </c>
      <c r="D17" s="221">
        <v>33.269087462089999</v>
      </c>
      <c r="E17" s="222">
        <v>0.17656411011846976</v>
      </c>
      <c r="F17" s="255">
        <v>0.7840253664492125</v>
      </c>
      <c r="G17" s="140">
        <v>2</v>
      </c>
      <c r="H17" s="213"/>
      <c r="I17" s="212"/>
      <c r="J17" s="112"/>
    </row>
    <row r="18" spans="2:10" ht="30" customHeight="1">
      <c r="B18" s="2"/>
      <c r="C18" s="220" t="s">
        <v>301</v>
      </c>
      <c r="D18" s="221">
        <v>28.336350089869999</v>
      </c>
      <c r="E18" s="222">
        <v>0.15038532221012749</v>
      </c>
      <c r="F18" s="255">
        <v>0.93441068865933996</v>
      </c>
      <c r="G18" s="140">
        <v>3</v>
      </c>
      <c r="H18" s="213"/>
      <c r="I18" s="212"/>
      <c r="J18" s="112"/>
    </row>
    <row r="19" spans="2:10" ht="30" customHeight="1">
      <c r="B19" s="2"/>
      <c r="C19" s="220" t="s">
        <v>298</v>
      </c>
      <c r="D19" s="221">
        <v>9.8146705244500012</v>
      </c>
      <c r="E19" s="222">
        <v>5.2087950089708457E-2</v>
      </c>
      <c r="F19" s="255">
        <v>0.98649863874904842</v>
      </c>
      <c r="G19" s="140">
        <v>4</v>
      </c>
      <c r="H19" s="213"/>
      <c r="I19" s="212"/>
      <c r="J19" s="112"/>
    </row>
    <row r="20" spans="2:10" ht="30" customHeight="1">
      <c r="B20" s="2"/>
      <c r="C20" s="220" t="s">
        <v>297</v>
      </c>
      <c r="D20" s="221">
        <v>2.2946225621999998</v>
      </c>
      <c r="E20" s="222">
        <v>1.2177911137907543E-2</v>
      </c>
      <c r="F20" s="255">
        <v>0.99867654988695598</v>
      </c>
      <c r="G20" s="140">
        <v>5</v>
      </c>
      <c r="H20" s="213"/>
      <c r="I20" s="212"/>
      <c r="J20" s="112"/>
    </row>
    <row r="21" spans="2:10" ht="30" customHeight="1">
      <c r="B21" s="2"/>
      <c r="C21" s="258" t="s">
        <v>106</v>
      </c>
      <c r="D21" s="259">
        <v>9.9371050170000003E-2</v>
      </c>
      <c r="E21" s="222">
        <v>5.2737728574000521E-4</v>
      </c>
      <c r="F21" s="255">
        <v>0.9992039271726959</v>
      </c>
      <c r="G21" s="140">
        <v>6</v>
      </c>
      <c r="H21" s="9"/>
      <c r="I21" s="212"/>
      <c r="J21" s="31"/>
    </row>
    <row r="22" spans="2:10" ht="30" customHeight="1" thickBot="1">
      <c r="B22" s="193"/>
      <c r="C22" s="223" t="s">
        <v>316</v>
      </c>
      <c r="D22" s="224">
        <v>0.15</v>
      </c>
      <c r="E22" s="256">
        <v>7.960728273040125E-4</v>
      </c>
      <c r="F22" s="257">
        <v>1</v>
      </c>
      <c r="G22" s="140">
        <v>7</v>
      </c>
      <c r="H22" s="9"/>
      <c r="I22" s="212"/>
      <c r="J22" s="31"/>
    </row>
    <row r="23" spans="2:10" ht="30" customHeight="1" thickBot="1">
      <c r="B23" s="2"/>
      <c r="C23" s="225" t="s">
        <v>25</v>
      </c>
      <c r="D23" s="226">
        <v>188.42497175540001</v>
      </c>
      <c r="E23" s="227"/>
      <c r="F23" s="227"/>
      <c r="H23" s="72"/>
      <c r="I23" s="9"/>
      <c r="J23" s="31"/>
    </row>
    <row r="24" spans="2:10" ht="22.5" customHeight="1">
      <c r="B24" s="2"/>
      <c r="C24" s="235"/>
      <c r="D24" s="236"/>
      <c r="E24" s="237"/>
      <c r="F24" s="237"/>
      <c r="H24" s="72"/>
      <c r="I24" s="9"/>
      <c r="J24" s="31"/>
    </row>
    <row r="25" spans="2:10" ht="14" thickBot="1">
      <c r="B25" s="5"/>
      <c r="C25" s="20"/>
      <c r="D25" s="20"/>
      <c r="E25" s="20"/>
      <c r="F25" s="20"/>
      <c r="G25" s="20"/>
      <c r="H25" s="20"/>
      <c r="I25" s="51"/>
      <c r="J25" s="40"/>
    </row>
    <row r="26" spans="2:10">
      <c r="B26" s="15"/>
      <c r="C26" s="15"/>
      <c r="D26" s="15"/>
      <c r="E26" s="15"/>
      <c r="F26" s="15"/>
      <c r="G26" s="17"/>
      <c r="H26" s="1"/>
      <c r="I26" s="4"/>
    </row>
    <row r="38" spans="3:3">
      <c r="C38" s="248"/>
    </row>
  </sheetData>
  <sheetProtection selectLockedCells="1" selectUnlockedCells="1"/>
  <mergeCells count="4">
    <mergeCell ref="C13:C14"/>
    <mergeCell ref="D13:D14"/>
    <mergeCell ref="E13:E14"/>
    <mergeCell ref="F13:F14"/>
  </mergeCells>
  <conditionalFormatting sqref="H10:I20 C21:E22">
    <cfRule type="cellIs" dxfId="9" priority="6" operator="equal">
      <formula>0</formula>
    </cfRule>
  </conditionalFormatting>
  <conditionalFormatting sqref="H21:H22">
    <cfRule type="expression" dxfId="8" priority="20">
      <formula>#REF!=0</formula>
    </cfRule>
  </conditionalFormatting>
  <conditionalFormatting sqref="L20">
    <cfRule type="expression" dxfId="7" priority="2">
      <formula>$D$21=0</formula>
    </cfRule>
  </conditionalFormatting>
  <conditionalFormatting sqref="F22">
    <cfRule type="expression" dxfId="6" priority="1">
      <formula>E22=0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105" firstPageNumber="0" orientation="landscape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19">
    <pageSetUpPr fitToPage="1"/>
  </sheetPr>
  <dimension ref="A3:L56"/>
  <sheetViews>
    <sheetView showGridLines="0" workbookViewId="0">
      <selection activeCell="F22" sqref="F22"/>
    </sheetView>
  </sheetViews>
  <sheetFormatPr baseColWidth="10" defaultColWidth="8.83203125" defaultRowHeight="13"/>
  <cols>
    <col min="1" max="1" width="3.33203125" style="3" customWidth="1"/>
    <col min="2" max="2" width="5.6640625" style="3" customWidth="1"/>
    <col min="3" max="3" width="52.83203125" style="3" customWidth="1"/>
    <col min="4" max="4" width="8.33203125" style="3" customWidth="1"/>
    <col min="5" max="5" width="9.6640625" style="3" customWidth="1"/>
    <col min="6" max="6" width="7" style="3" customWidth="1"/>
    <col min="7" max="7" width="10.33203125" style="3" customWidth="1"/>
    <col min="8" max="8" width="50.33203125" style="3" customWidth="1"/>
    <col min="9" max="9" width="9.33203125" style="3" bestFit="1" customWidth="1"/>
    <col min="10" max="11" width="8.83203125" style="3"/>
    <col min="12" max="12" width="5.33203125" style="3" customWidth="1"/>
    <col min="13" max="16384" width="8.83203125" style="3"/>
  </cols>
  <sheetData>
    <row r="3" spans="1:12" ht="14" thickBot="1">
      <c r="A3" s="15"/>
      <c r="B3" s="15"/>
      <c r="C3" s="15"/>
      <c r="D3" s="15"/>
      <c r="E3" s="15"/>
      <c r="F3" s="15"/>
      <c r="G3" s="1"/>
      <c r="H3" s="17"/>
      <c r="I3" s="17"/>
      <c r="J3" s="17"/>
      <c r="K3" s="17"/>
      <c r="L3" s="1"/>
    </row>
    <row r="4" spans="1:12" ht="13" customHeight="1">
      <c r="A4" s="15"/>
      <c r="B4" s="91"/>
      <c r="C4" s="92"/>
      <c r="D4" s="92"/>
      <c r="E4" s="92"/>
      <c r="F4" s="209"/>
      <c r="G4" s="92"/>
      <c r="H4" s="119"/>
      <c r="I4" s="119"/>
      <c r="J4" s="119"/>
      <c r="K4" s="119"/>
      <c r="L4" s="106"/>
    </row>
    <row r="5" spans="1:12" ht="13" customHeight="1">
      <c r="A5" s="15"/>
      <c r="B5" s="94"/>
      <c r="C5" s="95"/>
      <c r="D5" s="135"/>
      <c r="E5" s="135"/>
      <c r="F5" s="135"/>
      <c r="G5" s="96"/>
      <c r="H5" s="101"/>
      <c r="I5" s="210"/>
      <c r="J5" s="210"/>
      <c r="K5" s="134" t="s">
        <v>414</v>
      </c>
      <c r="L5" s="97"/>
    </row>
    <row r="6" spans="1:12" ht="13" customHeight="1">
      <c r="A6" s="15"/>
      <c r="B6" s="94"/>
      <c r="C6" s="100"/>
      <c r="D6" s="100"/>
      <c r="E6" s="100"/>
      <c r="F6" s="101"/>
      <c r="G6" s="100"/>
      <c r="H6" s="101"/>
      <c r="I6" s="210"/>
      <c r="J6" s="210"/>
      <c r="K6" s="210"/>
      <c r="L6" s="97"/>
    </row>
    <row r="7" spans="1:12" ht="13" customHeight="1">
      <c r="A7" s="15"/>
      <c r="B7" s="94"/>
      <c r="C7" s="99" t="s">
        <v>415</v>
      </c>
      <c r="D7" s="121"/>
      <c r="E7" s="121"/>
      <c r="F7" s="122"/>
      <c r="G7" s="121"/>
      <c r="H7" s="122"/>
      <c r="I7" s="211"/>
      <c r="J7" s="211"/>
      <c r="K7" s="211"/>
      <c r="L7" s="97"/>
    </row>
    <row r="8" spans="1:12" ht="13" customHeight="1">
      <c r="A8" s="15"/>
      <c r="B8" s="94"/>
      <c r="C8" s="99"/>
      <c r="D8" s="121"/>
      <c r="E8" s="121"/>
      <c r="F8" s="122"/>
      <c r="G8" s="121"/>
      <c r="H8" s="122"/>
      <c r="I8" s="211"/>
      <c r="J8" s="211"/>
      <c r="K8" s="211"/>
      <c r="L8" s="97"/>
    </row>
    <row r="9" spans="1:12" ht="15" customHeight="1">
      <c r="A9" s="15"/>
      <c r="B9" s="2"/>
      <c r="C9" s="64"/>
      <c r="D9" s="68"/>
      <c r="E9" s="68"/>
      <c r="F9" s="69"/>
      <c r="G9" s="68"/>
      <c r="H9" s="69"/>
      <c r="I9" s="71"/>
      <c r="J9" s="71"/>
      <c r="K9" s="71"/>
      <c r="L9" s="31"/>
    </row>
    <row r="10" spans="1:12" ht="15" customHeight="1">
      <c r="A10" s="15"/>
      <c r="B10" s="2"/>
      <c r="C10" s="18" t="s">
        <v>402</v>
      </c>
      <c r="D10" s="228"/>
      <c r="E10" s="228"/>
      <c r="F10" s="228"/>
      <c r="G10" s="228"/>
      <c r="I10" s="18"/>
      <c r="J10" s="18"/>
      <c r="K10" s="18"/>
      <c r="L10" s="31"/>
    </row>
    <row r="11" spans="1:12" ht="15" customHeight="1" thickBot="1">
      <c r="B11" s="2"/>
      <c r="C11" s="9"/>
      <c r="D11" s="10"/>
      <c r="E11" s="9"/>
      <c r="F11" s="11" t="s">
        <v>39</v>
      </c>
      <c r="G11" s="229"/>
      <c r="L11" s="31"/>
    </row>
    <row r="12" spans="1:12" ht="30.75" customHeight="1" thickBot="1">
      <c r="B12" s="2"/>
      <c r="C12" s="78" t="s">
        <v>41</v>
      </c>
      <c r="D12" s="78" t="s">
        <v>42</v>
      </c>
      <c r="E12" s="78" t="s">
        <v>43</v>
      </c>
      <c r="F12" s="78" t="s">
        <v>345</v>
      </c>
      <c r="G12" s="229"/>
      <c r="L12" s="31"/>
    </row>
    <row r="13" spans="1:12">
      <c r="B13" s="2"/>
      <c r="C13" s="272" t="s">
        <v>315</v>
      </c>
      <c r="D13" s="273">
        <v>19.238178375139999</v>
      </c>
      <c r="E13" s="459">
        <v>0.19745752239489534</v>
      </c>
      <c r="F13" s="274">
        <v>0.19745752239489534</v>
      </c>
      <c r="G13" s="230"/>
      <c r="L13" s="112">
        <v>0</v>
      </c>
    </row>
    <row r="14" spans="1:12">
      <c r="B14" s="2"/>
      <c r="C14" s="52" t="s">
        <v>331</v>
      </c>
      <c r="D14" s="145">
        <v>18.632461800279998</v>
      </c>
      <c r="E14" s="460">
        <v>0.19124054634793594</v>
      </c>
      <c r="F14" s="88">
        <v>0.3886980687428313</v>
      </c>
      <c r="G14" s="230"/>
      <c r="L14" s="112">
        <v>1</v>
      </c>
    </row>
    <row r="15" spans="1:12">
      <c r="B15" s="2"/>
      <c r="C15" s="52" t="s">
        <v>314</v>
      </c>
      <c r="D15" s="145">
        <v>9.7614621534899992</v>
      </c>
      <c r="E15" s="460">
        <v>0.10019005407863354</v>
      </c>
      <c r="F15" s="88">
        <v>0.48888812282146488</v>
      </c>
      <c r="G15" s="230"/>
      <c r="L15" s="112">
        <v>2</v>
      </c>
    </row>
    <row r="16" spans="1:12">
      <c r="B16" s="2"/>
      <c r="C16" s="52" t="s">
        <v>313</v>
      </c>
      <c r="D16" s="145">
        <v>7.6546755955900005</v>
      </c>
      <c r="E16" s="460">
        <v>7.8566340760985495E-2</v>
      </c>
      <c r="F16" s="88">
        <v>0.56745446358245033</v>
      </c>
      <c r="G16" s="230"/>
      <c r="L16" s="112">
        <v>3</v>
      </c>
    </row>
    <row r="17" spans="2:12">
      <c r="B17" s="2"/>
      <c r="C17" s="52" t="s">
        <v>325</v>
      </c>
      <c r="D17" s="145">
        <v>7.3215242189200005</v>
      </c>
      <c r="E17" s="460">
        <v>7.5146929414601826E-2</v>
      </c>
      <c r="F17" s="88">
        <v>0.64260139299705221</v>
      </c>
      <c r="G17" s="230"/>
      <c r="L17" s="112">
        <v>4</v>
      </c>
    </row>
    <row r="18" spans="2:12">
      <c r="B18" s="2"/>
      <c r="C18" s="52" t="s">
        <v>324</v>
      </c>
      <c r="D18" s="145">
        <v>6.7622144681000007</v>
      </c>
      <c r="E18" s="460">
        <v>6.94062654341214E-2</v>
      </c>
      <c r="F18" s="88">
        <v>0.71200765843117364</v>
      </c>
      <c r="G18" s="230"/>
      <c r="L18" s="112">
        <v>5</v>
      </c>
    </row>
    <row r="19" spans="2:12">
      <c r="B19" s="2"/>
      <c r="C19" s="52" t="s">
        <v>316</v>
      </c>
      <c r="D19" s="145">
        <v>6.72059288165</v>
      </c>
      <c r="E19" s="460">
        <v>6.8979068265122179E-2</v>
      </c>
      <c r="F19" s="88">
        <v>0.78098672669629576</v>
      </c>
      <c r="G19" s="230"/>
      <c r="L19" s="112">
        <v>6</v>
      </c>
    </row>
    <row r="20" spans="2:12">
      <c r="B20" s="2"/>
      <c r="C20" s="52" t="s">
        <v>318</v>
      </c>
      <c r="D20" s="145">
        <v>5.9965400083000002</v>
      </c>
      <c r="E20" s="460">
        <v>6.1547507767723705E-2</v>
      </c>
      <c r="F20" s="88">
        <v>0.84253423446401943</v>
      </c>
      <c r="G20" s="230"/>
      <c r="L20" s="112">
        <v>7</v>
      </c>
    </row>
    <row r="21" spans="2:12">
      <c r="B21" s="2"/>
      <c r="C21" s="52" t="s">
        <v>330</v>
      </c>
      <c r="D21" s="145">
        <v>5.5928779500200001</v>
      </c>
      <c r="E21" s="460">
        <v>5.7404386295485423E-2</v>
      </c>
      <c r="F21" s="88">
        <v>0.89993862075950481</v>
      </c>
      <c r="G21" s="230"/>
      <c r="L21" s="112">
        <v>8</v>
      </c>
    </row>
    <row r="22" spans="2:12">
      <c r="B22" s="2"/>
      <c r="C22" s="52" t="s">
        <v>323</v>
      </c>
      <c r="D22" s="145">
        <v>3.2813490647600001</v>
      </c>
      <c r="E22" s="460">
        <v>3.3679231152029566E-2</v>
      </c>
      <c r="F22" s="88">
        <v>0.93361785191153435</v>
      </c>
      <c r="G22" s="230"/>
      <c r="L22" s="112">
        <v>9</v>
      </c>
    </row>
    <row r="23" spans="2:12">
      <c r="B23" s="2"/>
      <c r="C23" s="52" t="s">
        <v>312</v>
      </c>
      <c r="D23" s="145">
        <v>1.4261686504100002</v>
      </c>
      <c r="E23" s="460">
        <v>1.4637962219496314E-2</v>
      </c>
      <c r="F23" s="88">
        <v>0.94825581413103066</v>
      </c>
      <c r="G23" s="230"/>
      <c r="L23" s="112">
        <v>10</v>
      </c>
    </row>
    <row r="24" spans="2:12">
      <c r="B24" s="2"/>
      <c r="C24" s="52" t="s">
        <v>311</v>
      </c>
      <c r="D24" s="145">
        <v>1.38820394385</v>
      </c>
      <c r="E24" s="460">
        <v>1.4248298668737584E-2</v>
      </c>
      <c r="F24" s="88">
        <v>0.96250411279976822</v>
      </c>
      <c r="G24" s="230"/>
      <c r="L24" s="112">
        <v>11</v>
      </c>
    </row>
    <row r="25" spans="2:12">
      <c r="B25" s="2"/>
      <c r="C25" s="52" t="s">
        <v>317</v>
      </c>
      <c r="D25" s="145">
        <v>0.98623932890999999</v>
      </c>
      <c r="E25" s="460">
        <v>1.012259947784977E-2</v>
      </c>
      <c r="F25" s="88">
        <v>0.97262671227761799</v>
      </c>
      <c r="G25" s="230"/>
      <c r="L25" s="112">
        <v>12</v>
      </c>
    </row>
    <row r="26" spans="2:12">
      <c r="B26" s="2"/>
      <c r="C26" s="52" t="s">
        <v>322</v>
      </c>
      <c r="D26" s="145">
        <v>0.63701709877000001</v>
      </c>
      <c r="E26" s="460">
        <v>6.5382395148622374E-3</v>
      </c>
      <c r="F26" s="88">
        <v>0.9791649517924802</v>
      </c>
      <c r="G26" s="230"/>
      <c r="L26" s="112">
        <v>13</v>
      </c>
    </row>
    <row r="27" spans="2:12">
      <c r="B27" s="2"/>
      <c r="C27" s="52" t="s">
        <v>310</v>
      </c>
      <c r="D27" s="145">
        <v>0.39954581625999996</v>
      </c>
      <c r="E27" s="460">
        <v>4.1008730360819088E-3</v>
      </c>
      <c r="F27" s="88">
        <v>0.98326582482856206</v>
      </c>
      <c r="G27" s="230"/>
      <c r="L27" s="112">
        <v>14</v>
      </c>
    </row>
    <row r="28" spans="2:12">
      <c r="B28" s="2"/>
      <c r="C28" s="52" t="s">
        <v>321</v>
      </c>
      <c r="D28" s="145">
        <v>0.32834334782999997</v>
      </c>
      <c r="E28" s="460">
        <v>3.3700625232343665E-3</v>
      </c>
      <c r="F28" s="88">
        <v>0.98663588735179641</v>
      </c>
      <c r="G28" s="230"/>
      <c r="L28" s="112">
        <v>15</v>
      </c>
    </row>
    <row r="29" spans="2:12">
      <c r="B29" s="2"/>
      <c r="C29" s="52" t="s">
        <v>320</v>
      </c>
      <c r="D29" s="145">
        <v>0.19130682949</v>
      </c>
      <c r="E29" s="460">
        <v>1.9635420688858857E-3</v>
      </c>
      <c r="F29" s="88">
        <v>0.98859942942068235</v>
      </c>
      <c r="G29" s="230"/>
      <c r="L29" s="112">
        <v>16</v>
      </c>
    </row>
    <row r="30" spans="2:12">
      <c r="B30" s="2"/>
      <c r="C30" s="52" t="s">
        <v>329</v>
      </c>
      <c r="D30" s="145">
        <v>0.18917493225000001</v>
      </c>
      <c r="E30" s="460">
        <v>1.9416606236262407E-3</v>
      </c>
      <c r="F30" s="88">
        <v>0.99054109004430857</v>
      </c>
      <c r="G30" s="230"/>
      <c r="L30" s="112">
        <v>17</v>
      </c>
    </row>
    <row r="31" spans="2:12">
      <c r="B31" s="2"/>
      <c r="C31" s="52" t="s">
        <v>309</v>
      </c>
      <c r="D31" s="145">
        <v>0.16333820065000001</v>
      </c>
      <c r="E31" s="460">
        <v>1.6764766280817159E-3</v>
      </c>
      <c r="F31" s="88">
        <v>0.99221756667239025</v>
      </c>
      <c r="G31" s="230"/>
      <c r="L31" s="112">
        <v>18</v>
      </c>
    </row>
    <row r="32" spans="2:12">
      <c r="B32" s="2"/>
      <c r="C32" s="52" t="s">
        <v>319</v>
      </c>
      <c r="D32" s="145">
        <v>0.14624316577000002</v>
      </c>
      <c r="E32" s="460">
        <v>1.5010159806733796E-3</v>
      </c>
      <c r="F32" s="88">
        <v>0.99371858265306368</v>
      </c>
      <c r="G32" s="230"/>
      <c r="L32" s="112">
        <v>19</v>
      </c>
    </row>
    <row r="33" spans="2:12">
      <c r="B33" s="2"/>
      <c r="C33" s="52" t="s">
        <v>328</v>
      </c>
      <c r="D33" s="145">
        <v>0.14603584133000003</v>
      </c>
      <c r="E33" s="460">
        <v>1.4988880364649401E-3</v>
      </c>
      <c r="F33" s="88">
        <v>0.99521747068952859</v>
      </c>
      <c r="G33" s="230"/>
      <c r="L33" s="112">
        <v>20</v>
      </c>
    </row>
    <row r="34" spans="2:12" ht="12.75" customHeight="1">
      <c r="B34" s="2"/>
      <c r="C34" s="52" t="s">
        <v>308</v>
      </c>
      <c r="D34" s="145">
        <v>0.13121544419</v>
      </c>
      <c r="E34" s="460">
        <v>1.3467738995072355E-3</v>
      </c>
      <c r="F34" s="88">
        <v>0.99656424458903581</v>
      </c>
      <c r="G34" s="230"/>
      <c r="L34" s="112">
        <v>21</v>
      </c>
    </row>
    <row r="35" spans="2:12">
      <c r="B35" s="2"/>
      <c r="C35" s="52" t="s">
        <v>307</v>
      </c>
      <c r="D35" s="145">
        <v>0.12432279487</v>
      </c>
      <c r="E35" s="460">
        <v>1.2760288720454472E-3</v>
      </c>
      <c r="F35" s="88">
        <v>0.99784027346108128</v>
      </c>
      <c r="G35" s="230"/>
      <c r="L35" s="112">
        <v>22</v>
      </c>
    </row>
    <row r="36" spans="2:12">
      <c r="B36" s="2"/>
      <c r="C36" s="52" t="s">
        <v>327</v>
      </c>
      <c r="D36" s="145">
        <v>9.1170720839999997E-2</v>
      </c>
      <c r="E36" s="460">
        <v>9.3576139595867775E-4</v>
      </c>
      <c r="F36" s="88">
        <v>0.99877603485703992</v>
      </c>
      <c r="G36" s="230"/>
      <c r="L36" s="112">
        <v>23</v>
      </c>
    </row>
    <row r="37" spans="2:12">
      <c r="B37" s="2"/>
      <c r="C37" s="52" t="s">
        <v>306</v>
      </c>
      <c r="D37" s="145">
        <v>8.0511902790000006E-2</v>
      </c>
      <c r="E37" s="460">
        <v>8.2636102744298285E-4</v>
      </c>
      <c r="F37" s="88">
        <v>0.99960239588448285</v>
      </c>
      <c r="G37" s="230"/>
      <c r="L37" s="112">
        <v>24</v>
      </c>
    </row>
    <row r="38" spans="2:12">
      <c r="B38" s="2"/>
      <c r="C38" s="52" t="s">
        <v>305</v>
      </c>
      <c r="D38" s="145">
        <v>1.6708857279999999E-2</v>
      </c>
      <c r="E38" s="460">
        <v>1.7149698356171421E-4</v>
      </c>
      <c r="F38" s="88">
        <v>0.99977389286804452</v>
      </c>
      <c r="G38" s="229"/>
      <c r="L38" s="112">
        <v>25</v>
      </c>
    </row>
    <row r="39" spans="2:12">
      <c r="B39" s="2"/>
      <c r="C39" s="52" t="s">
        <v>106</v>
      </c>
      <c r="D39" s="145">
        <v>1.5135652310000001E-2</v>
      </c>
      <c r="E39" s="461">
        <v>1.5534986456021077E-4</v>
      </c>
      <c r="F39" s="88">
        <v>0.99992924273260475</v>
      </c>
      <c r="G39" s="229"/>
      <c r="L39" s="112">
        <v>26</v>
      </c>
    </row>
    <row r="40" spans="2:12">
      <c r="B40" s="2"/>
      <c r="C40" s="52" t="s">
        <v>326</v>
      </c>
      <c r="D40" s="145">
        <v>2.6974384599999998E-3</v>
      </c>
      <c r="E40" s="461">
        <v>2.7686068022561724E-5</v>
      </c>
      <c r="F40" s="88">
        <v>0.99995692880062736</v>
      </c>
      <c r="G40" s="9"/>
      <c r="L40" s="112">
        <v>27</v>
      </c>
    </row>
    <row r="41" spans="2:12">
      <c r="B41" s="2"/>
      <c r="C41" s="52" t="s">
        <v>303</v>
      </c>
      <c r="D41" s="145">
        <v>2.2887049999999998E-3</v>
      </c>
      <c r="E41" s="461">
        <v>2.3490894510926909E-5</v>
      </c>
      <c r="F41" s="88">
        <v>0.99998041969513829</v>
      </c>
      <c r="G41" s="9"/>
      <c r="L41" s="112">
        <v>28</v>
      </c>
    </row>
    <row r="42" spans="2:12" ht="12.75" customHeight="1">
      <c r="B42" s="2"/>
      <c r="C42" s="52" t="s">
        <v>304</v>
      </c>
      <c r="D42" s="145">
        <v>1.9076983899999999E-3</v>
      </c>
      <c r="E42" s="461">
        <v>1.9580304861550571E-5</v>
      </c>
      <c r="F42" s="88">
        <v>0.99999999999999989</v>
      </c>
      <c r="G42" s="9"/>
      <c r="L42" s="112">
        <v>29</v>
      </c>
    </row>
    <row r="43" spans="2:12" ht="12.75" customHeight="1">
      <c r="B43" s="2"/>
      <c r="C43" s="52">
        <v>0</v>
      </c>
      <c r="D43" s="145">
        <v>0</v>
      </c>
      <c r="E43" s="461">
        <v>0</v>
      </c>
      <c r="F43" s="88">
        <v>0.99999999999999989</v>
      </c>
      <c r="G43" s="9"/>
      <c r="L43" s="112">
        <v>30</v>
      </c>
    </row>
    <row r="44" spans="2:12" ht="12.75" customHeight="1">
      <c r="B44" s="2"/>
      <c r="C44" s="142">
        <v>0</v>
      </c>
      <c r="D44" s="146">
        <v>0</v>
      </c>
      <c r="E44" s="462">
        <v>0</v>
      </c>
      <c r="F44" s="88">
        <v>0.99999999999999989</v>
      </c>
      <c r="G44" s="9"/>
      <c r="L44" s="112">
        <v>31</v>
      </c>
    </row>
    <row r="45" spans="2:12" ht="12.75" customHeight="1">
      <c r="B45" s="2"/>
      <c r="C45" s="142">
        <v>0</v>
      </c>
      <c r="D45" s="146">
        <v>0</v>
      </c>
      <c r="E45" s="462">
        <v>0</v>
      </c>
      <c r="F45" s="88">
        <v>0.99999999999999989</v>
      </c>
      <c r="G45" s="140"/>
      <c r="L45" s="112">
        <v>32</v>
      </c>
    </row>
    <row r="46" spans="2:12">
      <c r="B46" s="2"/>
      <c r="C46" s="142">
        <v>0</v>
      </c>
      <c r="D46" s="146">
        <v>0</v>
      </c>
      <c r="E46" s="462">
        <v>0</v>
      </c>
      <c r="F46" s="88">
        <v>0.99999999999999989</v>
      </c>
      <c r="G46" s="140"/>
      <c r="L46" s="112">
        <v>33</v>
      </c>
    </row>
    <row r="47" spans="2:12">
      <c r="B47" s="2"/>
      <c r="C47" s="142">
        <v>0</v>
      </c>
      <c r="D47" s="146">
        <v>0</v>
      </c>
      <c r="E47" s="462">
        <v>0</v>
      </c>
      <c r="F47" s="88">
        <v>0.99999999999999989</v>
      </c>
      <c r="G47" s="140"/>
      <c r="L47" s="112">
        <v>34</v>
      </c>
    </row>
    <row r="48" spans="2:12">
      <c r="B48" s="2"/>
      <c r="C48" s="142">
        <v>0</v>
      </c>
      <c r="D48" s="146">
        <v>0</v>
      </c>
      <c r="E48" s="462">
        <v>0</v>
      </c>
      <c r="F48" s="88">
        <v>0.99999999999999989</v>
      </c>
      <c r="G48" s="140"/>
      <c r="L48" s="112">
        <v>35</v>
      </c>
    </row>
    <row r="49" spans="2:12">
      <c r="B49" s="2"/>
      <c r="C49" s="142">
        <v>0</v>
      </c>
      <c r="D49" s="146">
        <v>0</v>
      </c>
      <c r="E49" s="462">
        <v>0</v>
      </c>
      <c r="F49" s="88">
        <v>0.99999999999999989</v>
      </c>
      <c r="G49" s="140"/>
      <c r="L49" s="112">
        <v>36</v>
      </c>
    </row>
    <row r="50" spans="2:12">
      <c r="B50" s="2"/>
      <c r="C50" s="142">
        <v>0</v>
      </c>
      <c r="D50" s="146">
        <v>0</v>
      </c>
      <c r="E50" s="462">
        <v>0</v>
      </c>
      <c r="F50" s="88">
        <v>0.99999999999999989</v>
      </c>
      <c r="G50" s="140"/>
      <c r="L50" s="112">
        <v>37</v>
      </c>
    </row>
    <row r="51" spans="2:12" ht="14" thickBot="1">
      <c r="B51" s="2"/>
      <c r="C51" s="275" t="s">
        <v>72</v>
      </c>
      <c r="D51" s="276">
        <v>0</v>
      </c>
      <c r="E51" s="463">
        <v>0</v>
      </c>
      <c r="F51" s="277">
        <v>0.99999999999999989</v>
      </c>
      <c r="G51" s="140"/>
      <c r="L51" s="31"/>
    </row>
    <row r="52" spans="2:12" ht="14" thickBot="1">
      <c r="B52" s="2"/>
      <c r="C52" s="75" t="s">
        <v>25</v>
      </c>
      <c r="D52" s="76">
        <v>97.429452885899991</v>
      </c>
      <c r="E52" s="77"/>
      <c r="F52" s="77"/>
      <c r="G52" s="9"/>
      <c r="L52" s="31"/>
    </row>
    <row r="53" spans="2:12" ht="14" thickBot="1">
      <c r="B53" s="5"/>
      <c r="C53" s="20"/>
      <c r="D53" s="20"/>
      <c r="E53" s="20"/>
      <c r="F53" s="20"/>
      <c r="G53" s="20"/>
      <c r="H53" s="20"/>
      <c r="I53" s="70"/>
      <c r="J53" s="51"/>
      <c r="K53" s="51"/>
      <c r="L53" s="40"/>
    </row>
    <row r="54" spans="2:12">
      <c r="B54" s="15"/>
      <c r="C54" s="15"/>
      <c r="D54" s="15"/>
      <c r="E54" s="15"/>
      <c r="F54" s="15"/>
      <c r="G54" s="17"/>
      <c r="H54" s="1"/>
      <c r="I54" s="13"/>
      <c r="J54" s="4"/>
      <c r="K54" s="4"/>
    </row>
    <row r="55" spans="2:12">
      <c r="I55" s="144"/>
    </row>
    <row r="56" spans="2:12">
      <c r="I56" s="143"/>
    </row>
  </sheetData>
  <sheetProtection selectLockedCells="1" selectUnlockedCells="1"/>
  <conditionalFormatting sqref="C39:E50">
    <cfRule type="cellIs" dxfId="5" priority="8" operator="equal">
      <formula>0</formula>
    </cfRule>
  </conditionalFormatting>
  <conditionalFormatting sqref="C51:E51">
    <cfRule type="expression" dxfId="4" priority="7">
      <formula>$D$51=0</formula>
    </cfRule>
  </conditionalFormatting>
  <conditionalFormatting sqref="F41">
    <cfRule type="expression" dxfId="3" priority="5">
      <formula>$E41=0</formula>
    </cfRule>
  </conditionalFormatting>
  <conditionalFormatting sqref="F39">
    <cfRule type="expression" dxfId="2" priority="3">
      <formula>$E$39=0</formula>
    </cfRule>
  </conditionalFormatting>
  <conditionalFormatting sqref="F40">
    <cfRule type="expression" dxfId="1" priority="2">
      <formula>$E$40=0</formula>
    </cfRule>
  </conditionalFormatting>
  <conditionalFormatting sqref="F42:F51">
    <cfRule type="expression" dxfId="0" priority="1">
      <formula>$E42=0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78" firstPageNumber="0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pageSetUpPr fitToPage="1"/>
  </sheetPr>
  <dimension ref="A2:AH42"/>
  <sheetViews>
    <sheetView showGridLines="0" workbookViewId="0">
      <selection activeCell="D15" sqref="D15"/>
    </sheetView>
  </sheetViews>
  <sheetFormatPr baseColWidth="10" defaultColWidth="8.83203125" defaultRowHeight="13"/>
  <cols>
    <col min="1" max="2" width="3.33203125" style="3" customWidth="1"/>
    <col min="3" max="3" width="14.6640625" style="3" customWidth="1"/>
    <col min="4" max="4" width="11.6640625" style="3" customWidth="1"/>
    <col min="5" max="5" width="9.6640625" style="3" customWidth="1"/>
    <col min="6" max="19" width="8.6640625" style="3" customWidth="1"/>
    <col min="20" max="21" width="9.6640625" style="3" customWidth="1"/>
    <col min="22" max="22" width="3.33203125" style="3" customWidth="1"/>
    <col min="23" max="23" width="8.83203125" style="3"/>
    <col min="24" max="24" width="8.6640625" style="3" customWidth="1"/>
    <col min="25" max="25" width="12.33203125" style="3" customWidth="1"/>
    <col min="26" max="30" width="8.83203125" style="3"/>
    <col min="31" max="32" width="14" style="3" customWidth="1"/>
    <col min="33" max="16384" width="8.83203125" style="3"/>
  </cols>
  <sheetData>
    <row r="2" spans="1:34">
      <c r="B2" s="16"/>
      <c r="D2" s="18"/>
    </row>
    <row r="3" spans="1:34" ht="14" thickBot="1">
      <c r="A3" s="15"/>
      <c r="B3" s="245">
        <v>2.5</v>
      </c>
      <c r="C3" s="242">
        <v>14</v>
      </c>
      <c r="D3" s="242">
        <v>11</v>
      </c>
      <c r="E3" s="242">
        <v>9</v>
      </c>
      <c r="F3" s="242">
        <v>8</v>
      </c>
      <c r="G3" s="242">
        <v>8</v>
      </c>
      <c r="H3" s="242">
        <v>8</v>
      </c>
      <c r="I3" s="242">
        <v>8</v>
      </c>
      <c r="J3" s="242">
        <v>8</v>
      </c>
      <c r="K3" s="242">
        <v>8</v>
      </c>
      <c r="L3" s="242">
        <v>8</v>
      </c>
      <c r="M3" s="242">
        <v>8</v>
      </c>
      <c r="N3" s="242">
        <v>8</v>
      </c>
      <c r="O3" s="242">
        <v>8</v>
      </c>
      <c r="P3" s="242">
        <v>8</v>
      </c>
      <c r="Q3" s="242">
        <v>8</v>
      </c>
      <c r="R3" s="242">
        <v>8</v>
      </c>
      <c r="S3" s="242">
        <v>8</v>
      </c>
      <c r="T3" s="50">
        <v>9</v>
      </c>
      <c r="U3" s="50">
        <v>9</v>
      </c>
      <c r="V3" s="246">
        <v>2.5</v>
      </c>
      <c r="W3" s="17"/>
      <c r="X3" s="15"/>
      <c r="Y3" s="15"/>
      <c r="Z3" s="15"/>
      <c r="AA3" s="15"/>
    </row>
    <row r="4" spans="1:34" ht="13" customHeight="1">
      <c r="A4" s="15"/>
      <c r="B4" s="91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3"/>
      <c r="W4" s="17"/>
      <c r="X4" s="15"/>
      <c r="Y4" s="15"/>
      <c r="Z4" s="15"/>
      <c r="AA4" s="15"/>
    </row>
    <row r="5" spans="1:34" ht="13" customHeight="1">
      <c r="A5" s="15"/>
      <c r="B5" s="94"/>
      <c r="C5" s="95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 t="s">
        <v>441</v>
      </c>
      <c r="V5" s="97"/>
      <c r="W5" s="17"/>
      <c r="X5" s="15"/>
      <c r="Y5" s="15"/>
      <c r="Z5" s="15"/>
      <c r="AA5" s="15"/>
    </row>
    <row r="6" spans="1:34" ht="13" customHeight="1">
      <c r="A6" s="15"/>
      <c r="B6" s="94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7"/>
      <c r="W6" s="17"/>
      <c r="X6" s="15"/>
      <c r="Y6" s="15"/>
      <c r="Z6" s="15"/>
      <c r="AA6" s="15"/>
    </row>
    <row r="7" spans="1:34" ht="13" customHeight="1">
      <c r="A7" s="15"/>
      <c r="B7" s="94"/>
      <c r="C7" s="98"/>
      <c r="D7" s="99" t="s">
        <v>415</v>
      </c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7"/>
      <c r="W7" s="17"/>
      <c r="X7" s="15"/>
      <c r="Y7" s="15"/>
      <c r="Z7" s="15"/>
      <c r="AA7" s="15"/>
    </row>
    <row r="8" spans="1:34" ht="13" customHeight="1">
      <c r="A8" s="15"/>
      <c r="B8" s="94"/>
      <c r="C8" s="100"/>
      <c r="D8" s="100"/>
      <c r="E8" s="100"/>
      <c r="F8" s="100"/>
      <c r="G8" s="95"/>
      <c r="H8" s="100"/>
      <c r="I8" s="100"/>
      <c r="J8" s="100"/>
      <c r="K8" s="100"/>
      <c r="L8" s="100"/>
      <c r="M8" s="100"/>
      <c r="N8" s="100"/>
      <c r="O8" s="101"/>
      <c r="P8" s="100"/>
      <c r="Q8" s="100"/>
      <c r="R8" s="100"/>
      <c r="S8" s="100"/>
      <c r="T8" s="100"/>
      <c r="U8" s="100"/>
      <c r="V8" s="97"/>
      <c r="W8" s="17"/>
      <c r="X8" s="15"/>
      <c r="Y8" s="15"/>
      <c r="Z8" s="15"/>
      <c r="AA8" s="15"/>
    </row>
    <row r="9" spans="1:34" ht="15" customHeight="1">
      <c r="A9" s="15"/>
      <c r="B9" s="2"/>
      <c r="C9" s="30"/>
      <c r="D9" s="1"/>
      <c r="E9" s="17"/>
      <c r="F9" s="17"/>
      <c r="G9" s="17"/>
      <c r="H9" s="1"/>
      <c r="I9" s="1"/>
      <c r="J9" s="1"/>
      <c r="K9" s="1"/>
      <c r="L9" s="1"/>
      <c r="M9" s="1"/>
      <c r="N9" s="1"/>
      <c r="O9" s="17"/>
      <c r="P9" s="1"/>
      <c r="Q9" s="1"/>
      <c r="R9" s="1"/>
      <c r="S9" s="1"/>
      <c r="T9" s="1"/>
      <c r="U9" s="1"/>
      <c r="V9" s="31"/>
      <c r="W9" s="17"/>
      <c r="X9" s="15"/>
      <c r="Y9" s="15"/>
      <c r="Z9" s="15"/>
      <c r="AA9" s="15"/>
    </row>
    <row r="10" spans="1:34" ht="15" customHeight="1">
      <c r="A10" s="15"/>
      <c r="B10" s="2"/>
      <c r="C10" s="30" t="s">
        <v>365</v>
      </c>
      <c r="D10" s="1"/>
      <c r="E10" s="17"/>
      <c r="F10" s="17"/>
      <c r="G10" s="17"/>
      <c r="H10" s="1"/>
      <c r="I10" s="1"/>
      <c r="J10" s="1"/>
      <c r="K10" s="1"/>
      <c r="L10" s="1"/>
      <c r="M10" s="1"/>
      <c r="N10" s="1"/>
      <c r="O10" s="17"/>
      <c r="P10" s="1"/>
      <c r="Q10" s="1"/>
      <c r="R10" s="1"/>
      <c r="S10" s="1"/>
      <c r="T10" s="1"/>
      <c r="U10" s="1"/>
      <c r="V10" s="31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</row>
    <row r="11" spans="1:34" ht="15" customHeight="1" thickBot="1">
      <c r="A11" s="15"/>
      <c r="B11" s="2"/>
      <c r="C11" s="30"/>
      <c r="D11" s="1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4"/>
      <c r="Q11" s="14"/>
      <c r="R11" s="14"/>
      <c r="S11" s="14"/>
      <c r="T11" s="14"/>
      <c r="U11" s="14" t="s">
        <v>39</v>
      </c>
      <c r="V11" s="31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</row>
    <row r="12" spans="1:34" ht="15" customHeight="1" thickBot="1">
      <c r="A12" s="15"/>
      <c r="B12" s="2"/>
      <c r="C12" s="548" t="s">
        <v>364</v>
      </c>
      <c r="D12" s="548" t="s">
        <v>69</v>
      </c>
      <c r="E12" s="548" t="s">
        <v>349</v>
      </c>
      <c r="F12" s="548" t="s">
        <v>360</v>
      </c>
      <c r="G12" s="548" t="s">
        <v>0</v>
      </c>
      <c r="H12" s="552" t="s">
        <v>7</v>
      </c>
      <c r="I12" s="552"/>
      <c r="J12" s="552"/>
      <c r="K12" s="552"/>
      <c r="L12" s="552"/>
      <c r="M12" s="552"/>
      <c r="N12" s="552"/>
      <c r="O12" s="548" t="s">
        <v>67</v>
      </c>
      <c r="P12" s="548" t="s">
        <v>40</v>
      </c>
      <c r="Q12" s="548" t="s">
        <v>346</v>
      </c>
      <c r="R12" s="548" t="s">
        <v>347</v>
      </c>
      <c r="S12" s="548" t="s">
        <v>348</v>
      </c>
      <c r="T12" s="548" t="s">
        <v>44</v>
      </c>
      <c r="U12" s="548" t="s">
        <v>46</v>
      </c>
      <c r="V12" s="31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</row>
    <row r="13" spans="1:34" ht="39" customHeight="1" thickBot="1">
      <c r="A13" s="15"/>
      <c r="B13" s="2"/>
      <c r="C13" s="549"/>
      <c r="D13" s="549"/>
      <c r="E13" s="549"/>
      <c r="F13" s="549"/>
      <c r="G13" s="549"/>
      <c r="H13" s="374" t="s">
        <v>1</v>
      </c>
      <c r="I13" s="36" t="s">
        <v>2</v>
      </c>
      <c r="J13" s="36" t="s">
        <v>3</v>
      </c>
      <c r="K13" s="36" t="s">
        <v>4</v>
      </c>
      <c r="L13" s="36" t="s">
        <v>5</v>
      </c>
      <c r="M13" s="36" t="s">
        <v>68</v>
      </c>
      <c r="N13" s="36" t="s">
        <v>6</v>
      </c>
      <c r="O13" s="549"/>
      <c r="P13" s="549"/>
      <c r="Q13" s="549"/>
      <c r="R13" s="549"/>
      <c r="S13" s="549"/>
      <c r="T13" s="549"/>
      <c r="U13" s="549"/>
      <c r="V13" s="31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</row>
    <row r="14" spans="1:34" ht="18" customHeight="1">
      <c r="A14" s="15"/>
      <c r="B14" s="2"/>
      <c r="C14" s="37" t="s">
        <v>26</v>
      </c>
      <c r="D14" s="81">
        <v>15080338</v>
      </c>
      <c r="E14" s="348">
        <v>443.82694657475002</v>
      </c>
      <c r="F14" s="348">
        <v>58.448662186680004</v>
      </c>
      <c r="G14" s="348">
        <v>157.38118558468</v>
      </c>
      <c r="H14" s="349">
        <v>22.770900623670002</v>
      </c>
      <c r="I14" s="349">
        <v>17.56054619827</v>
      </c>
      <c r="J14" s="349">
        <v>9.0999880179400012</v>
      </c>
      <c r="K14" s="349">
        <v>21.569602338589998</v>
      </c>
      <c r="L14" s="349">
        <v>6.0964807328399999</v>
      </c>
      <c r="M14" s="349">
        <v>7.1092203126699998</v>
      </c>
      <c r="N14" s="349">
        <v>29.624092194709988</v>
      </c>
      <c r="O14" s="349">
        <v>331.60211876999</v>
      </c>
      <c r="P14" s="349">
        <v>37.833751753169999</v>
      </c>
      <c r="Q14" s="349">
        <v>40.108530577549999</v>
      </c>
      <c r="R14" s="349">
        <v>4.2414583613999994</v>
      </c>
      <c r="S14" s="349">
        <v>6.7734891316399999</v>
      </c>
      <c r="T14" s="349">
        <v>1980.3778054059301</v>
      </c>
      <c r="U14" s="349">
        <v>128.27781557180001</v>
      </c>
      <c r="V14" s="112">
        <v>2</v>
      </c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</row>
    <row r="15" spans="1:34" ht="18" customHeight="1">
      <c r="A15" s="15"/>
      <c r="B15" s="2"/>
      <c r="C15" s="38" t="s">
        <v>27</v>
      </c>
      <c r="D15" s="365">
        <v>10133874</v>
      </c>
      <c r="E15" s="369">
        <v>252.81440020810001</v>
      </c>
      <c r="F15" s="369">
        <v>18.989641994820001</v>
      </c>
      <c r="G15" s="369">
        <v>53.577037783800002</v>
      </c>
      <c r="H15" s="350">
        <v>10.912161866270001</v>
      </c>
      <c r="I15" s="350">
        <v>5.7650295912799994</v>
      </c>
      <c r="J15" s="350">
        <v>4.4142713037399997</v>
      </c>
      <c r="K15" s="350">
        <v>11.9690792296</v>
      </c>
      <c r="L15" s="350">
        <v>2.6515759888000003</v>
      </c>
      <c r="M15" s="350">
        <v>0.2117700653</v>
      </c>
      <c r="N15" s="350">
        <v>23.523373656090001</v>
      </c>
      <c r="O15" s="350">
        <v>193.81770968520999</v>
      </c>
      <c r="P15" s="350">
        <v>18.468316338800001</v>
      </c>
      <c r="Q15" s="350">
        <v>19.870181525340001</v>
      </c>
      <c r="R15" s="350">
        <v>2.3359349604099999</v>
      </c>
      <c r="S15" s="350">
        <v>3.8802351991900004</v>
      </c>
      <c r="T15" s="350">
        <v>680.75580428134992</v>
      </c>
      <c r="U15" s="350">
        <v>60.116969601519997</v>
      </c>
      <c r="V15" s="112">
        <v>5</v>
      </c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</row>
    <row r="16" spans="1:34" ht="18" customHeight="1" thickBot="1">
      <c r="A16" s="15"/>
      <c r="B16" s="2"/>
      <c r="C16" s="366" t="s">
        <v>74</v>
      </c>
      <c r="D16" s="263">
        <v>10556</v>
      </c>
      <c r="E16" s="370">
        <v>0.21061065683999999</v>
      </c>
      <c r="F16" s="370">
        <v>8.4221465999999995E-3</v>
      </c>
      <c r="G16" s="370">
        <v>3.136300325E-2</v>
      </c>
      <c r="H16" s="351">
        <v>9.4252859599999999E-3</v>
      </c>
      <c r="I16" s="351">
        <v>1.01160864E-2</v>
      </c>
      <c r="J16" s="351">
        <v>4.6579714500000003E-3</v>
      </c>
      <c r="K16" s="351">
        <v>9.2423070900000005E-3</v>
      </c>
      <c r="L16" s="351">
        <v>9.8194241000000007E-4</v>
      </c>
      <c r="M16" s="351">
        <v>1.8972942300000001E-3</v>
      </c>
      <c r="N16" s="351">
        <v>1.9557431510000001E-2</v>
      </c>
      <c r="O16" s="351">
        <v>0.15490566046999998</v>
      </c>
      <c r="P16" s="351">
        <v>9.5393589300000001E-3</v>
      </c>
      <c r="Q16" s="351">
        <v>1.1823193480000001E-2</v>
      </c>
      <c r="R16" s="351">
        <v>1.0319614400000001E-3</v>
      </c>
      <c r="S16" s="351">
        <v>3.4074956599999999E-3</v>
      </c>
      <c r="T16" s="351">
        <v>0.36529929032999997</v>
      </c>
      <c r="U16" s="351">
        <v>3.1784236540000003E-2</v>
      </c>
      <c r="V16" s="112">
        <v>8</v>
      </c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</row>
    <row r="17" spans="1:34" ht="17.25" customHeight="1" thickBot="1">
      <c r="A17" s="15"/>
      <c r="B17" s="2"/>
      <c r="C17" s="22" t="s">
        <v>65</v>
      </c>
      <c r="D17" s="371">
        <v>25224768</v>
      </c>
      <c r="E17" s="372">
        <v>696.85195743969007</v>
      </c>
      <c r="F17" s="372">
        <v>77.446726328099999</v>
      </c>
      <c r="G17" s="372">
        <v>210.98958637172998</v>
      </c>
      <c r="H17" s="372">
        <v>33.692487775899998</v>
      </c>
      <c r="I17" s="372">
        <v>23.335691875950001</v>
      </c>
      <c r="J17" s="372">
        <v>13.51891729313</v>
      </c>
      <c r="K17" s="372">
        <v>33.547923875279999</v>
      </c>
      <c r="L17" s="372">
        <v>8.7490386640500013</v>
      </c>
      <c r="M17" s="372">
        <v>7.3228876721999994</v>
      </c>
      <c r="N17" s="372">
        <v>53.167023282309991</v>
      </c>
      <c r="O17" s="372">
        <v>525.57473411567003</v>
      </c>
      <c r="P17" s="372">
        <v>56.311607450899999</v>
      </c>
      <c r="Q17" s="372">
        <v>59.990535296369998</v>
      </c>
      <c r="R17" s="372">
        <v>6.5784252832499996</v>
      </c>
      <c r="S17" s="372">
        <v>10.65713182649</v>
      </c>
      <c r="T17" s="372">
        <v>2661.49890897761</v>
      </c>
      <c r="U17" s="372">
        <v>188.42656940986001</v>
      </c>
      <c r="V17" s="31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</row>
    <row r="18" spans="1:34" s="9" customFormat="1" ht="17.25" customHeight="1">
      <c r="A18" s="2"/>
      <c r="B18" s="2"/>
      <c r="C18" s="158"/>
      <c r="D18" s="478">
        <f>D15/D17</f>
        <v>0.40174300116456968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31"/>
      <c r="W18" s="57"/>
      <c r="X18" s="57"/>
      <c r="Y18" s="57"/>
      <c r="Z18" s="57"/>
      <c r="AA18" s="57"/>
    </row>
    <row r="19" spans="1:34">
      <c r="A19" s="15"/>
      <c r="B19" s="166"/>
      <c r="D19" s="3">
        <f>D18*0.53</f>
        <v>0.21292379061722194</v>
      </c>
      <c r="V19" s="31"/>
      <c r="W19" s="17"/>
      <c r="X19" s="15"/>
      <c r="Y19" s="15"/>
      <c r="Z19" s="15"/>
      <c r="AA19" s="15"/>
    </row>
    <row r="20" spans="1:34">
      <c r="A20" s="15"/>
      <c r="B20" s="166"/>
      <c r="C20" s="158"/>
      <c r="D20" s="26">
        <f>D15*0.53</f>
        <v>5370953.2200000007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31"/>
      <c r="W20" s="17"/>
      <c r="X20" s="15"/>
      <c r="Y20" s="15"/>
      <c r="Z20" s="15"/>
      <c r="AA20" s="15"/>
    </row>
    <row r="21" spans="1:34">
      <c r="B21" s="166"/>
      <c r="V21" s="31"/>
    </row>
    <row r="22" spans="1:34">
      <c r="B22" s="166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31"/>
    </row>
    <row r="23" spans="1:34">
      <c r="B23" s="166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31"/>
    </row>
    <row r="24" spans="1:34">
      <c r="B24" s="166"/>
      <c r="V24" s="31"/>
    </row>
    <row r="25" spans="1:34">
      <c r="B25" s="166"/>
      <c r="V25" s="31"/>
    </row>
    <row r="26" spans="1:34">
      <c r="B26" s="166"/>
      <c r="V26" s="31"/>
    </row>
    <row r="27" spans="1:34">
      <c r="B27" s="166"/>
      <c r="V27" s="31"/>
    </row>
    <row r="28" spans="1:34">
      <c r="B28" s="234"/>
      <c r="V28" s="31"/>
    </row>
    <row r="29" spans="1:34" ht="22.5" customHeight="1">
      <c r="B29" s="187"/>
      <c r="V29" s="31"/>
    </row>
    <row r="30" spans="1:34" ht="14.25" customHeight="1">
      <c r="B30" s="166"/>
      <c r="V30" s="31"/>
    </row>
    <row r="31" spans="1:34" ht="60" customHeight="1">
      <c r="B31" s="166"/>
      <c r="V31" s="31"/>
    </row>
    <row r="32" spans="1:34">
      <c r="B32" s="166"/>
      <c r="V32" s="31"/>
    </row>
    <row r="33" spans="2:22">
      <c r="B33" s="166"/>
      <c r="V33" s="31"/>
    </row>
    <row r="34" spans="2:22">
      <c r="B34" s="166"/>
      <c r="V34" s="31"/>
    </row>
    <row r="35" spans="2:22">
      <c r="B35" s="166"/>
      <c r="V35" s="31"/>
    </row>
    <row r="36" spans="2:22">
      <c r="B36" s="166"/>
      <c r="V36" s="31"/>
    </row>
    <row r="37" spans="2:22">
      <c r="B37" s="166"/>
      <c r="C37" s="248"/>
      <c r="V37" s="31"/>
    </row>
    <row r="38" spans="2:22">
      <c r="B38" s="166"/>
      <c r="V38" s="31"/>
    </row>
    <row r="39" spans="2:22">
      <c r="B39" s="166"/>
      <c r="V39" s="31"/>
    </row>
    <row r="40" spans="2:22">
      <c r="B40" s="166"/>
      <c r="V40" s="31"/>
    </row>
    <row r="41" spans="2:22">
      <c r="B41" s="166"/>
      <c r="V41" s="31"/>
    </row>
    <row r="42" spans="2:22" ht="14" thickBot="1">
      <c r="B42" s="41"/>
      <c r="C42" s="42"/>
      <c r="D42" s="43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240"/>
      <c r="R42" s="240"/>
      <c r="S42" s="240"/>
      <c r="T42" s="44"/>
      <c r="U42" s="44"/>
      <c r="V42" s="40"/>
    </row>
  </sheetData>
  <sheetProtection selectLockedCells="1" selectUnlockedCells="1"/>
  <mergeCells count="13">
    <mergeCell ref="C12:C13"/>
    <mergeCell ref="D12:D13"/>
    <mergeCell ref="E12:E13"/>
    <mergeCell ref="F12:F13"/>
    <mergeCell ref="G12:G13"/>
    <mergeCell ref="H12:N12"/>
    <mergeCell ref="O12:O13"/>
    <mergeCell ref="P12:P13"/>
    <mergeCell ref="T12:T13"/>
    <mergeCell ref="U12:U13"/>
    <mergeCell ref="Q12:Q13"/>
    <mergeCell ref="R12:R13"/>
    <mergeCell ref="S12:S13"/>
  </mergeCells>
  <printOptions horizontalCentered="1"/>
  <pageMargins left="0.39370078740157483" right="0.39370078740157483" top="0.59055118110236227" bottom="0.59055118110236227" header="0.51181102362204722" footer="0.31496062992125984"/>
  <pageSetup paperSize="9" scale="76" firstPageNumber="0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pageSetUpPr fitToPage="1"/>
  </sheetPr>
  <dimension ref="A3:AG45"/>
  <sheetViews>
    <sheetView showGridLines="0" zoomScale="90" zoomScaleNormal="90" zoomScalePageLayoutView="90" workbookViewId="0">
      <selection activeCell="F22" sqref="F22"/>
    </sheetView>
  </sheetViews>
  <sheetFormatPr baseColWidth="10" defaultColWidth="8.83203125" defaultRowHeight="13"/>
  <cols>
    <col min="1" max="2" width="3.33203125" style="3" customWidth="1"/>
    <col min="3" max="3" width="13.6640625" style="3" customWidth="1"/>
    <col min="4" max="4" width="11.6640625" style="3" customWidth="1"/>
    <col min="5" max="5" width="9.6640625" style="3" customWidth="1"/>
    <col min="6" max="19" width="8.6640625" style="3" customWidth="1"/>
    <col min="20" max="21" width="9.6640625" style="3" customWidth="1"/>
    <col min="22" max="22" width="3.33203125" style="3" customWidth="1"/>
    <col min="23" max="23" width="8.83203125" style="3"/>
    <col min="24" max="24" width="11" style="3" customWidth="1"/>
    <col min="25" max="25" width="10.33203125" style="3" customWidth="1"/>
    <col min="26" max="30" width="8.83203125" style="3"/>
    <col min="31" max="31" width="13.33203125" style="3" customWidth="1"/>
    <col min="32" max="32" width="13" style="3" customWidth="1"/>
    <col min="33" max="16384" width="8.83203125" style="3"/>
  </cols>
  <sheetData>
    <row r="3" spans="1:33" ht="14" thickBot="1">
      <c r="B3" s="245">
        <v>2.5</v>
      </c>
      <c r="C3" s="242">
        <v>13</v>
      </c>
      <c r="D3" s="242">
        <v>11</v>
      </c>
      <c r="E3" s="242">
        <v>9</v>
      </c>
      <c r="F3" s="242">
        <v>8</v>
      </c>
      <c r="G3" s="242">
        <v>8</v>
      </c>
      <c r="H3" s="242">
        <v>8</v>
      </c>
      <c r="I3" s="242">
        <v>8</v>
      </c>
      <c r="J3" s="242">
        <v>8</v>
      </c>
      <c r="K3" s="242">
        <v>8</v>
      </c>
      <c r="L3" s="242">
        <v>8</v>
      </c>
      <c r="M3" s="242">
        <v>8</v>
      </c>
      <c r="N3" s="242">
        <v>8</v>
      </c>
      <c r="O3" s="242">
        <v>8</v>
      </c>
      <c r="P3" s="242">
        <v>8</v>
      </c>
      <c r="Q3" s="242">
        <v>8</v>
      </c>
      <c r="R3" s="242">
        <v>8</v>
      </c>
      <c r="S3" s="242">
        <v>8</v>
      </c>
      <c r="T3" s="50">
        <v>9</v>
      </c>
      <c r="U3" s="50">
        <v>9</v>
      </c>
      <c r="V3" s="246">
        <v>2.5</v>
      </c>
    </row>
    <row r="4" spans="1:33" ht="13" customHeight="1">
      <c r="A4" s="15"/>
      <c r="B4" s="91"/>
      <c r="C4" s="103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6"/>
      <c r="W4" s="17"/>
      <c r="X4" s="15"/>
      <c r="Y4" s="15"/>
      <c r="Z4" s="15"/>
      <c r="AA4" s="15"/>
    </row>
    <row r="5" spans="1:33" ht="13" customHeight="1">
      <c r="A5" s="15"/>
      <c r="B5" s="94"/>
      <c r="C5" s="107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96" t="s">
        <v>440</v>
      </c>
      <c r="V5" s="97"/>
      <c r="W5" s="17"/>
      <c r="X5" s="15"/>
      <c r="Y5" s="15"/>
      <c r="Z5" s="15"/>
      <c r="AA5" s="15"/>
    </row>
    <row r="6" spans="1:33" ht="13" customHeight="1">
      <c r="A6" s="15"/>
      <c r="B6" s="94"/>
      <c r="C6" s="107"/>
      <c r="D6" s="109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97"/>
      <c r="W6" s="17"/>
      <c r="X6" s="15"/>
      <c r="Y6" s="15"/>
      <c r="Z6" s="15"/>
      <c r="AA6" s="15"/>
    </row>
    <row r="7" spans="1:33" ht="13" customHeight="1">
      <c r="A7" s="15"/>
      <c r="B7" s="94"/>
      <c r="C7" s="107"/>
      <c r="D7" s="99" t="s">
        <v>415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V7" s="97"/>
      <c r="W7" s="17"/>
      <c r="X7" s="15"/>
      <c r="Y7" s="15"/>
      <c r="Z7" s="15"/>
      <c r="AA7" s="15"/>
    </row>
    <row r="8" spans="1:33" ht="13" customHeight="1">
      <c r="A8" s="2"/>
      <c r="B8" s="94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97"/>
      <c r="W8" s="17"/>
      <c r="X8" s="15"/>
      <c r="Y8" s="15"/>
      <c r="Z8" s="15"/>
      <c r="AA8" s="15"/>
    </row>
    <row r="9" spans="1:33" ht="15" customHeight="1">
      <c r="A9" s="15"/>
      <c r="B9" s="2"/>
      <c r="C9" s="25"/>
      <c r="D9" s="26"/>
      <c r="E9" s="27"/>
      <c r="F9" s="27"/>
      <c r="G9" s="27"/>
      <c r="H9" s="27"/>
      <c r="I9" s="27"/>
      <c r="J9" s="27"/>
      <c r="K9" s="26"/>
      <c r="L9" s="27"/>
      <c r="M9" s="27"/>
      <c r="N9" s="27"/>
      <c r="O9" s="27"/>
      <c r="P9" s="27"/>
      <c r="Q9" s="27"/>
      <c r="R9" s="27"/>
      <c r="S9" s="27"/>
      <c r="T9" s="27"/>
      <c r="U9" s="27"/>
      <c r="V9" s="31"/>
      <c r="W9" s="17"/>
      <c r="X9" s="15"/>
      <c r="Y9" s="15"/>
      <c r="Z9" s="15"/>
      <c r="AA9" s="15"/>
    </row>
    <row r="10" spans="1:33" ht="15" customHeight="1">
      <c r="A10" s="15"/>
      <c r="B10" s="2"/>
      <c r="C10" s="18" t="s">
        <v>23</v>
      </c>
      <c r="D10" s="9"/>
      <c r="E10" s="9"/>
      <c r="F10" s="9"/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1"/>
      <c r="W10" s="17"/>
      <c r="X10" s="15"/>
      <c r="Y10" s="15"/>
      <c r="Z10" s="15"/>
      <c r="AA10" s="15"/>
    </row>
    <row r="11" spans="1:33" ht="15" customHeight="1" thickBot="1">
      <c r="A11" s="15"/>
      <c r="B11" s="2"/>
      <c r="C11" s="30"/>
      <c r="D11" s="1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4"/>
      <c r="T11" s="14"/>
      <c r="U11" s="14" t="s">
        <v>39</v>
      </c>
      <c r="V11" s="31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</row>
    <row r="12" spans="1:33" ht="15" customHeight="1" thickBot="1">
      <c r="A12" s="15"/>
      <c r="B12" s="2"/>
      <c r="C12" s="548" t="s">
        <v>12</v>
      </c>
      <c r="D12" s="548" t="s">
        <v>69</v>
      </c>
      <c r="E12" s="548" t="s">
        <v>349</v>
      </c>
      <c r="F12" s="548" t="s">
        <v>360</v>
      </c>
      <c r="G12" s="548" t="s">
        <v>0</v>
      </c>
      <c r="H12" s="552" t="s">
        <v>7</v>
      </c>
      <c r="I12" s="552"/>
      <c r="J12" s="552"/>
      <c r="K12" s="552"/>
      <c r="L12" s="552"/>
      <c r="M12" s="552"/>
      <c r="N12" s="552"/>
      <c r="O12" s="548" t="s">
        <v>67</v>
      </c>
      <c r="P12" s="548" t="s">
        <v>40</v>
      </c>
      <c r="Q12" s="548" t="s">
        <v>346</v>
      </c>
      <c r="R12" s="548" t="s">
        <v>347</v>
      </c>
      <c r="S12" s="548" t="s">
        <v>348</v>
      </c>
      <c r="T12" s="548" t="s">
        <v>44</v>
      </c>
      <c r="U12" s="548" t="s">
        <v>46</v>
      </c>
      <c r="V12" s="31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</row>
    <row r="13" spans="1:33" ht="39" customHeight="1" thickBot="1">
      <c r="A13" s="15"/>
      <c r="B13" s="2"/>
      <c r="C13" s="549"/>
      <c r="D13" s="549"/>
      <c r="E13" s="549"/>
      <c r="F13" s="549"/>
      <c r="G13" s="549"/>
      <c r="H13" s="36" t="s">
        <v>1</v>
      </c>
      <c r="I13" s="36" t="s">
        <v>2</v>
      </c>
      <c r="J13" s="36" t="s">
        <v>3</v>
      </c>
      <c r="K13" s="36" t="s">
        <v>4</v>
      </c>
      <c r="L13" s="36" t="s">
        <v>5</v>
      </c>
      <c r="M13" s="36" t="s">
        <v>68</v>
      </c>
      <c r="N13" s="36" t="s">
        <v>6</v>
      </c>
      <c r="O13" s="549"/>
      <c r="P13" s="549"/>
      <c r="Q13" s="549"/>
      <c r="R13" s="549"/>
      <c r="S13" s="549"/>
      <c r="T13" s="549"/>
      <c r="U13" s="549"/>
      <c r="V13" s="31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</row>
    <row r="14" spans="1:33" ht="18" customHeight="1">
      <c r="A14" s="15"/>
      <c r="B14" s="2"/>
      <c r="C14" s="37" t="s">
        <v>352</v>
      </c>
      <c r="D14" s="367">
        <v>21057</v>
      </c>
      <c r="E14" s="368">
        <v>0.24639515835000003</v>
      </c>
      <c r="F14" s="368">
        <v>1.659148253E-2</v>
      </c>
      <c r="G14" s="368">
        <v>8.3115931679999991E-2</v>
      </c>
      <c r="H14" s="87">
        <v>2.0099943600000001E-3</v>
      </c>
      <c r="I14" s="87">
        <v>5.7679440000000008E-4</v>
      </c>
      <c r="J14" s="87">
        <v>1.42651899E-3</v>
      </c>
      <c r="K14" s="87">
        <v>1.88948847E-3</v>
      </c>
      <c r="L14" s="87">
        <v>9.8219476000000003E-4</v>
      </c>
      <c r="M14" s="87">
        <v>2.1423435999999999E-4</v>
      </c>
      <c r="N14" s="87">
        <v>3.7660587230000001E-2</v>
      </c>
      <c r="O14" s="87">
        <v>0.20161197155999999</v>
      </c>
      <c r="P14" s="87">
        <v>1.426712548E-2</v>
      </c>
      <c r="Q14" s="87">
        <v>1.4390520220000001E-2</v>
      </c>
      <c r="R14" s="87">
        <v>3.1761755700000002E-3</v>
      </c>
      <c r="S14" s="87">
        <v>4.5391994399999998E-3</v>
      </c>
      <c r="T14" s="87">
        <v>1.25755120787</v>
      </c>
      <c r="U14" s="87">
        <v>2.2129781010000002E-2</v>
      </c>
      <c r="V14" s="112">
        <v>2</v>
      </c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</row>
    <row r="15" spans="1:33" ht="18" customHeight="1">
      <c r="A15" s="15"/>
      <c r="B15" s="2"/>
      <c r="C15" s="38" t="s">
        <v>353</v>
      </c>
      <c r="D15" s="446">
        <v>679888</v>
      </c>
      <c r="E15" s="447">
        <v>8.7048810946999993</v>
      </c>
      <c r="F15" s="447">
        <v>0.25081691782999999</v>
      </c>
      <c r="G15" s="447">
        <v>1.5211836522700002</v>
      </c>
      <c r="H15" s="82">
        <v>0.14901799090000001</v>
      </c>
      <c r="I15" s="82">
        <v>5.97948804E-2</v>
      </c>
      <c r="J15" s="82">
        <v>8.6976646170000005E-2</v>
      </c>
      <c r="K15" s="82">
        <v>8.4272745780000005E-2</v>
      </c>
      <c r="L15" s="82">
        <v>4.6831071330000001E-2</v>
      </c>
      <c r="M15" s="82">
        <v>2.6608220799999999E-3</v>
      </c>
      <c r="N15" s="82">
        <v>1.2886049272599998</v>
      </c>
      <c r="O15" s="82">
        <v>6.9919791678400003</v>
      </c>
      <c r="P15" s="82">
        <v>0.18406900838999998</v>
      </c>
      <c r="Q15" s="82">
        <v>0.24869440195999998</v>
      </c>
      <c r="R15" s="82">
        <v>3.8212298509999999E-2</v>
      </c>
      <c r="S15" s="82">
        <v>0.10928302859</v>
      </c>
      <c r="T15" s="82">
        <v>16.6200555934</v>
      </c>
      <c r="U15" s="82">
        <v>1.4511379836</v>
      </c>
      <c r="V15" s="112">
        <v>5</v>
      </c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</row>
    <row r="16" spans="1:33" ht="18" customHeight="1">
      <c r="A16" s="15"/>
      <c r="B16" s="2"/>
      <c r="C16" s="38" t="s">
        <v>354</v>
      </c>
      <c r="D16" s="446">
        <v>4832929</v>
      </c>
      <c r="E16" s="447">
        <v>104.84520522832001</v>
      </c>
      <c r="F16" s="447">
        <v>3.8114306826999997</v>
      </c>
      <c r="G16" s="447">
        <v>14.011600683569998</v>
      </c>
      <c r="H16" s="82">
        <v>4.0370626345899998</v>
      </c>
      <c r="I16" s="82">
        <v>2.8037585324399998</v>
      </c>
      <c r="J16" s="82">
        <v>1.8421832003699998</v>
      </c>
      <c r="K16" s="82">
        <v>3.02889961741</v>
      </c>
      <c r="L16" s="82">
        <v>0.83692328554999995</v>
      </c>
      <c r="M16" s="82">
        <v>0.30161507914999997</v>
      </c>
      <c r="N16" s="82">
        <v>11.674971929029999</v>
      </c>
      <c r="O16" s="82">
        <v>80.449176265090003</v>
      </c>
      <c r="P16" s="82">
        <v>5.2663406778600006</v>
      </c>
      <c r="Q16" s="82">
        <v>6.39681585762</v>
      </c>
      <c r="R16" s="82">
        <v>0.46886089774</v>
      </c>
      <c r="S16" s="82">
        <v>1.6283621776200001</v>
      </c>
      <c r="T16" s="82">
        <v>168.65326988252002</v>
      </c>
      <c r="U16" s="82">
        <v>22.906079538309999</v>
      </c>
      <c r="V16" s="112">
        <v>8</v>
      </c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</row>
    <row r="17" spans="1:33" ht="18" customHeight="1">
      <c r="A17" s="15"/>
      <c r="B17" s="2"/>
      <c r="C17" s="38" t="s">
        <v>355</v>
      </c>
      <c r="D17" s="446">
        <v>6152227</v>
      </c>
      <c r="E17" s="447">
        <v>166.80567212259999</v>
      </c>
      <c r="F17" s="447">
        <v>11.72946369746</v>
      </c>
      <c r="G17" s="447">
        <v>37.163536424859998</v>
      </c>
      <c r="H17" s="82">
        <v>9.2501295918600004</v>
      </c>
      <c r="I17" s="82">
        <v>7.8704175131700005</v>
      </c>
      <c r="J17" s="82">
        <v>4.4334434824700004</v>
      </c>
      <c r="K17" s="82">
        <v>7.6341514527700003</v>
      </c>
      <c r="L17" s="82">
        <v>2.2361039523000001</v>
      </c>
      <c r="M17" s="82">
        <v>1.5640284735499999</v>
      </c>
      <c r="N17" s="82">
        <v>11.558575983759994</v>
      </c>
      <c r="O17" s="82">
        <v>122.63001898524001</v>
      </c>
      <c r="P17" s="82">
        <v>11.850088918659999</v>
      </c>
      <c r="Q17" s="82">
        <v>13.5922232922</v>
      </c>
      <c r="R17" s="82">
        <v>0.95207175840000002</v>
      </c>
      <c r="S17" s="82">
        <v>2.7641732002900001</v>
      </c>
      <c r="T17" s="82">
        <v>408.22927162680998</v>
      </c>
      <c r="U17" s="82">
        <v>38.588364284479994</v>
      </c>
      <c r="V17" s="112">
        <v>11</v>
      </c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</row>
    <row r="18" spans="1:33" ht="18" customHeight="1">
      <c r="A18" s="15"/>
      <c r="B18" s="2"/>
      <c r="C18" s="38" t="s">
        <v>356</v>
      </c>
      <c r="D18" s="446">
        <v>6101703</v>
      </c>
      <c r="E18" s="447">
        <v>189.43974578266</v>
      </c>
      <c r="F18" s="447">
        <v>18.59466218651</v>
      </c>
      <c r="G18" s="447">
        <v>55.807419459040005</v>
      </c>
      <c r="H18" s="82">
        <v>11.147287113939999</v>
      </c>
      <c r="I18" s="82">
        <v>8.0981813708499999</v>
      </c>
      <c r="J18" s="82">
        <v>4.9921470160699997</v>
      </c>
      <c r="K18" s="82">
        <v>10.265701954719999</v>
      </c>
      <c r="L18" s="82">
        <v>2.4775344743200001</v>
      </c>
      <c r="M18" s="82">
        <v>2.6563632372899999</v>
      </c>
      <c r="N18" s="82">
        <v>11.163657587509995</v>
      </c>
      <c r="O18" s="82">
        <v>139.10150801006</v>
      </c>
      <c r="P18" s="82">
        <v>15.939915444049999</v>
      </c>
      <c r="Q18" s="82">
        <v>17.49381514573</v>
      </c>
      <c r="R18" s="82">
        <v>1.5023748165299999</v>
      </c>
      <c r="S18" s="82">
        <v>3.1457333484100003</v>
      </c>
      <c r="T18" s="82">
        <v>620.18368703195006</v>
      </c>
      <c r="U18" s="82">
        <v>58.077811878040002</v>
      </c>
      <c r="V18" s="112">
        <v>14</v>
      </c>
      <c r="W18" s="152"/>
      <c r="X18" s="155"/>
      <c r="Y18" s="159"/>
      <c r="Z18" s="155"/>
      <c r="AA18" s="155"/>
      <c r="AB18" s="155"/>
      <c r="AC18" s="156"/>
      <c r="AD18" s="156"/>
      <c r="AE18" s="157"/>
      <c r="AF18" s="157"/>
      <c r="AG18" s="231"/>
    </row>
    <row r="19" spans="1:33" ht="18" customHeight="1">
      <c r="A19" s="15"/>
      <c r="B19" s="2"/>
      <c r="C19" s="38" t="s">
        <v>357</v>
      </c>
      <c r="D19" s="446">
        <v>4268273</v>
      </c>
      <c r="E19" s="447">
        <v>142.27319167940999</v>
      </c>
      <c r="F19" s="447">
        <v>19.356051230209999</v>
      </c>
      <c r="G19" s="447">
        <v>47.772168484040002</v>
      </c>
      <c r="H19" s="82">
        <v>5.9388058030500002</v>
      </c>
      <c r="I19" s="82">
        <v>3.4441838944499996</v>
      </c>
      <c r="J19" s="82">
        <v>1.8175202263499999</v>
      </c>
      <c r="K19" s="82">
        <v>7.5311484441600003</v>
      </c>
      <c r="L19" s="82">
        <v>1.88181094799</v>
      </c>
      <c r="M19" s="82">
        <v>1.7902548885799998</v>
      </c>
      <c r="N19" s="82">
        <v>10.721739453129999</v>
      </c>
      <c r="O19" s="82">
        <v>109.43361086714999</v>
      </c>
      <c r="P19" s="82">
        <v>13.777945407500001</v>
      </c>
      <c r="Q19" s="82">
        <v>13.459747280150001</v>
      </c>
      <c r="R19" s="82">
        <v>2.0503860653500001</v>
      </c>
      <c r="S19" s="82">
        <v>1.81267624987</v>
      </c>
      <c r="T19" s="82">
        <v>652.75297940557004</v>
      </c>
      <c r="U19" s="82">
        <v>38.832745151650002</v>
      </c>
      <c r="V19" s="112">
        <v>17</v>
      </c>
      <c r="W19" s="152"/>
      <c r="X19" s="155"/>
      <c r="Y19" s="159"/>
      <c r="Z19" s="155"/>
      <c r="AA19" s="155"/>
      <c r="AB19" s="155"/>
      <c r="AC19" s="156"/>
      <c r="AD19" s="156"/>
      <c r="AE19" s="157"/>
      <c r="AF19" s="157"/>
      <c r="AG19" s="231"/>
    </row>
    <row r="20" spans="1:33" ht="18" customHeight="1">
      <c r="A20" s="15"/>
      <c r="B20" s="2"/>
      <c r="C20" s="38" t="s">
        <v>358</v>
      </c>
      <c r="D20" s="446">
        <v>2042794</v>
      </c>
      <c r="E20" s="447">
        <v>55.493442962420005</v>
      </c>
      <c r="F20" s="447">
        <v>13.159950716100001</v>
      </c>
      <c r="G20" s="447">
        <v>30.516001071350001</v>
      </c>
      <c r="H20" s="82">
        <v>1.9916073164699999</v>
      </c>
      <c r="I20" s="82">
        <v>0.81662398435000005</v>
      </c>
      <c r="J20" s="82">
        <v>0.28473934992</v>
      </c>
      <c r="K20" s="82">
        <v>3.0682029124199999</v>
      </c>
      <c r="L20" s="82">
        <v>1.0267028813600001</v>
      </c>
      <c r="M20" s="82">
        <v>0.73478289546000009</v>
      </c>
      <c r="N20" s="82">
        <v>4.4692930881899997</v>
      </c>
      <c r="O20" s="82">
        <v>43.44846245822</v>
      </c>
      <c r="P20" s="82">
        <v>5.79532100586</v>
      </c>
      <c r="Q20" s="82">
        <v>5.4880194761599999</v>
      </c>
      <c r="R20" s="82">
        <v>0.96866538640000011</v>
      </c>
      <c r="S20" s="82">
        <v>0.72033064619999998</v>
      </c>
      <c r="T20" s="82">
        <v>445.24197401769004</v>
      </c>
      <c r="U20" s="82">
        <v>19.691218573359997</v>
      </c>
      <c r="V20" s="112">
        <v>20</v>
      </c>
      <c r="W20" s="152"/>
      <c r="X20" s="155"/>
      <c r="Y20" s="159"/>
      <c r="Z20" s="155"/>
      <c r="AA20" s="155"/>
      <c r="AB20" s="155"/>
      <c r="AC20" s="156"/>
      <c r="AD20" s="156"/>
      <c r="AE20" s="157"/>
      <c r="AF20" s="157"/>
      <c r="AG20" s="231"/>
    </row>
    <row r="21" spans="1:33" ht="18" customHeight="1" thickBot="1">
      <c r="A21" s="15"/>
      <c r="B21" s="2"/>
      <c r="C21" s="366" t="s">
        <v>359</v>
      </c>
      <c r="D21" s="448">
        <v>1125897</v>
      </c>
      <c r="E21" s="449">
        <v>29.043423411230002</v>
      </c>
      <c r="F21" s="449">
        <v>10.52775941476</v>
      </c>
      <c r="G21" s="449">
        <v>24.114560664920003</v>
      </c>
      <c r="H21" s="373">
        <v>1.17656733073</v>
      </c>
      <c r="I21" s="373">
        <v>0.24215490588999999</v>
      </c>
      <c r="J21" s="373">
        <v>6.0480852789999998E-2</v>
      </c>
      <c r="K21" s="373">
        <v>1.9336572595499999</v>
      </c>
      <c r="L21" s="373">
        <v>0.24214985644000001</v>
      </c>
      <c r="M21" s="373">
        <v>0.27296804173</v>
      </c>
      <c r="N21" s="373">
        <v>2.2525197262000005</v>
      </c>
      <c r="O21" s="373">
        <v>23.31836639051</v>
      </c>
      <c r="P21" s="373">
        <v>3.4836598630999998</v>
      </c>
      <c r="Q21" s="373">
        <v>3.2968293223300003</v>
      </c>
      <c r="R21" s="373">
        <v>0.59467788475000005</v>
      </c>
      <c r="S21" s="373">
        <v>0.47203397607000003</v>
      </c>
      <c r="T21" s="373">
        <v>348.56012021180004</v>
      </c>
      <c r="U21" s="373">
        <v>8.8570822194099996</v>
      </c>
      <c r="V21" s="112">
        <v>23</v>
      </c>
      <c r="W21" s="152"/>
      <c r="X21" s="155"/>
      <c r="Y21" s="159"/>
      <c r="Z21" s="155"/>
      <c r="AA21" s="155"/>
      <c r="AB21" s="155"/>
      <c r="AC21" s="156"/>
      <c r="AD21" s="156"/>
      <c r="AE21" s="157"/>
      <c r="AF21" s="157"/>
      <c r="AG21" s="231"/>
    </row>
    <row r="22" spans="1:33" ht="18.75" customHeight="1" thickBot="1">
      <c r="A22" s="15"/>
      <c r="B22" s="2"/>
      <c r="C22" s="22" t="s">
        <v>65</v>
      </c>
      <c r="D22" s="371">
        <v>25224768</v>
      </c>
      <c r="E22" s="372">
        <v>696.85195743968995</v>
      </c>
      <c r="F22" s="372">
        <v>77.446726328099999</v>
      </c>
      <c r="G22" s="372">
        <v>210.98958637172998</v>
      </c>
      <c r="H22" s="372">
        <v>33.692487775900005</v>
      </c>
      <c r="I22" s="372">
        <v>23.335691875949998</v>
      </c>
      <c r="J22" s="372">
        <v>13.518917293130002</v>
      </c>
      <c r="K22" s="372">
        <v>33.547923875279999</v>
      </c>
      <c r="L22" s="372">
        <v>8.7490386640499995</v>
      </c>
      <c r="M22" s="372">
        <v>7.3228876722000003</v>
      </c>
      <c r="N22" s="372">
        <v>53.167023282309984</v>
      </c>
      <c r="O22" s="372">
        <v>525.57473411567003</v>
      </c>
      <c r="P22" s="372">
        <v>56.311607450899999</v>
      </c>
      <c r="Q22" s="372">
        <v>59.990535296369991</v>
      </c>
      <c r="R22" s="372">
        <v>6.5784252832500005</v>
      </c>
      <c r="S22" s="372">
        <v>10.65713182649</v>
      </c>
      <c r="T22" s="372">
        <v>2661.4989089776104</v>
      </c>
      <c r="U22" s="372">
        <v>188.42656940985998</v>
      </c>
      <c r="V22" s="31"/>
      <c r="W22" s="17"/>
      <c r="X22" s="15"/>
      <c r="Y22" s="15"/>
      <c r="Z22" s="15"/>
      <c r="AA22" s="15"/>
    </row>
    <row r="23" spans="1:33">
      <c r="A23" s="15"/>
      <c r="B23" s="2"/>
      <c r="C23" s="25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31"/>
      <c r="W23" s="17"/>
      <c r="X23" s="15"/>
      <c r="Y23" s="15"/>
      <c r="Z23" s="15"/>
      <c r="AA23" s="15"/>
    </row>
    <row r="24" spans="1:33">
      <c r="A24" s="15"/>
      <c r="B24" s="2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31"/>
      <c r="W24" s="17"/>
      <c r="X24" s="15"/>
      <c r="Y24" s="15"/>
      <c r="Z24" s="15"/>
      <c r="AA24" s="15"/>
    </row>
    <row r="25" spans="1:33">
      <c r="A25" s="15"/>
      <c r="B25" s="2"/>
      <c r="C25" s="164"/>
      <c r="D25" s="26"/>
      <c r="E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31"/>
      <c r="W25" s="17"/>
      <c r="X25" s="15"/>
      <c r="Y25" s="15"/>
      <c r="Z25" s="15"/>
      <c r="AA25" s="15"/>
    </row>
    <row r="26" spans="1:33">
      <c r="A26" s="15"/>
      <c r="B26" s="2"/>
      <c r="C26" s="164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31"/>
      <c r="W26" s="17"/>
      <c r="X26" s="15"/>
      <c r="Y26" s="15"/>
      <c r="Z26" s="15"/>
      <c r="AA26" s="15"/>
    </row>
    <row r="27" spans="1:33">
      <c r="A27" s="15"/>
      <c r="B27" s="2"/>
      <c r="C27" s="26"/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31"/>
      <c r="W27" s="17"/>
      <c r="X27" s="15"/>
      <c r="Y27" s="15"/>
      <c r="Z27" s="15"/>
      <c r="AA27" s="15"/>
    </row>
    <row r="28" spans="1:33">
      <c r="A28" s="15"/>
      <c r="B28" s="2"/>
      <c r="C28" s="18"/>
      <c r="D28" s="9"/>
      <c r="E28" s="57"/>
      <c r="F28" s="57"/>
      <c r="G28" s="57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48"/>
      <c r="T28" s="148"/>
      <c r="U28" s="148"/>
      <c r="V28" s="31"/>
      <c r="W28" s="17"/>
      <c r="X28" s="15"/>
      <c r="Y28" s="15"/>
      <c r="Z28" s="15"/>
      <c r="AA28" s="15"/>
    </row>
    <row r="29" spans="1:33" ht="18" customHeight="1">
      <c r="A29" s="15"/>
      <c r="B29" s="2"/>
      <c r="C29" s="550"/>
      <c r="D29" s="550"/>
      <c r="E29" s="550"/>
      <c r="F29" s="550"/>
      <c r="G29" s="550"/>
      <c r="H29" s="551"/>
      <c r="I29" s="551"/>
      <c r="J29" s="551"/>
      <c r="K29" s="551"/>
      <c r="L29" s="551"/>
      <c r="M29" s="551"/>
      <c r="N29" s="551"/>
      <c r="O29" s="550"/>
      <c r="P29" s="241"/>
      <c r="Q29" s="241"/>
      <c r="R29" s="241"/>
      <c r="S29" s="550"/>
      <c r="T29" s="550"/>
      <c r="U29" s="550"/>
      <c r="V29" s="31"/>
      <c r="W29" s="17"/>
      <c r="X29" s="15"/>
      <c r="Y29" s="15"/>
      <c r="Z29" s="15"/>
      <c r="AA29" s="15"/>
    </row>
    <row r="30" spans="1:33" ht="16.5" customHeight="1">
      <c r="A30" s="15"/>
      <c r="B30" s="2"/>
      <c r="C30" s="550"/>
      <c r="D30" s="550"/>
      <c r="E30" s="550"/>
      <c r="F30" s="550"/>
      <c r="G30" s="550"/>
      <c r="H30" s="163"/>
      <c r="I30" s="163"/>
      <c r="J30" s="163"/>
      <c r="K30" s="163"/>
      <c r="L30" s="163"/>
      <c r="M30" s="163"/>
      <c r="N30" s="163"/>
      <c r="O30" s="550"/>
      <c r="P30" s="241"/>
      <c r="Q30" s="241"/>
      <c r="R30" s="241"/>
      <c r="S30" s="550"/>
      <c r="T30" s="550"/>
      <c r="U30" s="550"/>
      <c r="V30" s="31"/>
      <c r="W30" s="17"/>
      <c r="X30" s="15"/>
      <c r="Y30" s="15"/>
      <c r="Z30" s="15"/>
      <c r="AA30" s="15"/>
    </row>
    <row r="31" spans="1:33" ht="18" customHeight="1">
      <c r="A31" s="15"/>
      <c r="B31" s="2"/>
      <c r="C31" s="167"/>
      <c r="D31" s="168"/>
      <c r="E31" s="169"/>
      <c r="F31" s="169"/>
      <c r="G31" s="169"/>
      <c r="H31" s="170"/>
      <c r="I31" s="170"/>
      <c r="J31" s="170"/>
      <c r="K31" s="170"/>
      <c r="L31" s="170"/>
      <c r="M31" s="170"/>
      <c r="N31" s="170"/>
      <c r="O31" s="169"/>
      <c r="P31" s="169"/>
      <c r="Q31" s="169"/>
      <c r="R31" s="169"/>
      <c r="S31" s="169"/>
      <c r="T31" s="169"/>
      <c r="U31" s="169"/>
      <c r="V31" s="112"/>
      <c r="W31" s="17"/>
      <c r="X31" s="15"/>
      <c r="Y31" s="15"/>
      <c r="Z31" s="15"/>
      <c r="AA31" s="15"/>
    </row>
    <row r="32" spans="1:33" ht="18" customHeight="1">
      <c r="A32" s="15"/>
      <c r="B32" s="2"/>
      <c r="C32" s="167"/>
      <c r="D32" s="168"/>
      <c r="E32" s="169"/>
      <c r="F32" s="169"/>
      <c r="G32" s="169"/>
      <c r="H32" s="170"/>
      <c r="I32" s="170"/>
      <c r="J32" s="170"/>
      <c r="K32" s="170"/>
      <c r="L32" s="170"/>
      <c r="M32" s="170"/>
      <c r="N32" s="170"/>
      <c r="O32" s="169"/>
      <c r="P32" s="169"/>
      <c r="Q32" s="169"/>
      <c r="R32" s="169"/>
      <c r="S32" s="169"/>
      <c r="T32" s="169"/>
      <c r="U32" s="169"/>
      <c r="V32" s="112"/>
      <c r="W32" s="17"/>
      <c r="X32" s="15"/>
      <c r="Y32" s="15"/>
      <c r="Z32" s="15"/>
      <c r="AA32" s="15"/>
    </row>
    <row r="33" spans="1:27" ht="18" customHeight="1">
      <c r="A33" s="15"/>
      <c r="B33" s="2"/>
      <c r="C33" s="167"/>
      <c r="D33" s="168"/>
      <c r="E33" s="169"/>
      <c r="F33" s="169"/>
      <c r="G33" s="169"/>
      <c r="H33" s="170"/>
      <c r="I33" s="170"/>
      <c r="J33" s="170"/>
      <c r="K33" s="170"/>
      <c r="L33" s="170"/>
      <c r="M33" s="170"/>
      <c r="N33" s="170"/>
      <c r="O33" s="169"/>
      <c r="P33" s="169"/>
      <c r="Q33" s="169"/>
      <c r="R33" s="169"/>
      <c r="S33" s="169"/>
      <c r="T33" s="169"/>
      <c r="U33" s="169"/>
      <c r="V33" s="112"/>
      <c r="W33" s="17"/>
      <c r="X33" s="15"/>
      <c r="Y33" s="15"/>
      <c r="Z33" s="15"/>
      <c r="AA33" s="15"/>
    </row>
    <row r="34" spans="1:27" ht="18" customHeight="1">
      <c r="A34" s="15"/>
      <c r="B34" s="2"/>
      <c r="C34" s="167"/>
      <c r="D34" s="168"/>
      <c r="E34" s="169"/>
      <c r="F34" s="169"/>
      <c r="G34" s="169"/>
      <c r="H34" s="170"/>
      <c r="I34" s="170"/>
      <c r="J34" s="170"/>
      <c r="K34" s="170"/>
      <c r="L34" s="170"/>
      <c r="M34" s="170"/>
      <c r="N34" s="170"/>
      <c r="O34" s="169"/>
      <c r="P34" s="169"/>
      <c r="Q34" s="169"/>
      <c r="R34" s="169"/>
      <c r="S34" s="169"/>
      <c r="T34" s="169"/>
      <c r="U34" s="169"/>
      <c r="V34" s="112"/>
      <c r="W34" s="17"/>
      <c r="X34" s="15"/>
      <c r="Y34" s="15"/>
      <c r="Z34" s="15"/>
      <c r="AA34" s="15"/>
    </row>
    <row r="35" spans="1:27" ht="18" customHeight="1">
      <c r="A35" s="15"/>
      <c r="B35" s="2"/>
      <c r="C35" s="167"/>
      <c r="D35" s="168"/>
      <c r="E35" s="169"/>
      <c r="F35" s="169"/>
      <c r="G35" s="169"/>
      <c r="H35" s="170"/>
      <c r="I35" s="170"/>
      <c r="J35" s="170"/>
      <c r="K35" s="170"/>
      <c r="L35" s="170"/>
      <c r="M35" s="170"/>
      <c r="N35" s="170"/>
      <c r="O35" s="169"/>
      <c r="P35" s="169"/>
      <c r="Q35" s="169"/>
      <c r="R35" s="169"/>
      <c r="S35" s="169"/>
      <c r="T35" s="169"/>
      <c r="U35" s="169"/>
      <c r="V35" s="112"/>
      <c r="W35" s="17"/>
      <c r="X35" s="15"/>
      <c r="Y35" s="15"/>
      <c r="Z35" s="15"/>
      <c r="AA35" s="15"/>
    </row>
    <row r="36" spans="1:27" ht="18" customHeight="1">
      <c r="A36" s="15"/>
      <c r="B36" s="2"/>
      <c r="C36" s="167"/>
      <c r="D36" s="168"/>
      <c r="E36" s="169"/>
      <c r="F36" s="169"/>
      <c r="G36" s="169"/>
      <c r="H36" s="170"/>
      <c r="I36" s="170"/>
      <c r="J36" s="170"/>
      <c r="K36" s="170"/>
      <c r="L36" s="170"/>
      <c r="M36" s="170"/>
      <c r="N36" s="170"/>
      <c r="O36" s="169"/>
      <c r="P36" s="169"/>
      <c r="Q36" s="169"/>
      <c r="R36" s="169"/>
      <c r="S36" s="169"/>
      <c r="T36" s="169"/>
      <c r="U36" s="169"/>
      <c r="V36" s="112"/>
      <c r="W36" s="17"/>
      <c r="X36" s="15"/>
      <c r="Y36" s="15"/>
      <c r="Z36" s="15"/>
      <c r="AA36" s="15"/>
    </row>
    <row r="37" spans="1:27" ht="18" customHeight="1">
      <c r="A37" s="15"/>
      <c r="B37" s="2"/>
      <c r="C37" s="251"/>
      <c r="D37" s="168"/>
      <c r="E37" s="169"/>
      <c r="F37" s="169"/>
      <c r="G37" s="169"/>
      <c r="H37" s="170"/>
      <c r="I37" s="170"/>
      <c r="J37" s="170"/>
      <c r="K37" s="170"/>
      <c r="L37" s="170"/>
      <c r="M37" s="170"/>
      <c r="N37" s="170"/>
      <c r="O37" s="169"/>
      <c r="P37" s="169"/>
      <c r="Q37" s="169"/>
      <c r="R37" s="169"/>
      <c r="S37" s="169"/>
      <c r="T37" s="169"/>
      <c r="U37" s="169"/>
      <c r="V37" s="112"/>
      <c r="W37" s="17"/>
      <c r="X37" s="15"/>
      <c r="Y37" s="15"/>
      <c r="Z37" s="15"/>
      <c r="AA37" s="15"/>
    </row>
    <row r="38" spans="1:27" ht="18" customHeight="1">
      <c r="A38" s="15"/>
      <c r="B38" s="2"/>
      <c r="C38" s="167"/>
      <c r="D38" s="168"/>
      <c r="E38" s="169"/>
      <c r="F38" s="169"/>
      <c r="G38" s="169"/>
      <c r="H38" s="170"/>
      <c r="I38" s="170"/>
      <c r="J38" s="170"/>
      <c r="K38" s="170"/>
      <c r="L38" s="170"/>
      <c r="M38" s="170"/>
      <c r="N38" s="170"/>
      <c r="O38" s="169"/>
      <c r="P38" s="169"/>
      <c r="Q38" s="169"/>
      <c r="R38" s="169"/>
      <c r="S38" s="169"/>
      <c r="T38" s="169"/>
      <c r="U38" s="169"/>
      <c r="V38" s="112"/>
      <c r="W38" s="17"/>
      <c r="X38" s="15"/>
      <c r="Y38" s="15"/>
      <c r="Z38" s="15"/>
      <c r="AA38" s="15"/>
    </row>
    <row r="39" spans="1:27" ht="18" customHeight="1">
      <c r="A39" s="15"/>
      <c r="B39" s="2"/>
      <c r="C39" s="167"/>
      <c r="D39" s="168"/>
      <c r="E39" s="169"/>
      <c r="F39" s="169"/>
      <c r="G39" s="169"/>
      <c r="H39" s="170"/>
      <c r="I39" s="170"/>
      <c r="J39" s="170"/>
      <c r="K39" s="170"/>
      <c r="L39" s="170"/>
      <c r="M39" s="170"/>
      <c r="N39" s="170"/>
      <c r="O39" s="169"/>
      <c r="P39" s="169"/>
      <c r="Q39" s="169"/>
      <c r="R39" s="169"/>
      <c r="S39" s="169"/>
      <c r="T39" s="169"/>
      <c r="U39" s="169"/>
      <c r="V39" s="112"/>
      <c r="W39" s="17"/>
      <c r="X39" s="15"/>
      <c r="Y39" s="15"/>
      <c r="Z39" s="15"/>
      <c r="AA39" s="15"/>
    </row>
    <row r="40" spans="1:27" ht="18" customHeight="1">
      <c r="A40" s="15"/>
      <c r="B40" s="2"/>
      <c r="C40" s="167"/>
      <c r="D40" s="168"/>
      <c r="E40" s="169"/>
      <c r="F40" s="169"/>
      <c r="G40" s="169"/>
      <c r="H40" s="170"/>
      <c r="I40" s="170"/>
      <c r="J40" s="170"/>
      <c r="K40" s="170"/>
      <c r="L40" s="170"/>
      <c r="M40" s="170"/>
      <c r="N40" s="170"/>
      <c r="O40" s="169"/>
      <c r="P40" s="169"/>
      <c r="Q40" s="169"/>
      <c r="R40" s="169"/>
      <c r="S40" s="169"/>
      <c r="T40" s="169"/>
      <c r="U40" s="169"/>
      <c r="V40" s="112"/>
      <c r="W40" s="17"/>
      <c r="X40" s="15"/>
      <c r="Y40" s="15"/>
      <c r="Z40" s="15"/>
      <c r="AA40" s="15"/>
    </row>
    <row r="41" spans="1:27" ht="18" customHeight="1">
      <c r="A41" s="15"/>
      <c r="B41" s="2"/>
      <c r="C41" s="167"/>
      <c r="D41" s="168"/>
      <c r="E41" s="169"/>
      <c r="F41" s="169"/>
      <c r="G41" s="169"/>
      <c r="H41" s="170"/>
      <c r="I41" s="170"/>
      <c r="J41" s="170"/>
      <c r="K41" s="170"/>
      <c r="L41" s="170"/>
      <c r="M41" s="170"/>
      <c r="N41" s="170"/>
      <c r="O41" s="169"/>
      <c r="P41" s="169"/>
      <c r="Q41" s="169"/>
      <c r="R41" s="169"/>
      <c r="S41" s="169"/>
      <c r="T41" s="169"/>
      <c r="U41" s="169"/>
      <c r="V41" s="112"/>
      <c r="W41" s="17"/>
      <c r="X41" s="15"/>
      <c r="Y41" s="15"/>
      <c r="Z41" s="15"/>
      <c r="AA41" s="15"/>
    </row>
    <row r="42" spans="1:27" ht="19.5" customHeight="1">
      <c r="A42" s="15"/>
      <c r="B42" s="2"/>
      <c r="C42" s="164"/>
      <c r="D42" s="26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31"/>
      <c r="W42" s="17"/>
      <c r="X42" s="15"/>
      <c r="Y42" s="15"/>
      <c r="Z42" s="15"/>
      <c r="AA42" s="15"/>
    </row>
    <row r="43" spans="1:27">
      <c r="A43" s="15"/>
      <c r="B43" s="2"/>
      <c r="V43" s="31"/>
      <c r="W43" s="17"/>
      <c r="X43" s="15"/>
      <c r="Y43" s="15"/>
      <c r="Z43" s="15"/>
      <c r="AA43" s="15"/>
    </row>
    <row r="44" spans="1:27" ht="12.75" customHeight="1" thickBot="1">
      <c r="A44" s="15"/>
      <c r="B44" s="41"/>
      <c r="C44" s="42"/>
      <c r="D44" s="43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240"/>
      <c r="Q44" s="240"/>
      <c r="R44" s="240"/>
      <c r="S44" s="44"/>
      <c r="T44" s="44"/>
      <c r="U44" s="44"/>
      <c r="V44" s="40"/>
      <c r="W44" s="17"/>
      <c r="X44" s="15"/>
      <c r="Y44" s="15"/>
      <c r="Z44" s="15"/>
      <c r="AA44" s="15"/>
    </row>
    <row r="45" spans="1:27" ht="1" customHeight="1"/>
  </sheetData>
  <mergeCells count="23">
    <mergeCell ref="C29:C30"/>
    <mergeCell ref="D29:D30"/>
    <mergeCell ref="E29:E30"/>
    <mergeCell ref="F29:F30"/>
    <mergeCell ref="C12:C13"/>
    <mergeCell ref="D12:D13"/>
    <mergeCell ref="E12:E13"/>
    <mergeCell ref="F12:F13"/>
    <mergeCell ref="T29:T30"/>
    <mergeCell ref="U29:U30"/>
    <mergeCell ref="T12:T13"/>
    <mergeCell ref="U12:U13"/>
    <mergeCell ref="G29:G30"/>
    <mergeCell ref="H29:N29"/>
    <mergeCell ref="O29:O30"/>
    <mergeCell ref="S29:S30"/>
    <mergeCell ref="O12:O13"/>
    <mergeCell ref="S12:S13"/>
    <mergeCell ref="G12:G13"/>
    <mergeCell ref="H12:N12"/>
    <mergeCell ref="P12:P13"/>
    <mergeCell ref="Q12:Q13"/>
    <mergeCell ref="R12:R13"/>
  </mergeCells>
  <phoneticPr fontId="14" type="noConversion"/>
  <conditionalFormatting sqref="C39:U41">
    <cfRule type="cellIs" dxfId="25" priority="4" operator="equal">
      <formula>0</formula>
    </cfRule>
    <cfRule type="cellIs" dxfId="24" priority="5" stopIfTrue="1" operator="equal">
      <formula>0</formula>
    </cfRule>
    <cfRule type="cellIs" priority="7" stopIfTrue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76" firstPageNumber="0" fitToHeight="2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>
    <pageSetUpPr fitToPage="1"/>
  </sheetPr>
  <dimension ref="A3:AG47"/>
  <sheetViews>
    <sheetView showGridLines="0" zoomScale="90" zoomScaleNormal="90" zoomScalePageLayoutView="90" workbookViewId="0">
      <selection activeCell="D14" sqref="D14"/>
    </sheetView>
  </sheetViews>
  <sheetFormatPr baseColWidth="10" defaultColWidth="8.83203125" defaultRowHeight="13"/>
  <cols>
    <col min="1" max="2" width="3.33203125" style="3" customWidth="1"/>
    <col min="3" max="3" width="29" style="3" customWidth="1"/>
    <col min="4" max="4" width="11.6640625" style="3" customWidth="1"/>
    <col min="5" max="5" width="9" style="3" customWidth="1"/>
    <col min="6" max="12" width="8.6640625" style="3" customWidth="1"/>
    <col min="13" max="13" width="9.33203125" style="3" customWidth="1"/>
    <col min="14" max="19" width="8.6640625" style="3" customWidth="1"/>
    <col min="20" max="21" width="9.6640625" style="3" customWidth="1"/>
    <col min="22" max="22" width="3.33203125" style="3" customWidth="1"/>
    <col min="23" max="23" width="8.83203125" style="3"/>
    <col min="24" max="24" width="7.6640625" style="3" customWidth="1"/>
    <col min="25" max="25" width="12" style="3" customWidth="1"/>
    <col min="26" max="30" width="8.83203125" style="3"/>
    <col min="31" max="31" width="14.33203125" style="3" customWidth="1"/>
    <col min="32" max="32" width="13.33203125" style="3" customWidth="1"/>
    <col min="33" max="16384" width="8.83203125" style="3"/>
  </cols>
  <sheetData>
    <row r="3" spans="1:33" ht="14" thickBot="1">
      <c r="B3" s="245">
        <v>2.5</v>
      </c>
      <c r="C3" s="242">
        <v>26</v>
      </c>
      <c r="D3" s="242">
        <v>11</v>
      </c>
      <c r="E3" s="242">
        <v>9</v>
      </c>
      <c r="F3" s="242">
        <v>8</v>
      </c>
      <c r="G3" s="242">
        <v>8</v>
      </c>
      <c r="H3" s="242">
        <v>8</v>
      </c>
      <c r="I3" s="242">
        <v>8</v>
      </c>
      <c r="J3" s="242">
        <v>8</v>
      </c>
      <c r="K3" s="242">
        <v>8</v>
      </c>
      <c r="L3" s="242">
        <v>8</v>
      </c>
      <c r="M3" s="242">
        <v>8</v>
      </c>
      <c r="N3" s="242">
        <v>8</v>
      </c>
      <c r="O3" s="242">
        <v>8</v>
      </c>
      <c r="P3" s="242">
        <v>8</v>
      </c>
      <c r="Q3" s="242">
        <v>8</v>
      </c>
      <c r="R3" s="242">
        <v>8</v>
      </c>
      <c r="S3" s="242">
        <v>8</v>
      </c>
      <c r="T3" s="242">
        <v>9</v>
      </c>
      <c r="U3" s="242">
        <v>9</v>
      </c>
      <c r="V3" s="245">
        <v>2.5</v>
      </c>
      <c r="W3" s="50"/>
      <c r="X3" s="50"/>
      <c r="Y3" s="246"/>
    </row>
    <row r="4" spans="1:33" ht="15" customHeight="1">
      <c r="A4" s="15"/>
      <c r="B4" s="91"/>
      <c r="C4" s="103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6"/>
      <c r="W4" s="17"/>
      <c r="X4" s="15"/>
      <c r="Y4" s="15"/>
      <c r="Z4" s="15"/>
      <c r="AA4" s="15"/>
    </row>
    <row r="5" spans="1:33" ht="15" customHeight="1">
      <c r="A5" s="15"/>
      <c r="B5" s="94"/>
      <c r="C5" s="107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96" t="s">
        <v>439</v>
      </c>
      <c r="V5" s="97"/>
      <c r="W5" s="17"/>
      <c r="X5" s="15"/>
      <c r="Y5" s="15"/>
      <c r="Z5" s="15"/>
      <c r="AA5" s="15"/>
    </row>
    <row r="6" spans="1:33" ht="15" customHeight="1">
      <c r="A6" s="15"/>
      <c r="B6" s="94"/>
      <c r="C6" s="107"/>
      <c r="D6" s="109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97"/>
      <c r="W6" s="17"/>
      <c r="X6" s="15"/>
      <c r="Y6" s="15"/>
      <c r="Z6" s="15"/>
      <c r="AA6" s="15"/>
    </row>
    <row r="7" spans="1:33" ht="15" customHeight="1">
      <c r="A7" s="15"/>
      <c r="B7" s="94"/>
      <c r="C7" s="107"/>
      <c r="D7" s="99" t="s">
        <v>415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V7" s="97"/>
      <c r="W7" s="17"/>
      <c r="X7" s="15"/>
      <c r="Y7" s="15"/>
      <c r="Z7" s="15"/>
      <c r="AA7" s="15"/>
    </row>
    <row r="8" spans="1:33" ht="15" customHeight="1">
      <c r="A8" s="2"/>
      <c r="B8" s="94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97"/>
      <c r="W8" s="17"/>
      <c r="X8" s="15"/>
      <c r="Y8" s="15"/>
      <c r="Z8" s="15"/>
      <c r="AA8" s="15"/>
    </row>
    <row r="9" spans="1:33" ht="11.25" customHeight="1">
      <c r="A9" s="15"/>
      <c r="B9" s="2"/>
      <c r="C9" s="164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31"/>
      <c r="W9" s="17"/>
      <c r="X9" s="15"/>
      <c r="Y9" s="15"/>
      <c r="Z9" s="15"/>
      <c r="AA9" s="15"/>
    </row>
    <row r="10" spans="1:33" ht="15" customHeight="1">
      <c r="A10" s="15"/>
      <c r="B10" s="2"/>
      <c r="C10" s="18" t="s">
        <v>73</v>
      </c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31"/>
      <c r="W10" s="17"/>
      <c r="X10" s="15"/>
      <c r="Y10" s="15"/>
      <c r="Z10" s="15"/>
      <c r="AA10" s="15"/>
    </row>
    <row r="11" spans="1:33" ht="9" customHeight="1" thickBot="1">
      <c r="A11" s="15"/>
      <c r="B11" s="2"/>
      <c r="C11" s="30"/>
      <c r="D11" s="1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4"/>
      <c r="T11" s="14"/>
      <c r="U11" s="14" t="s">
        <v>39</v>
      </c>
      <c r="V11" s="31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</row>
    <row r="12" spans="1:33" ht="15" customHeight="1" thickBot="1">
      <c r="A12" s="15"/>
      <c r="B12" s="2"/>
      <c r="C12" s="548" t="s">
        <v>13</v>
      </c>
      <c r="D12" s="548" t="s">
        <v>69</v>
      </c>
      <c r="E12" s="548" t="s">
        <v>349</v>
      </c>
      <c r="F12" s="548" t="s">
        <v>360</v>
      </c>
      <c r="G12" s="548" t="s">
        <v>0</v>
      </c>
      <c r="H12" s="552" t="s">
        <v>7</v>
      </c>
      <c r="I12" s="552"/>
      <c r="J12" s="552"/>
      <c r="K12" s="552"/>
      <c r="L12" s="552"/>
      <c r="M12" s="552"/>
      <c r="N12" s="552"/>
      <c r="O12" s="548" t="s">
        <v>67</v>
      </c>
      <c r="P12" s="548" t="s">
        <v>40</v>
      </c>
      <c r="Q12" s="548" t="s">
        <v>346</v>
      </c>
      <c r="R12" s="548" t="s">
        <v>347</v>
      </c>
      <c r="S12" s="548" t="s">
        <v>348</v>
      </c>
      <c r="T12" s="548" t="s">
        <v>44</v>
      </c>
      <c r="U12" s="548" t="s">
        <v>46</v>
      </c>
      <c r="V12" s="31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</row>
    <row r="13" spans="1:33" ht="39" customHeight="1" thickBot="1">
      <c r="A13" s="15"/>
      <c r="B13" s="2"/>
      <c r="C13" s="549"/>
      <c r="D13" s="549"/>
      <c r="E13" s="549"/>
      <c r="F13" s="549"/>
      <c r="G13" s="549"/>
      <c r="H13" s="36" t="s">
        <v>1</v>
      </c>
      <c r="I13" s="36" t="s">
        <v>2</v>
      </c>
      <c r="J13" s="36" t="s">
        <v>3</v>
      </c>
      <c r="K13" s="36" t="s">
        <v>4</v>
      </c>
      <c r="L13" s="36" t="s">
        <v>5</v>
      </c>
      <c r="M13" s="36" t="s">
        <v>68</v>
      </c>
      <c r="N13" s="36" t="s">
        <v>6</v>
      </c>
      <c r="O13" s="549"/>
      <c r="P13" s="549"/>
      <c r="Q13" s="549"/>
      <c r="R13" s="549"/>
      <c r="S13" s="549"/>
      <c r="T13" s="549"/>
      <c r="U13" s="549"/>
      <c r="V13" s="31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</row>
    <row r="14" spans="1:33" ht="18" customHeight="1">
      <c r="A14" s="15"/>
      <c r="B14" s="2"/>
      <c r="C14" s="47" t="s">
        <v>76</v>
      </c>
      <c r="D14" s="392">
        <v>16097232</v>
      </c>
      <c r="E14" s="375">
        <v>184.29630363893</v>
      </c>
      <c r="F14" s="375">
        <v>17.257260607630002</v>
      </c>
      <c r="G14" s="375">
        <v>87.378937573770003</v>
      </c>
      <c r="H14" s="375">
        <v>5.8264322899500005</v>
      </c>
      <c r="I14" s="375">
        <v>8.2121283751899998</v>
      </c>
      <c r="J14" s="375">
        <v>2.6326251470000002</v>
      </c>
      <c r="K14" s="375">
        <v>5.7024932985800003</v>
      </c>
      <c r="L14" s="375">
        <v>1.2371919125699999</v>
      </c>
      <c r="M14" s="375">
        <v>1.83329734125</v>
      </c>
      <c r="N14" s="375">
        <v>23.535358516999999</v>
      </c>
      <c r="O14" s="375">
        <v>137.35489893271</v>
      </c>
      <c r="P14" s="375">
        <v>4.2776332210000004E-2</v>
      </c>
      <c r="Q14" s="375">
        <v>1.8530650903199999</v>
      </c>
      <c r="R14" s="375">
        <v>1.5093644099999999E-3</v>
      </c>
      <c r="S14" s="375">
        <v>1.85336512218</v>
      </c>
      <c r="T14" s="375">
        <v>910.93841794174</v>
      </c>
      <c r="U14" s="375">
        <v>57.786135190600007</v>
      </c>
      <c r="V14" s="112">
        <v>2</v>
      </c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</row>
    <row r="15" spans="1:33" ht="18" customHeight="1">
      <c r="A15" s="15"/>
      <c r="B15" s="2"/>
      <c r="C15" s="48" t="s">
        <v>405</v>
      </c>
      <c r="D15" s="393">
        <v>6037704</v>
      </c>
      <c r="E15" s="376">
        <v>190.26790092895999</v>
      </c>
      <c r="F15" s="376">
        <v>11.39294982258</v>
      </c>
      <c r="G15" s="376">
        <v>35.833182085979999</v>
      </c>
      <c r="H15" s="376">
        <v>9.9371378684699998</v>
      </c>
      <c r="I15" s="376">
        <v>9.8268800102700009</v>
      </c>
      <c r="J15" s="376">
        <v>6.0508929238500002</v>
      </c>
      <c r="K15" s="376">
        <v>12.22291909968</v>
      </c>
      <c r="L15" s="376">
        <v>2.0412914779200002</v>
      </c>
      <c r="M15" s="376">
        <v>1.86456743596</v>
      </c>
      <c r="N15" s="376">
        <v>16.379959344300005</v>
      </c>
      <c r="O15" s="376">
        <v>131.94752589367999</v>
      </c>
      <c r="P15" s="376">
        <v>5.5220069092399999</v>
      </c>
      <c r="Q15" s="376">
        <v>8.5380893485999998</v>
      </c>
      <c r="R15" s="376">
        <v>1.1031671297200001</v>
      </c>
      <c r="S15" s="376">
        <v>4.1760383404899999</v>
      </c>
      <c r="T15" s="376">
        <v>531.05716427388995</v>
      </c>
      <c r="U15" s="376">
        <v>41.094788739480002</v>
      </c>
      <c r="V15" s="112">
        <v>5</v>
      </c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</row>
    <row r="16" spans="1:33" ht="18" customHeight="1">
      <c r="A16" s="15"/>
      <c r="B16" s="2"/>
      <c r="C16" s="48" t="s">
        <v>75</v>
      </c>
      <c r="D16" s="393">
        <v>3089832</v>
      </c>
      <c r="E16" s="376">
        <v>322.28775287179997</v>
      </c>
      <c r="F16" s="376">
        <v>48.796515897889996</v>
      </c>
      <c r="G16" s="376">
        <v>87.777466711979983</v>
      </c>
      <c r="H16" s="376">
        <v>17.92891761748</v>
      </c>
      <c r="I16" s="376">
        <v>5.2966834904899995</v>
      </c>
      <c r="J16" s="376">
        <v>4.8353992222799995</v>
      </c>
      <c r="K16" s="376">
        <v>15.62251147702</v>
      </c>
      <c r="L16" s="376">
        <v>5.4705552735600005</v>
      </c>
      <c r="M16" s="376">
        <v>3.6250228949899999</v>
      </c>
      <c r="N16" s="376">
        <v>13.251705421010001</v>
      </c>
      <c r="O16" s="376">
        <v>256.27230928927997</v>
      </c>
      <c r="P16" s="376">
        <v>50.746824209449997</v>
      </c>
      <c r="Q16" s="376">
        <v>49.599380857450001</v>
      </c>
      <c r="R16" s="376">
        <v>5.4737487891200001</v>
      </c>
      <c r="S16" s="376">
        <v>4.6277283638200002</v>
      </c>
      <c r="T16" s="376">
        <v>1219.5033267619801</v>
      </c>
      <c r="U16" s="376">
        <v>89.545645479779992</v>
      </c>
      <c r="V16" s="112">
        <v>8</v>
      </c>
      <c r="W16" s="152"/>
      <c r="X16" s="155"/>
      <c r="Y16" s="159"/>
      <c r="Z16" s="155"/>
      <c r="AA16" s="155"/>
      <c r="AB16" s="155"/>
      <c r="AC16" s="156"/>
      <c r="AD16" s="156"/>
      <c r="AE16" s="157"/>
      <c r="AF16" s="157"/>
      <c r="AG16" s="231"/>
    </row>
    <row r="17" spans="1:33" ht="18" customHeight="1">
      <c r="A17" s="15"/>
      <c r="B17" s="2"/>
      <c r="C17" s="435">
        <v>0</v>
      </c>
      <c r="D17" s="393">
        <v>0</v>
      </c>
      <c r="E17" s="376">
        <v>0</v>
      </c>
      <c r="F17" s="376">
        <v>0</v>
      </c>
      <c r="G17" s="376">
        <v>0</v>
      </c>
      <c r="H17" s="376">
        <v>0</v>
      </c>
      <c r="I17" s="376">
        <v>0</v>
      </c>
      <c r="J17" s="376">
        <v>0</v>
      </c>
      <c r="K17" s="376">
        <v>0</v>
      </c>
      <c r="L17" s="376">
        <v>0</v>
      </c>
      <c r="M17" s="376">
        <v>0</v>
      </c>
      <c r="N17" s="376">
        <v>0</v>
      </c>
      <c r="O17" s="376">
        <v>0</v>
      </c>
      <c r="P17" s="376">
        <v>0</v>
      </c>
      <c r="Q17" s="376">
        <v>0</v>
      </c>
      <c r="R17" s="376">
        <v>0</v>
      </c>
      <c r="S17" s="376">
        <v>0</v>
      </c>
      <c r="T17" s="376">
        <v>0</v>
      </c>
      <c r="U17" s="376">
        <v>0</v>
      </c>
      <c r="V17" s="112">
        <v>11</v>
      </c>
      <c r="W17" s="152"/>
      <c r="X17" s="155"/>
      <c r="Y17" s="159"/>
      <c r="Z17" s="155"/>
      <c r="AA17" s="155"/>
      <c r="AB17" s="155"/>
      <c r="AC17" s="156"/>
      <c r="AD17" s="156"/>
      <c r="AE17" s="157"/>
      <c r="AF17" s="157"/>
      <c r="AG17" s="231"/>
    </row>
    <row r="18" spans="1:33" ht="18" customHeight="1" thickBot="1">
      <c r="A18" s="15"/>
      <c r="B18" s="2"/>
      <c r="C18" s="436">
        <v>0</v>
      </c>
      <c r="D18" s="394">
        <v>0</v>
      </c>
      <c r="E18" s="377">
        <v>0</v>
      </c>
      <c r="F18" s="377">
        <v>0</v>
      </c>
      <c r="G18" s="377">
        <v>0</v>
      </c>
      <c r="H18" s="377">
        <v>0</v>
      </c>
      <c r="I18" s="377">
        <v>0</v>
      </c>
      <c r="J18" s="377">
        <v>0</v>
      </c>
      <c r="K18" s="377">
        <v>0</v>
      </c>
      <c r="L18" s="377">
        <v>0</v>
      </c>
      <c r="M18" s="377">
        <v>0</v>
      </c>
      <c r="N18" s="377">
        <v>0</v>
      </c>
      <c r="O18" s="377">
        <v>0</v>
      </c>
      <c r="P18" s="377">
        <v>0</v>
      </c>
      <c r="Q18" s="377">
        <v>0</v>
      </c>
      <c r="R18" s="377">
        <v>0</v>
      </c>
      <c r="S18" s="377">
        <v>0</v>
      </c>
      <c r="T18" s="377">
        <v>0</v>
      </c>
      <c r="U18" s="377">
        <v>0</v>
      </c>
      <c r="V18" s="112">
        <v>14</v>
      </c>
      <c r="W18" s="152"/>
      <c r="X18" s="155"/>
      <c r="Y18" s="159"/>
      <c r="Z18" s="155"/>
      <c r="AA18" s="155"/>
      <c r="AB18" s="155"/>
      <c r="AC18" s="156"/>
      <c r="AD18" s="156"/>
      <c r="AE18" s="157"/>
      <c r="AF18" s="157"/>
      <c r="AG18" s="231"/>
    </row>
    <row r="19" spans="1:33" ht="19.5" customHeight="1" thickBot="1">
      <c r="A19" s="15"/>
      <c r="B19" s="2"/>
      <c r="C19" s="22" t="s">
        <v>65</v>
      </c>
      <c r="D19" s="371">
        <v>25224768</v>
      </c>
      <c r="E19" s="372">
        <v>696.85195743968995</v>
      </c>
      <c r="F19" s="372">
        <v>77.446726328099999</v>
      </c>
      <c r="G19" s="372">
        <v>210.98958637172998</v>
      </c>
      <c r="H19" s="372">
        <v>33.692487775899998</v>
      </c>
      <c r="I19" s="372">
        <v>23.335691875950001</v>
      </c>
      <c r="J19" s="372">
        <v>13.51891729313</v>
      </c>
      <c r="K19" s="372">
        <v>33.547923875279999</v>
      </c>
      <c r="L19" s="372">
        <v>8.7490386640500013</v>
      </c>
      <c r="M19" s="372">
        <v>7.3228876722000003</v>
      </c>
      <c r="N19" s="372">
        <v>53.167023282310005</v>
      </c>
      <c r="O19" s="372">
        <v>525.57473411567003</v>
      </c>
      <c r="P19" s="372">
        <v>56.311607450899999</v>
      </c>
      <c r="Q19" s="372">
        <v>59.990535296369998</v>
      </c>
      <c r="R19" s="372">
        <v>6.5784252832500005</v>
      </c>
      <c r="S19" s="372">
        <v>10.657131826490001</v>
      </c>
      <c r="T19" s="372">
        <v>2661.49890897761</v>
      </c>
      <c r="U19" s="372">
        <v>188.42656940986001</v>
      </c>
      <c r="V19" s="31"/>
      <c r="W19" s="17"/>
      <c r="X19" s="15"/>
      <c r="Y19" s="15"/>
      <c r="Z19" s="15"/>
      <c r="AA19" s="15"/>
    </row>
    <row r="20" spans="1:33">
      <c r="A20" s="15"/>
      <c r="B20" s="2"/>
      <c r="V20" s="31"/>
      <c r="W20" s="17"/>
      <c r="X20" s="15"/>
      <c r="Y20" s="15"/>
      <c r="Z20" s="15"/>
      <c r="AA20" s="15"/>
    </row>
    <row r="21" spans="1:33">
      <c r="A21" s="15"/>
      <c r="B21" s="166"/>
      <c r="V21" s="31"/>
      <c r="W21" s="17"/>
      <c r="X21" s="15"/>
      <c r="Y21" s="15"/>
      <c r="Z21" s="15"/>
      <c r="AA21" s="15"/>
    </row>
    <row r="22" spans="1:33">
      <c r="A22" s="15"/>
      <c r="B22" s="166"/>
      <c r="C22" s="164"/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31"/>
      <c r="W22" s="17"/>
      <c r="X22" s="15"/>
      <c r="Y22" s="15"/>
      <c r="Z22" s="15"/>
      <c r="AA22" s="15"/>
    </row>
    <row r="23" spans="1:33">
      <c r="B23" s="166"/>
      <c r="V23" s="31"/>
    </row>
    <row r="24" spans="1:33">
      <c r="B24" s="166"/>
      <c r="V24" s="31"/>
    </row>
    <row r="25" spans="1:33">
      <c r="B25" s="166"/>
      <c r="D25" s="102"/>
      <c r="E25" s="102"/>
      <c r="F25" s="102"/>
      <c r="G25" s="102"/>
      <c r="H25" s="102"/>
      <c r="J25" s="102"/>
      <c r="K25" s="102"/>
      <c r="M25" s="102"/>
      <c r="N25" s="102"/>
      <c r="O25" s="102"/>
      <c r="P25" s="102"/>
      <c r="Q25" s="102"/>
      <c r="R25" s="102"/>
      <c r="S25" s="102"/>
      <c r="T25" s="102"/>
      <c r="U25" s="102"/>
      <c r="V25" s="31"/>
      <c r="Z25" s="156"/>
    </row>
    <row r="26" spans="1:33">
      <c r="B26" s="166"/>
      <c r="V26" s="31"/>
    </row>
    <row r="27" spans="1:33">
      <c r="B27" s="166"/>
      <c r="V27" s="31"/>
    </row>
    <row r="28" spans="1:33">
      <c r="B28" s="166"/>
      <c r="V28" s="31"/>
    </row>
    <row r="29" spans="1:33">
      <c r="B29" s="166"/>
      <c r="V29" s="31"/>
    </row>
    <row r="30" spans="1:33">
      <c r="B30" s="166"/>
      <c r="V30" s="31"/>
    </row>
    <row r="31" spans="1:33">
      <c r="B31" s="166"/>
      <c r="V31" s="31"/>
    </row>
    <row r="32" spans="1:33">
      <c r="B32" s="166"/>
      <c r="V32" s="31"/>
    </row>
    <row r="33" spans="2:22">
      <c r="B33" s="234"/>
      <c r="V33" s="31"/>
    </row>
    <row r="34" spans="2:22">
      <c r="B34" s="234"/>
      <c r="V34" s="31"/>
    </row>
    <row r="35" spans="2:22" ht="123.75" customHeight="1">
      <c r="B35" s="234"/>
      <c r="V35" s="31"/>
    </row>
    <row r="36" spans="2:22">
      <c r="B36" s="234"/>
      <c r="V36" s="31"/>
    </row>
    <row r="37" spans="2:22">
      <c r="B37" s="166"/>
      <c r="C37" s="248"/>
      <c r="V37" s="31"/>
    </row>
    <row r="38" spans="2:22">
      <c r="B38" s="166"/>
      <c r="V38" s="31"/>
    </row>
    <row r="39" spans="2:22">
      <c r="B39" s="166"/>
      <c r="V39" s="31"/>
    </row>
    <row r="40" spans="2:22">
      <c r="B40" s="166"/>
      <c r="V40" s="31"/>
    </row>
    <row r="41" spans="2:22">
      <c r="B41" s="166"/>
      <c r="V41" s="31"/>
    </row>
    <row r="42" spans="2:22">
      <c r="B42" s="166"/>
      <c r="V42" s="31"/>
    </row>
    <row r="43" spans="2:22">
      <c r="B43" s="166"/>
      <c r="V43" s="31"/>
    </row>
    <row r="44" spans="2:22">
      <c r="B44" s="166"/>
      <c r="V44" s="31"/>
    </row>
    <row r="45" spans="2:22" ht="15" customHeight="1">
      <c r="B45" s="166"/>
      <c r="V45" s="31"/>
    </row>
    <row r="46" spans="2:22" ht="15" customHeight="1" thickBot="1">
      <c r="B46" s="41"/>
      <c r="C46" s="42"/>
      <c r="D46" s="43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240"/>
      <c r="Q46" s="240"/>
      <c r="R46" s="240"/>
      <c r="S46" s="44"/>
      <c r="T46" s="44"/>
      <c r="U46" s="44"/>
      <c r="V46" s="40"/>
    </row>
    <row r="47" spans="2:22" ht="1" customHeight="1"/>
  </sheetData>
  <mergeCells count="13">
    <mergeCell ref="C12:C13"/>
    <mergeCell ref="D12:D13"/>
    <mergeCell ref="E12:E13"/>
    <mergeCell ref="F12:F13"/>
    <mergeCell ref="G12:G13"/>
    <mergeCell ref="H12:N12"/>
    <mergeCell ref="O12:O13"/>
    <mergeCell ref="S12:S13"/>
    <mergeCell ref="T12:T13"/>
    <mergeCell ref="U12:U13"/>
    <mergeCell ref="P12:P13"/>
    <mergeCell ref="Q12:Q13"/>
    <mergeCell ref="R12:R13"/>
  </mergeCells>
  <conditionalFormatting sqref="K25">
    <cfRule type="cellIs" dxfId="23" priority="12" stopIfTrue="1" operator="equal">
      <formula>0</formula>
    </cfRule>
  </conditionalFormatting>
  <conditionalFormatting sqref="C17:M18 O17:U18">
    <cfRule type="cellIs" dxfId="22" priority="2" operator="equal">
      <formula>0</formula>
    </cfRule>
  </conditionalFormatting>
  <conditionalFormatting sqref="N17:N18">
    <cfRule type="cellIs" dxfId="21" priority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70" firstPageNumber="0" fitToHeight="2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G73"/>
  <sheetViews>
    <sheetView showGridLines="0" topLeftCell="A24" workbookViewId="0">
      <selection activeCell="F63" sqref="F63"/>
    </sheetView>
  </sheetViews>
  <sheetFormatPr baseColWidth="10" defaultColWidth="8.83203125" defaultRowHeight="13"/>
  <cols>
    <col min="1" max="1" width="24.83203125" style="3" bestFit="1" customWidth="1"/>
    <col min="2" max="2" width="2.33203125" style="3" customWidth="1"/>
    <col min="3" max="3" width="17.6640625" style="3" customWidth="1"/>
    <col min="4" max="4" width="10.33203125" style="3" customWidth="1"/>
    <col min="5" max="5" width="9.1640625" style="3" customWidth="1"/>
    <col min="6" max="6" width="8.1640625" style="3" customWidth="1"/>
    <col min="7" max="7" width="8.6640625" style="3" customWidth="1"/>
    <col min="8" max="8" width="8.33203125" style="3" customWidth="1"/>
    <col min="9" max="9" width="8.1640625" style="3" customWidth="1"/>
    <col min="10" max="10" width="8.33203125" style="3" customWidth="1"/>
    <col min="11" max="11" width="8" style="3" customWidth="1"/>
    <col min="12" max="13" width="7.33203125" style="3" customWidth="1"/>
    <col min="14" max="14" width="8.33203125" style="3" customWidth="1"/>
    <col min="15" max="15" width="9.1640625" style="3" customWidth="1"/>
    <col min="16" max="16" width="8.1640625" style="3" customWidth="1"/>
    <col min="17" max="17" width="8.33203125" style="3" customWidth="1"/>
    <col min="18" max="18" width="7.33203125" style="3" customWidth="1"/>
    <col min="19" max="19" width="7.6640625" style="3" customWidth="1"/>
    <col min="20" max="20" width="9.1640625" style="3" customWidth="1"/>
    <col min="21" max="21" width="9" style="3" customWidth="1"/>
    <col min="22" max="22" width="2.33203125" style="3" customWidth="1"/>
    <col min="23" max="23" width="10.33203125" style="3" customWidth="1"/>
    <col min="24" max="24" width="6" style="3" customWidth="1"/>
    <col min="25" max="25" width="13.1640625" style="3" customWidth="1"/>
    <col min="26" max="26" width="10.33203125" style="3" bestFit="1" customWidth="1"/>
    <col min="27" max="30" width="8.83203125" style="3"/>
    <col min="31" max="31" width="17.1640625" style="3" customWidth="1"/>
    <col min="32" max="32" width="16" style="3" customWidth="1"/>
    <col min="33" max="33" width="9.6640625" style="3" customWidth="1"/>
    <col min="34" max="256" width="8.83203125" style="3"/>
    <col min="257" max="258" width="2.33203125" style="3" customWidth="1"/>
    <col min="259" max="259" width="17.6640625" style="3" customWidth="1"/>
    <col min="260" max="260" width="11.1640625" style="3" customWidth="1"/>
    <col min="261" max="261" width="9" style="3" customWidth="1"/>
    <col min="262" max="262" width="8.1640625" style="3" customWidth="1"/>
    <col min="263" max="263" width="8.33203125" style="3" customWidth="1"/>
    <col min="264" max="264" width="8" style="3" customWidth="1"/>
    <col min="265" max="265" width="8.33203125" style="3" customWidth="1"/>
    <col min="266" max="266" width="9" style="3" customWidth="1"/>
    <col min="267" max="267" width="8.33203125" style="3" customWidth="1"/>
    <col min="268" max="268" width="7.1640625" style="3" customWidth="1"/>
    <col min="269" max="269" width="7.83203125" style="3" customWidth="1"/>
    <col min="270" max="270" width="8.33203125" style="3" customWidth="1"/>
    <col min="271" max="271" width="9.1640625" style="3" customWidth="1"/>
    <col min="272" max="273" width="8.1640625" style="3" customWidth="1"/>
    <col min="274" max="275" width="8.33203125" style="3" customWidth="1"/>
    <col min="276" max="276" width="10.33203125" style="3" customWidth="1"/>
    <col min="277" max="277" width="8.83203125" style="3" customWidth="1"/>
    <col min="278" max="278" width="2.33203125" style="3" customWidth="1"/>
    <col min="279" max="279" width="15.33203125" style="3" customWidth="1"/>
    <col min="280" max="280" width="8.33203125" style="3" customWidth="1"/>
    <col min="281" max="281" width="15" style="3" customWidth="1"/>
    <col min="282" max="286" width="8.83203125" style="3"/>
    <col min="287" max="287" width="17.1640625" style="3" customWidth="1"/>
    <col min="288" max="288" width="16" style="3" customWidth="1"/>
    <col min="289" max="289" width="9.6640625" style="3" customWidth="1"/>
    <col min="290" max="512" width="8.83203125" style="3"/>
    <col min="513" max="514" width="2.33203125" style="3" customWidth="1"/>
    <col min="515" max="515" width="17.6640625" style="3" customWidth="1"/>
    <col min="516" max="516" width="11.1640625" style="3" customWidth="1"/>
    <col min="517" max="517" width="9" style="3" customWidth="1"/>
    <col min="518" max="518" width="8.1640625" style="3" customWidth="1"/>
    <col min="519" max="519" width="8.33203125" style="3" customWidth="1"/>
    <col min="520" max="520" width="8" style="3" customWidth="1"/>
    <col min="521" max="521" width="8.33203125" style="3" customWidth="1"/>
    <col min="522" max="522" width="9" style="3" customWidth="1"/>
    <col min="523" max="523" width="8.33203125" style="3" customWidth="1"/>
    <col min="524" max="524" width="7.1640625" style="3" customWidth="1"/>
    <col min="525" max="525" width="7.83203125" style="3" customWidth="1"/>
    <col min="526" max="526" width="8.33203125" style="3" customWidth="1"/>
    <col min="527" max="527" width="9.1640625" style="3" customWidth="1"/>
    <col min="528" max="529" width="8.1640625" style="3" customWidth="1"/>
    <col min="530" max="531" width="8.33203125" style="3" customWidth="1"/>
    <col min="532" max="532" width="10.33203125" style="3" customWidth="1"/>
    <col min="533" max="533" width="8.83203125" style="3" customWidth="1"/>
    <col min="534" max="534" width="2.33203125" style="3" customWidth="1"/>
    <col min="535" max="535" width="15.33203125" style="3" customWidth="1"/>
    <col min="536" max="536" width="8.33203125" style="3" customWidth="1"/>
    <col min="537" max="537" width="15" style="3" customWidth="1"/>
    <col min="538" max="542" width="8.83203125" style="3"/>
    <col min="543" max="543" width="17.1640625" style="3" customWidth="1"/>
    <col min="544" max="544" width="16" style="3" customWidth="1"/>
    <col min="545" max="545" width="9.6640625" style="3" customWidth="1"/>
    <col min="546" max="768" width="8.83203125" style="3"/>
    <col min="769" max="770" width="2.33203125" style="3" customWidth="1"/>
    <col min="771" max="771" width="17.6640625" style="3" customWidth="1"/>
    <col min="772" max="772" width="11.1640625" style="3" customWidth="1"/>
    <col min="773" max="773" width="9" style="3" customWidth="1"/>
    <col min="774" max="774" width="8.1640625" style="3" customWidth="1"/>
    <col min="775" max="775" width="8.33203125" style="3" customWidth="1"/>
    <col min="776" max="776" width="8" style="3" customWidth="1"/>
    <col min="777" max="777" width="8.33203125" style="3" customWidth="1"/>
    <col min="778" max="778" width="9" style="3" customWidth="1"/>
    <col min="779" max="779" width="8.33203125" style="3" customWidth="1"/>
    <col min="780" max="780" width="7.1640625" style="3" customWidth="1"/>
    <col min="781" max="781" width="7.83203125" style="3" customWidth="1"/>
    <col min="782" max="782" width="8.33203125" style="3" customWidth="1"/>
    <col min="783" max="783" width="9.1640625" style="3" customWidth="1"/>
    <col min="784" max="785" width="8.1640625" style="3" customWidth="1"/>
    <col min="786" max="787" width="8.33203125" style="3" customWidth="1"/>
    <col min="788" max="788" width="10.33203125" style="3" customWidth="1"/>
    <col min="789" max="789" width="8.83203125" style="3" customWidth="1"/>
    <col min="790" max="790" width="2.33203125" style="3" customWidth="1"/>
    <col min="791" max="791" width="15.33203125" style="3" customWidth="1"/>
    <col min="792" max="792" width="8.33203125" style="3" customWidth="1"/>
    <col min="793" max="793" width="15" style="3" customWidth="1"/>
    <col min="794" max="798" width="8.83203125" style="3"/>
    <col min="799" max="799" width="17.1640625" style="3" customWidth="1"/>
    <col min="800" max="800" width="16" style="3" customWidth="1"/>
    <col min="801" max="801" width="9.6640625" style="3" customWidth="1"/>
    <col min="802" max="1024" width="8.83203125" style="3"/>
    <col min="1025" max="1026" width="2.33203125" style="3" customWidth="1"/>
    <col min="1027" max="1027" width="17.6640625" style="3" customWidth="1"/>
    <col min="1028" max="1028" width="11.1640625" style="3" customWidth="1"/>
    <col min="1029" max="1029" width="9" style="3" customWidth="1"/>
    <col min="1030" max="1030" width="8.1640625" style="3" customWidth="1"/>
    <col min="1031" max="1031" width="8.33203125" style="3" customWidth="1"/>
    <col min="1032" max="1032" width="8" style="3" customWidth="1"/>
    <col min="1033" max="1033" width="8.33203125" style="3" customWidth="1"/>
    <col min="1034" max="1034" width="9" style="3" customWidth="1"/>
    <col min="1035" max="1035" width="8.33203125" style="3" customWidth="1"/>
    <col min="1036" max="1036" width="7.1640625" style="3" customWidth="1"/>
    <col min="1037" max="1037" width="7.83203125" style="3" customWidth="1"/>
    <col min="1038" max="1038" width="8.33203125" style="3" customWidth="1"/>
    <col min="1039" max="1039" width="9.1640625" style="3" customWidth="1"/>
    <col min="1040" max="1041" width="8.1640625" style="3" customWidth="1"/>
    <col min="1042" max="1043" width="8.33203125" style="3" customWidth="1"/>
    <col min="1044" max="1044" width="10.33203125" style="3" customWidth="1"/>
    <col min="1045" max="1045" width="8.83203125" style="3" customWidth="1"/>
    <col min="1046" max="1046" width="2.33203125" style="3" customWidth="1"/>
    <col min="1047" max="1047" width="15.33203125" style="3" customWidth="1"/>
    <col min="1048" max="1048" width="8.33203125" style="3" customWidth="1"/>
    <col min="1049" max="1049" width="15" style="3" customWidth="1"/>
    <col min="1050" max="1054" width="8.83203125" style="3"/>
    <col min="1055" max="1055" width="17.1640625" style="3" customWidth="1"/>
    <col min="1056" max="1056" width="16" style="3" customWidth="1"/>
    <col min="1057" max="1057" width="9.6640625" style="3" customWidth="1"/>
    <col min="1058" max="1280" width="8.83203125" style="3"/>
    <col min="1281" max="1282" width="2.33203125" style="3" customWidth="1"/>
    <col min="1283" max="1283" width="17.6640625" style="3" customWidth="1"/>
    <col min="1284" max="1284" width="11.1640625" style="3" customWidth="1"/>
    <col min="1285" max="1285" width="9" style="3" customWidth="1"/>
    <col min="1286" max="1286" width="8.1640625" style="3" customWidth="1"/>
    <col min="1287" max="1287" width="8.33203125" style="3" customWidth="1"/>
    <col min="1288" max="1288" width="8" style="3" customWidth="1"/>
    <col min="1289" max="1289" width="8.33203125" style="3" customWidth="1"/>
    <col min="1290" max="1290" width="9" style="3" customWidth="1"/>
    <col min="1291" max="1291" width="8.33203125" style="3" customWidth="1"/>
    <col min="1292" max="1292" width="7.1640625" style="3" customWidth="1"/>
    <col min="1293" max="1293" width="7.83203125" style="3" customWidth="1"/>
    <col min="1294" max="1294" width="8.33203125" style="3" customWidth="1"/>
    <col min="1295" max="1295" width="9.1640625" style="3" customWidth="1"/>
    <col min="1296" max="1297" width="8.1640625" style="3" customWidth="1"/>
    <col min="1298" max="1299" width="8.33203125" style="3" customWidth="1"/>
    <col min="1300" max="1300" width="10.33203125" style="3" customWidth="1"/>
    <col min="1301" max="1301" width="8.83203125" style="3" customWidth="1"/>
    <col min="1302" max="1302" width="2.33203125" style="3" customWidth="1"/>
    <col min="1303" max="1303" width="15.33203125" style="3" customWidth="1"/>
    <col min="1304" max="1304" width="8.33203125" style="3" customWidth="1"/>
    <col min="1305" max="1305" width="15" style="3" customWidth="1"/>
    <col min="1306" max="1310" width="8.83203125" style="3"/>
    <col min="1311" max="1311" width="17.1640625" style="3" customWidth="1"/>
    <col min="1312" max="1312" width="16" style="3" customWidth="1"/>
    <col min="1313" max="1313" width="9.6640625" style="3" customWidth="1"/>
    <col min="1314" max="1536" width="8.83203125" style="3"/>
    <col min="1537" max="1538" width="2.33203125" style="3" customWidth="1"/>
    <col min="1539" max="1539" width="17.6640625" style="3" customWidth="1"/>
    <col min="1540" max="1540" width="11.1640625" style="3" customWidth="1"/>
    <col min="1541" max="1541" width="9" style="3" customWidth="1"/>
    <col min="1542" max="1542" width="8.1640625" style="3" customWidth="1"/>
    <col min="1543" max="1543" width="8.33203125" style="3" customWidth="1"/>
    <col min="1544" max="1544" width="8" style="3" customWidth="1"/>
    <col min="1545" max="1545" width="8.33203125" style="3" customWidth="1"/>
    <col min="1546" max="1546" width="9" style="3" customWidth="1"/>
    <col min="1547" max="1547" width="8.33203125" style="3" customWidth="1"/>
    <col min="1548" max="1548" width="7.1640625" style="3" customWidth="1"/>
    <col min="1549" max="1549" width="7.83203125" style="3" customWidth="1"/>
    <col min="1550" max="1550" width="8.33203125" style="3" customWidth="1"/>
    <col min="1551" max="1551" width="9.1640625" style="3" customWidth="1"/>
    <col min="1552" max="1553" width="8.1640625" style="3" customWidth="1"/>
    <col min="1554" max="1555" width="8.33203125" style="3" customWidth="1"/>
    <col min="1556" max="1556" width="10.33203125" style="3" customWidth="1"/>
    <col min="1557" max="1557" width="8.83203125" style="3" customWidth="1"/>
    <col min="1558" max="1558" width="2.33203125" style="3" customWidth="1"/>
    <col min="1559" max="1559" width="15.33203125" style="3" customWidth="1"/>
    <col min="1560" max="1560" width="8.33203125" style="3" customWidth="1"/>
    <col min="1561" max="1561" width="15" style="3" customWidth="1"/>
    <col min="1562" max="1566" width="8.83203125" style="3"/>
    <col min="1567" max="1567" width="17.1640625" style="3" customWidth="1"/>
    <col min="1568" max="1568" width="16" style="3" customWidth="1"/>
    <col min="1569" max="1569" width="9.6640625" style="3" customWidth="1"/>
    <col min="1570" max="1792" width="8.83203125" style="3"/>
    <col min="1793" max="1794" width="2.33203125" style="3" customWidth="1"/>
    <col min="1795" max="1795" width="17.6640625" style="3" customWidth="1"/>
    <col min="1796" max="1796" width="11.1640625" style="3" customWidth="1"/>
    <col min="1797" max="1797" width="9" style="3" customWidth="1"/>
    <col min="1798" max="1798" width="8.1640625" style="3" customWidth="1"/>
    <col min="1799" max="1799" width="8.33203125" style="3" customWidth="1"/>
    <col min="1800" max="1800" width="8" style="3" customWidth="1"/>
    <col min="1801" max="1801" width="8.33203125" style="3" customWidth="1"/>
    <col min="1802" max="1802" width="9" style="3" customWidth="1"/>
    <col min="1803" max="1803" width="8.33203125" style="3" customWidth="1"/>
    <col min="1804" max="1804" width="7.1640625" style="3" customWidth="1"/>
    <col min="1805" max="1805" width="7.83203125" style="3" customWidth="1"/>
    <col min="1806" max="1806" width="8.33203125" style="3" customWidth="1"/>
    <col min="1807" max="1807" width="9.1640625" style="3" customWidth="1"/>
    <col min="1808" max="1809" width="8.1640625" style="3" customWidth="1"/>
    <col min="1810" max="1811" width="8.33203125" style="3" customWidth="1"/>
    <col min="1812" max="1812" width="10.33203125" style="3" customWidth="1"/>
    <col min="1813" max="1813" width="8.83203125" style="3" customWidth="1"/>
    <col min="1814" max="1814" width="2.33203125" style="3" customWidth="1"/>
    <col min="1815" max="1815" width="15.33203125" style="3" customWidth="1"/>
    <col min="1816" max="1816" width="8.33203125" style="3" customWidth="1"/>
    <col min="1817" max="1817" width="15" style="3" customWidth="1"/>
    <col min="1818" max="1822" width="8.83203125" style="3"/>
    <col min="1823" max="1823" width="17.1640625" style="3" customWidth="1"/>
    <col min="1824" max="1824" width="16" style="3" customWidth="1"/>
    <col min="1825" max="1825" width="9.6640625" style="3" customWidth="1"/>
    <col min="1826" max="2048" width="8.83203125" style="3"/>
    <col min="2049" max="2050" width="2.33203125" style="3" customWidth="1"/>
    <col min="2051" max="2051" width="17.6640625" style="3" customWidth="1"/>
    <col min="2052" max="2052" width="11.1640625" style="3" customWidth="1"/>
    <col min="2053" max="2053" width="9" style="3" customWidth="1"/>
    <col min="2054" max="2054" width="8.1640625" style="3" customWidth="1"/>
    <col min="2055" max="2055" width="8.33203125" style="3" customWidth="1"/>
    <col min="2056" max="2056" width="8" style="3" customWidth="1"/>
    <col min="2057" max="2057" width="8.33203125" style="3" customWidth="1"/>
    <col min="2058" max="2058" width="9" style="3" customWidth="1"/>
    <col min="2059" max="2059" width="8.33203125" style="3" customWidth="1"/>
    <col min="2060" max="2060" width="7.1640625" style="3" customWidth="1"/>
    <col min="2061" max="2061" width="7.83203125" style="3" customWidth="1"/>
    <col min="2062" max="2062" width="8.33203125" style="3" customWidth="1"/>
    <col min="2063" max="2063" width="9.1640625" style="3" customWidth="1"/>
    <col min="2064" max="2065" width="8.1640625" style="3" customWidth="1"/>
    <col min="2066" max="2067" width="8.33203125" style="3" customWidth="1"/>
    <col min="2068" max="2068" width="10.33203125" style="3" customWidth="1"/>
    <col min="2069" max="2069" width="8.83203125" style="3" customWidth="1"/>
    <col min="2070" max="2070" width="2.33203125" style="3" customWidth="1"/>
    <col min="2071" max="2071" width="15.33203125" style="3" customWidth="1"/>
    <col min="2072" max="2072" width="8.33203125" style="3" customWidth="1"/>
    <col min="2073" max="2073" width="15" style="3" customWidth="1"/>
    <col min="2074" max="2078" width="8.83203125" style="3"/>
    <col min="2079" max="2079" width="17.1640625" style="3" customWidth="1"/>
    <col min="2080" max="2080" width="16" style="3" customWidth="1"/>
    <col min="2081" max="2081" width="9.6640625" style="3" customWidth="1"/>
    <col min="2082" max="2304" width="8.83203125" style="3"/>
    <col min="2305" max="2306" width="2.33203125" style="3" customWidth="1"/>
    <col min="2307" max="2307" width="17.6640625" style="3" customWidth="1"/>
    <col min="2308" max="2308" width="11.1640625" style="3" customWidth="1"/>
    <col min="2309" max="2309" width="9" style="3" customWidth="1"/>
    <col min="2310" max="2310" width="8.1640625" style="3" customWidth="1"/>
    <col min="2311" max="2311" width="8.33203125" style="3" customWidth="1"/>
    <col min="2312" max="2312" width="8" style="3" customWidth="1"/>
    <col min="2313" max="2313" width="8.33203125" style="3" customWidth="1"/>
    <col min="2314" max="2314" width="9" style="3" customWidth="1"/>
    <col min="2315" max="2315" width="8.33203125" style="3" customWidth="1"/>
    <col min="2316" max="2316" width="7.1640625" style="3" customWidth="1"/>
    <col min="2317" max="2317" width="7.83203125" style="3" customWidth="1"/>
    <col min="2318" max="2318" width="8.33203125" style="3" customWidth="1"/>
    <col min="2319" max="2319" width="9.1640625" style="3" customWidth="1"/>
    <col min="2320" max="2321" width="8.1640625" style="3" customWidth="1"/>
    <col min="2322" max="2323" width="8.33203125" style="3" customWidth="1"/>
    <col min="2324" max="2324" width="10.33203125" style="3" customWidth="1"/>
    <col min="2325" max="2325" width="8.83203125" style="3" customWidth="1"/>
    <col min="2326" max="2326" width="2.33203125" style="3" customWidth="1"/>
    <col min="2327" max="2327" width="15.33203125" style="3" customWidth="1"/>
    <col min="2328" max="2328" width="8.33203125" style="3" customWidth="1"/>
    <col min="2329" max="2329" width="15" style="3" customWidth="1"/>
    <col min="2330" max="2334" width="8.83203125" style="3"/>
    <col min="2335" max="2335" width="17.1640625" style="3" customWidth="1"/>
    <col min="2336" max="2336" width="16" style="3" customWidth="1"/>
    <col min="2337" max="2337" width="9.6640625" style="3" customWidth="1"/>
    <col min="2338" max="2560" width="8.83203125" style="3"/>
    <col min="2561" max="2562" width="2.33203125" style="3" customWidth="1"/>
    <col min="2563" max="2563" width="17.6640625" style="3" customWidth="1"/>
    <col min="2564" max="2564" width="11.1640625" style="3" customWidth="1"/>
    <col min="2565" max="2565" width="9" style="3" customWidth="1"/>
    <col min="2566" max="2566" width="8.1640625" style="3" customWidth="1"/>
    <col min="2567" max="2567" width="8.33203125" style="3" customWidth="1"/>
    <col min="2568" max="2568" width="8" style="3" customWidth="1"/>
    <col min="2569" max="2569" width="8.33203125" style="3" customWidth="1"/>
    <col min="2570" max="2570" width="9" style="3" customWidth="1"/>
    <col min="2571" max="2571" width="8.33203125" style="3" customWidth="1"/>
    <col min="2572" max="2572" width="7.1640625" style="3" customWidth="1"/>
    <col min="2573" max="2573" width="7.83203125" style="3" customWidth="1"/>
    <col min="2574" max="2574" width="8.33203125" style="3" customWidth="1"/>
    <col min="2575" max="2575" width="9.1640625" style="3" customWidth="1"/>
    <col min="2576" max="2577" width="8.1640625" style="3" customWidth="1"/>
    <col min="2578" max="2579" width="8.33203125" style="3" customWidth="1"/>
    <col min="2580" max="2580" width="10.33203125" style="3" customWidth="1"/>
    <col min="2581" max="2581" width="8.83203125" style="3" customWidth="1"/>
    <col min="2582" max="2582" width="2.33203125" style="3" customWidth="1"/>
    <col min="2583" max="2583" width="15.33203125" style="3" customWidth="1"/>
    <col min="2584" max="2584" width="8.33203125" style="3" customWidth="1"/>
    <col min="2585" max="2585" width="15" style="3" customWidth="1"/>
    <col min="2586" max="2590" width="8.83203125" style="3"/>
    <col min="2591" max="2591" width="17.1640625" style="3" customWidth="1"/>
    <col min="2592" max="2592" width="16" style="3" customWidth="1"/>
    <col min="2593" max="2593" width="9.6640625" style="3" customWidth="1"/>
    <col min="2594" max="2816" width="8.83203125" style="3"/>
    <col min="2817" max="2818" width="2.33203125" style="3" customWidth="1"/>
    <col min="2819" max="2819" width="17.6640625" style="3" customWidth="1"/>
    <col min="2820" max="2820" width="11.1640625" style="3" customWidth="1"/>
    <col min="2821" max="2821" width="9" style="3" customWidth="1"/>
    <col min="2822" max="2822" width="8.1640625" style="3" customWidth="1"/>
    <col min="2823" max="2823" width="8.33203125" style="3" customWidth="1"/>
    <col min="2824" max="2824" width="8" style="3" customWidth="1"/>
    <col min="2825" max="2825" width="8.33203125" style="3" customWidth="1"/>
    <col min="2826" max="2826" width="9" style="3" customWidth="1"/>
    <col min="2827" max="2827" width="8.33203125" style="3" customWidth="1"/>
    <col min="2828" max="2828" width="7.1640625" style="3" customWidth="1"/>
    <col min="2829" max="2829" width="7.83203125" style="3" customWidth="1"/>
    <col min="2830" max="2830" width="8.33203125" style="3" customWidth="1"/>
    <col min="2831" max="2831" width="9.1640625" style="3" customWidth="1"/>
    <col min="2832" max="2833" width="8.1640625" style="3" customWidth="1"/>
    <col min="2834" max="2835" width="8.33203125" style="3" customWidth="1"/>
    <col min="2836" max="2836" width="10.33203125" style="3" customWidth="1"/>
    <col min="2837" max="2837" width="8.83203125" style="3" customWidth="1"/>
    <col min="2838" max="2838" width="2.33203125" style="3" customWidth="1"/>
    <col min="2839" max="2839" width="15.33203125" style="3" customWidth="1"/>
    <col min="2840" max="2840" width="8.33203125" style="3" customWidth="1"/>
    <col min="2841" max="2841" width="15" style="3" customWidth="1"/>
    <col min="2842" max="2846" width="8.83203125" style="3"/>
    <col min="2847" max="2847" width="17.1640625" style="3" customWidth="1"/>
    <col min="2848" max="2848" width="16" style="3" customWidth="1"/>
    <col min="2849" max="2849" width="9.6640625" style="3" customWidth="1"/>
    <col min="2850" max="3072" width="8.83203125" style="3"/>
    <col min="3073" max="3074" width="2.33203125" style="3" customWidth="1"/>
    <col min="3075" max="3075" width="17.6640625" style="3" customWidth="1"/>
    <col min="3076" max="3076" width="11.1640625" style="3" customWidth="1"/>
    <col min="3077" max="3077" width="9" style="3" customWidth="1"/>
    <col min="3078" max="3078" width="8.1640625" style="3" customWidth="1"/>
    <col min="3079" max="3079" width="8.33203125" style="3" customWidth="1"/>
    <col min="3080" max="3080" width="8" style="3" customWidth="1"/>
    <col min="3081" max="3081" width="8.33203125" style="3" customWidth="1"/>
    <col min="3082" max="3082" width="9" style="3" customWidth="1"/>
    <col min="3083" max="3083" width="8.33203125" style="3" customWidth="1"/>
    <col min="3084" max="3084" width="7.1640625" style="3" customWidth="1"/>
    <col min="3085" max="3085" width="7.83203125" style="3" customWidth="1"/>
    <col min="3086" max="3086" width="8.33203125" style="3" customWidth="1"/>
    <col min="3087" max="3087" width="9.1640625" style="3" customWidth="1"/>
    <col min="3088" max="3089" width="8.1640625" style="3" customWidth="1"/>
    <col min="3090" max="3091" width="8.33203125" style="3" customWidth="1"/>
    <col min="3092" max="3092" width="10.33203125" style="3" customWidth="1"/>
    <col min="3093" max="3093" width="8.83203125" style="3" customWidth="1"/>
    <col min="3094" max="3094" width="2.33203125" style="3" customWidth="1"/>
    <col min="3095" max="3095" width="15.33203125" style="3" customWidth="1"/>
    <col min="3096" max="3096" width="8.33203125" style="3" customWidth="1"/>
    <col min="3097" max="3097" width="15" style="3" customWidth="1"/>
    <col min="3098" max="3102" width="8.83203125" style="3"/>
    <col min="3103" max="3103" width="17.1640625" style="3" customWidth="1"/>
    <col min="3104" max="3104" width="16" style="3" customWidth="1"/>
    <col min="3105" max="3105" width="9.6640625" style="3" customWidth="1"/>
    <col min="3106" max="3328" width="8.83203125" style="3"/>
    <col min="3329" max="3330" width="2.33203125" style="3" customWidth="1"/>
    <col min="3331" max="3331" width="17.6640625" style="3" customWidth="1"/>
    <col min="3332" max="3332" width="11.1640625" style="3" customWidth="1"/>
    <col min="3333" max="3333" width="9" style="3" customWidth="1"/>
    <col min="3334" max="3334" width="8.1640625" style="3" customWidth="1"/>
    <col min="3335" max="3335" width="8.33203125" style="3" customWidth="1"/>
    <col min="3336" max="3336" width="8" style="3" customWidth="1"/>
    <col min="3337" max="3337" width="8.33203125" style="3" customWidth="1"/>
    <col min="3338" max="3338" width="9" style="3" customWidth="1"/>
    <col min="3339" max="3339" width="8.33203125" style="3" customWidth="1"/>
    <col min="3340" max="3340" width="7.1640625" style="3" customWidth="1"/>
    <col min="3341" max="3341" width="7.83203125" style="3" customWidth="1"/>
    <col min="3342" max="3342" width="8.33203125" style="3" customWidth="1"/>
    <col min="3343" max="3343" width="9.1640625" style="3" customWidth="1"/>
    <col min="3344" max="3345" width="8.1640625" style="3" customWidth="1"/>
    <col min="3346" max="3347" width="8.33203125" style="3" customWidth="1"/>
    <col min="3348" max="3348" width="10.33203125" style="3" customWidth="1"/>
    <col min="3349" max="3349" width="8.83203125" style="3" customWidth="1"/>
    <col min="3350" max="3350" width="2.33203125" style="3" customWidth="1"/>
    <col min="3351" max="3351" width="15.33203125" style="3" customWidth="1"/>
    <col min="3352" max="3352" width="8.33203125" style="3" customWidth="1"/>
    <col min="3353" max="3353" width="15" style="3" customWidth="1"/>
    <col min="3354" max="3358" width="8.83203125" style="3"/>
    <col min="3359" max="3359" width="17.1640625" style="3" customWidth="1"/>
    <col min="3360" max="3360" width="16" style="3" customWidth="1"/>
    <col min="3361" max="3361" width="9.6640625" style="3" customWidth="1"/>
    <col min="3362" max="3584" width="8.83203125" style="3"/>
    <col min="3585" max="3586" width="2.33203125" style="3" customWidth="1"/>
    <col min="3587" max="3587" width="17.6640625" style="3" customWidth="1"/>
    <col min="3588" max="3588" width="11.1640625" style="3" customWidth="1"/>
    <col min="3589" max="3589" width="9" style="3" customWidth="1"/>
    <col min="3590" max="3590" width="8.1640625" style="3" customWidth="1"/>
    <col min="3591" max="3591" width="8.33203125" style="3" customWidth="1"/>
    <col min="3592" max="3592" width="8" style="3" customWidth="1"/>
    <col min="3593" max="3593" width="8.33203125" style="3" customWidth="1"/>
    <col min="3594" max="3594" width="9" style="3" customWidth="1"/>
    <col min="3595" max="3595" width="8.33203125" style="3" customWidth="1"/>
    <col min="3596" max="3596" width="7.1640625" style="3" customWidth="1"/>
    <col min="3597" max="3597" width="7.83203125" style="3" customWidth="1"/>
    <col min="3598" max="3598" width="8.33203125" style="3" customWidth="1"/>
    <col min="3599" max="3599" width="9.1640625" style="3" customWidth="1"/>
    <col min="3600" max="3601" width="8.1640625" style="3" customWidth="1"/>
    <col min="3602" max="3603" width="8.33203125" style="3" customWidth="1"/>
    <col min="3604" max="3604" width="10.33203125" style="3" customWidth="1"/>
    <col min="3605" max="3605" width="8.83203125" style="3" customWidth="1"/>
    <col min="3606" max="3606" width="2.33203125" style="3" customWidth="1"/>
    <col min="3607" max="3607" width="15.33203125" style="3" customWidth="1"/>
    <col min="3608" max="3608" width="8.33203125" style="3" customWidth="1"/>
    <col min="3609" max="3609" width="15" style="3" customWidth="1"/>
    <col min="3610" max="3614" width="8.83203125" style="3"/>
    <col min="3615" max="3615" width="17.1640625" style="3" customWidth="1"/>
    <col min="3616" max="3616" width="16" style="3" customWidth="1"/>
    <col min="3617" max="3617" width="9.6640625" style="3" customWidth="1"/>
    <col min="3618" max="3840" width="8.83203125" style="3"/>
    <col min="3841" max="3842" width="2.33203125" style="3" customWidth="1"/>
    <col min="3843" max="3843" width="17.6640625" style="3" customWidth="1"/>
    <col min="3844" max="3844" width="11.1640625" style="3" customWidth="1"/>
    <col min="3845" max="3845" width="9" style="3" customWidth="1"/>
    <col min="3846" max="3846" width="8.1640625" style="3" customWidth="1"/>
    <col min="3847" max="3847" width="8.33203125" style="3" customWidth="1"/>
    <col min="3848" max="3848" width="8" style="3" customWidth="1"/>
    <col min="3849" max="3849" width="8.33203125" style="3" customWidth="1"/>
    <col min="3850" max="3850" width="9" style="3" customWidth="1"/>
    <col min="3851" max="3851" width="8.33203125" style="3" customWidth="1"/>
    <col min="3852" max="3852" width="7.1640625" style="3" customWidth="1"/>
    <col min="3853" max="3853" width="7.83203125" style="3" customWidth="1"/>
    <col min="3854" max="3854" width="8.33203125" style="3" customWidth="1"/>
    <col min="3855" max="3855" width="9.1640625" style="3" customWidth="1"/>
    <col min="3856" max="3857" width="8.1640625" style="3" customWidth="1"/>
    <col min="3858" max="3859" width="8.33203125" style="3" customWidth="1"/>
    <col min="3860" max="3860" width="10.33203125" style="3" customWidth="1"/>
    <col min="3861" max="3861" width="8.83203125" style="3" customWidth="1"/>
    <col min="3862" max="3862" width="2.33203125" style="3" customWidth="1"/>
    <col min="3863" max="3863" width="15.33203125" style="3" customWidth="1"/>
    <col min="3864" max="3864" width="8.33203125" style="3" customWidth="1"/>
    <col min="3865" max="3865" width="15" style="3" customWidth="1"/>
    <col min="3866" max="3870" width="8.83203125" style="3"/>
    <col min="3871" max="3871" width="17.1640625" style="3" customWidth="1"/>
    <col min="3872" max="3872" width="16" style="3" customWidth="1"/>
    <col min="3873" max="3873" width="9.6640625" style="3" customWidth="1"/>
    <col min="3874" max="4096" width="8.83203125" style="3"/>
    <col min="4097" max="4098" width="2.33203125" style="3" customWidth="1"/>
    <col min="4099" max="4099" width="17.6640625" style="3" customWidth="1"/>
    <col min="4100" max="4100" width="11.1640625" style="3" customWidth="1"/>
    <col min="4101" max="4101" width="9" style="3" customWidth="1"/>
    <col min="4102" max="4102" width="8.1640625" style="3" customWidth="1"/>
    <col min="4103" max="4103" width="8.33203125" style="3" customWidth="1"/>
    <col min="4104" max="4104" width="8" style="3" customWidth="1"/>
    <col min="4105" max="4105" width="8.33203125" style="3" customWidth="1"/>
    <col min="4106" max="4106" width="9" style="3" customWidth="1"/>
    <col min="4107" max="4107" width="8.33203125" style="3" customWidth="1"/>
    <col min="4108" max="4108" width="7.1640625" style="3" customWidth="1"/>
    <col min="4109" max="4109" width="7.83203125" style="3" customWidth="1"/>
    <col min="4110" max="4110" width="8.33203125" style="3" customWidth="1"/>
    <col min="4111" max="4111" width="9.1640625" style="3" customWidth="1"/>
    <col min="4112" max="4113" width="8.1640625" style="3" customWidth="1"/>
    <col min="4114" max="4115" width="8.33203125" style="3" customWidth="1"/>
    <col min="4116" max="4116" width="10.33203125" style="3" customWidth="1"/>
    <col min="4117" max="4117" width="8.83203125" style="3" customWidth="1"/>
    <col min="4118" max="4118" width="2.33203125" style="3" customWidth="1"/>
    <col min="4119" max="4119" width="15.33203125" style="3" customWidth="1"/>
    <col min="4120" max="4120" width="8.33203125" style="3" customWidth="1"/>
    <col min="4121" max="4121" width="15" style="3" customWidth="1"/>
    <col min="4122" max="4126" width="8.83203125" style="3"/>
    <col min="4127" max="4127" width="17.1640625" style="3" customWidth="1"/>
    <col min="4128" max="4128" width="16" style="3" customWidth="1"/>
    <col min="4129" max="4129" width="9.6640625" style="3" customWidth="1"/>
    <col min="4130" max="4352" width="8.83203125" style="3"/>
    <col min="4353" max="4354" width="2.33203125" style="3" customWidth="1"/>
    <col min="4355" max="4355" width="17.6640625" style="3" customWidth="1"/>
    <col min="4356" max="4356" width="11.1640625" style="3" customWidth="1"/>
    <col min="4357" max="4357" width="9" style="3" customWidth="1"/>
    <col min="4358" max="4358" width="8.1640625" style="3" customWidth="1"/>
    <col min="4359" max="4359" width="8.33203125" style="3" customWidth="1"/>
    <col min="4360" max="4360" width="8" style="3" customWidth="1"/>
    <col min="4361" max="4361" width="8.33203125" style="3" customWidth="1"/>
    <col min="4362" max="4362" width="9" style="3" customWidth="1"/>
    <col min="4363" max="4363" width="8.33203125" style="3" customWidth="1"/>
    <col min="4364" max="4364" width="7.1640625" style="3" customWidth="1"/>
    <col min="4365" max="4365" width="7.83203125" style="3" customWidth="1"/>
    <col min="4366" max="4366" width="8.33203125" style="3" customWidth="1"/>
    <col min="4367" max="4367" width="9.1640625" style="3" customWidth="1"/>
    <col min="4368" max="4369" width="8.1640625" style="3" customWidth="1"/>
    <col min="4370" max="4371" width="8.33203125" style="3" customWidth="1"/>
    <col min="4372" max="4372" width="10.33203125" style="3" customWidth="1"/>
    <col min="4373" max="4373" width="8.83203125" style="3" customWidth="1"/>
    <col min="4374" max="4374" width="2.33203125" style="3" customWidth="1"/>
    <col min="4375" max="4375" width="15.33203125" style="3" customWidth="1"/>
    <col min="4376" max="4376" width="8.33203125" style="3" customWidth="1"/>
    <col min="4377" max="4377" width="15" style="3" customWidth="1"/>
    <col min="4378" max="4382" width="8.83203125" style="3"/>
    <col min="4383" max="4383" width="17.1640625" style="3" customWidth="1"/>
    <col min="4384" max="4384" width="16" style="3" customWidth="1"/>
    <col min="4385" max="4385" width="9.6640625" style="3" customWidth="1"/>
    <col min="4386" max="4608" width="8.83203125" style="3"/>
    <col min="4609" max="4610" width="2.33203125" style="3" customWidth="1"/>
    <col min="4611" max="4611" width="17.6640625" style="3" customWidth="1"/>
    <col min="4612" max="4612" width="11.1640625" style="3" customWidth="1"/>
    <col min="4613" max="4613" width="9" style="3" customWidth="1"/>
    <col min="4614" max="4614" width="8.1640625" style="3" customWidth="1"/>
    <col min="4615" max="4615" width="8.33203125" style="3" customWidth="1"/>
    <col min="4616" max="4616" width="8" style="3" customWidth="1"/>
    <col min="4617" max="4617" width="8.33203125" style="3" customWidth="1"/>
    <col min="4618" max="4618" width="9" style="3" customWidth="1"/>
    <col min="4619" max="4619" width="8.33203125" style="3" customWidth="1"/>
    <col min="4620" max="4620" width="7.1640625" style="3" customWidth="1"/>
    <col min="4621" max="4621" width="7.83203125" style="3" customWidth="1"/>
    <col min="4622" max="4622" width="8.33203125" style="3" customWidth="1"/>
    <col min="4623" max="4623" width="9.1640625" style="3" customWidth="1"/>
    <col min="4624" max="4625" width="8.1640625" style="3" customWidth="1"/>
    <col min="4626" max="4627" width="8.33203125" style="3" customWidth="1"/>
    <col min="4628" max="4628" width="10.33203125" style="3" customWidth="1"/>
    <col min="4629" max="4629" width="8.83203125" style="3" customWidth="1"/>
    <col min="4630" max="4630" width="2.33203125" style="3" customWidth="1"/>
    <col min="4631" max="4631" width="15.33203125" style="3" customWidth="1"/>
    <col min="4632" max="4632" width="8.33203125" style="3" customWidth="1"/>
    <col min="4633" max="4633" width="15" style="3" customWidth="1"/>
    <col min="4634" max="4638" width="8.83203125" style="3"/>
    <col min="4639" max="4639" width="17.1640625" style="3" customWidth="1"/>
    <col min="4640" max="4640" width="16" style="3" customWidth="1"/>
    <col min="4641" max="4641" width="9.6640625" style="3" customWidth="1"/>
    <col min="4642" max="4864" width="8.83203125" style="3"/>
    <col min="4865" max="4866" width="2.33203125" style="3" customWidth="1"/>
    <col min="4867" max="4867" width="17.6640625" style="3" customWidth="1"/>
    <col min="4868" max="4868" width="11.1640625" style="3" customWidth="1"/>
    <col min="4869" max="4869" width="9" style="3" customWidth="1"/>
    <col min="4870" max="4870" width="8.1640625" style="3" customWidth="1"/>
    <col min="4871" max="4871" width="8.33203125" style="3" customWidth="1"/>
    <col min="4872" max="4872" width="8" style="3" customWidth="1"/>
    <col min="4873" max="4873" width="8.33203125" style="3" customWidth="1"/>
    <col min="4874" max="4874" width="9" style="3" customWidth="1"/>
    <col min="4875" max="4875" width="8.33203125" style="3" customWidth="1"/>
    <col min="4876" max="4876" width="7.1640625" style="3" customWidth="1"/>
    <col min="4877" max="4877" width="7.83203125" style="3" customWidth="1"/>
    <col min="4878" max="4878" width="8.33203125" style="3" customWidth="1"/>
    <col min="4879" max="4879" width="9.1640625" style="3" customWidth="1"/>
    <col min="4880" max="4881" width="8.1640625" style="3" customWidth="1"/>
    <col min="4882" max="4883" width="8.33203125" style="3" customWidth="1"/>
    <col min="4884" max="4884" width="10.33203125" style="3" customWidth="1"/>
    <col min="4885" max="4885" width="8.83203125" style="3" customWidth="1"/>
    <col min="4886" max="4886" width="2.33203125" style="3" customWidth="1"/>
    <col min="4887" max="4887" width="15.33203125" style="3" customWidth="1"/>
    <col min="4888" max="4888" width="8.33203125" style="3" customWidth="1"/>
    <col min="4889" max="4889" width="15" style="3" customWidth="1"/>
    <col min="4890" max="4894" width="8.83203125" style="3"/>
    <col min="4895" max="4895" width="17.1640625" style="3" customWidth="1"/>
    <col min="4896" max="4896" width="16" style="3" customWidth="1"/>
    <col min="4897" max="4897" width="9.6640625" style="3" customWidth="1"/>
    <col min="4898" max="5120" width="8.83203125" style="3"/>
    <col min="5121" max="5122" width="2.33203125" style="3" customWidth="1"/>
    <col min="5123" max="5123" width="17.6640625" style="3" customWidth="1"/>
    <col min="5124" max="5124" width="11.1640625" style="3" customWidth="1"/>
    <col min="5125" max="5125" width="9" style="3" customWidth="1"/>
    <col min="5126" max="5126" width="8.1640625" style="3" customWidth="1"/>
    <col min="5127" max="5127" width="8.33203125" style="3" customWidth="1"/>
    <col min="5128" max="5128" width="8" style="3" customWidth="1"/>
    <col min="5129" max="5129" width="8.33203125" style="3" customWidth="1"/>
    <col min="5130" max="5130" width="9" style="3" customWidth="1"/>
    <col min="5131" max="5131" width="8.33203125" style="3" customWidth="1"/>
    <col min="5132" max="5132" width="7.1640625" style="3" customWidth="1"/>
    <col min="5133" max="5133" width="7.83203125" style="3" customWidth="1"/>
    <col min="5134" max="5134" width="8.33203125" style="3" customWidth="1"/>
    <col min="5135" max="5135" width="9.1640625" style="3" customWidth="1"/>
    <col min="5136" max="5137" width="8.1640625" style="3" customWidth="1"/>
    <col min="5138" max="5139" width="8.33203125" style="3" customWidth="1"/>
    <col min="5140" max="5140" width="10.33203125" style="3" customWidth="1"/>
    <col min="5141" max="5141" width="8.83203125" style="3" customWidth="1"/>
    <col min="5142" max="5142" width="2.33203125" style="3" customWidth="1"/>
    <col min="5143" max="5143" width="15.33203125" style="3" customWidth="1"/>
    <col min="5144" max="5144" width="8.33203125" style="3" customWidth="1"/>
    <col min="5145" max="5145" width="15" style="3" customWidth="1"/>
    <col min="5146" max="5150" width="8.83203125" style="3"/>
    <col min="5151" max="5151" width="17.1640625" style="3" customWidth="1"/>
    <col min="5152" max="5152" width="16" style="3" customWidth="1"/>
    <col min="5153" max="5153" width="9.6640625" style="3" customWidth="1"/>
    <col min="5154" max="5376" width="8.83203125" style="3"/>
    <col min="5377" max="5378" width="2.33203125" style="3" customWidth="1"/>
    <col min="5379" max="5379" width="17.6640625" style="3" customWidth="1"/>
    <col min="5380" max="5380" width="11.1640625" style="3" customWidth="1"/>
    <col min="5381" max="5381" width="9" style="3" customWidth="1"/>
    <col min="5382" max="5382" width="8.1640625" style="3" customWidth="1"/>
    <col min="5383" max="5383" width="8.33203125" style="3" customWidth="1"/>
    <col min="5384" max="5384" width="8" style="3" customWidth="1"/>
    <col min="5385" max="5385" width="8.33203125" style="3" customWidth="1"/>
    <col min="5386" max="5386" width="9" style="3" customWidth="1"/>
    <col min="5387" max="5387" width="8.33203125" style="3" customWidth="1"/>
    <col min="5388" max="5388" width="7.1640625" style="3" customWidth="1"/>
    <col min="5389" max="5389" width="7.83203125" style="3" customWidth="1"/>
    <col min="5390" max="5390" width="8.33203125" style="3" customWidth="1"/>
    <col min="5391" max="5391" width="9.1640625" style="3" customWidth="1"/>
    <col min="5392" max="5393" width="8.1640625" style="3" customWidth="1"/>
    <col min="5394" max="5395" width="8.33203125" style="3" customWidth="1"/>
    <col min="5396" max="5396" width="10.33203125" style="3" customWidth="1"/>
    <col min="5397" max="5397" width="8.83203125" style="3" customWidth="1"/>
    <col min="5398" max="5398" width="2.33203125" style="3" customWidth="1"/>
    <col min="5399" max="5399" width="15.33203125" style="3" customWidth="1"/>
    <col min="5400" max="5400" width="8.33203125" style="3" customWidth="1"/>
    <col min="5401" max="5401" width="15" style="3" customWidth="1"/>
    <col min="5402" max="5406" width="8.83203125" style="3"/>
    <col min="5407" max="5407" width="17.1640625" style="3" customWidth="1"/>
    <col min="5408" max="5408" width="16" style="3" customWidth="1"/>
    <col min="5409" max="5409" width="9.6640625" style="3" customWidth="1"/>
    <col min="5410" max="5632" width="8.83203125" style="3"/>
    <col min="5633" max="5634" width="2.33203125" style="3" customWidth="1"/>
    <col min="5635" max="5635" width="17.6640625" style="3" customWidth="1"/>
    <col min="5636" max="5636" width="11.1640625" style="3" customWidth="1"/>
    <col min="5637" max="5637" width="9" style="3" customWidth="1"/>
    <col min="5638" max="5638" width="8.1640625" style="3" customWidth="1"/>
    <col min="5639" max="5639" width="8.33203125" style="3" customWidth="1"/>
    <col min="5640" max="5640" width="8" style="3" customWidth="1"/>
    <col min="5641" max="5641" width="8.33203125" style="3" customWidth="1"/>
    <col min="5642" max="5642" width="9" style="3" customWidth="1"/>
    <col min="5643" max="5643" width="8.33203125" style="3" customWidth="1"/>
    <col min="5644" max="5644" width="7.1640625" style="3" customWidth="1"/>
    <col min="5645" max="5645" width="7.83203125" style="3" customWidth="1"/>
    <col min="5646" max="5646" width="8.33203125" style="3" customWidth="1"/>
    <col min="5647" max="5647" width="9.1640625" style="3" customWidth="1"/>
    <col min="5648" max="5649" width="8.1640625" style="3" customWidth="1"/>
    <col min="5650" max="5651" width="8.33203125" style="3" customWidth="1"/>
    <col min="5652" max="5652" width="10.33203125" style="3" customWidth="1"/>
    <col min="5653" max="5653" width="8.83203125" style="3" customWidth="1"/>
    <col min="5654" max="5654" width="2.33203125" style="3" customWidth="1"/>
    <col min="5655" max="5655" width="15.33203125" style="3" customWidth="1"/>
    <col min="5656" max="5656" width="8.33203125" style="3" customWidth="1"/>
    <col min="5657" max="5657" width="15" style="3" customWidth="1"/>
    <col min="5658" max="5662" width="8.83203125" style="3"/>
    <col min="5663" max="5663" width="17.1640625" style="3" customWidth="1"/>
    <col min="5664" max="5664" width="16" style="3" customWidth="1"/>
    <col min="5665" max="5665" width="9.6640625" style="3" customWidth="1"/>
    <col min="5666" max="5888" width="8.83203125" style="3"/>
    <col min="5889" max="5890" width="2.33203125" style="3" customWidth="1"/>
    <col min="5891" max="5891" width="17.6640625" style="3" customWidth="1"/>
    <col min="5892" max="5892" width="11.1640625" style="3" customWidth="1"/>
    <col min="5893" max="5893" width="9" style="3" customWidth="1"/>
    <col min="5894" max="5894" width="8.1640625" style="3" customWidth="1"/>
    <col min="5895" max="5895" width="8.33203125" style="3" customWidth="1"/>
    <col min="5896" max="5896" width="8" style="3" customWidth="1"/>
    <col min="5897" max="5897" width="8.33203125" style="3" customWidth="1"/>
    <col min="5898" max="5898" width="9" style="3" customWidth="1"/>
    <col min="5899" max="5899" width="8.33203125" style="3" customWidth="1"/>
    <col min="5900" max="5900" width="7.1640625" style="3" customWidth="1"/>
    <col min="5901" max="5901" width="7.83203125" style="3" customWidth="1"/>
    <col min="5902" max="5902" width="8.33203125" style="3" customWidth="1"/>
    <col min="5903" max="5903" width="9.1640625" style="3" customWidth="1"/>
    <col min="5904" max="5905" width="8.1640625" style="3" customWidth="1"/>
    <col min="5906" max="5907" width="8.33203125" style="3" customWidth="1"/>
    <col min="5908" max="5908" width="10.33203125" style="3" customWidth="1"/>
    <col min="5909" max="5909" width="8.83203125" style="3" customWidth="1"/>
    <col min="5910" max="5910" width="2.33203125" style="3" customWidth="1"/>
    <col min="5911" max="5911" width="15.33203125" style="3" customWidth="1"/>
    <col min="5912" max="5912" width="8.33203125" style="3" customWidth="1"/>
    <col min="5913" max="5913" width="15" style="3" customWidth="1"/>
    <col min="5914" max="5918" width="8.83203125" style="3"/>
    <col min="5919" max="5919" width="17.1640625" style="3" customWidth="1"/>
    <col min="5920" max="5920" width="16" style="3" customWidth="1"/>
    <col min="5921" max="5921" width="9.6640625" style="3" customWidth="1"/>
    <col min="5922" max="6144" width="8.83203125" style="3"/>
    <col min="6145" max="6146" width="2.33203125" style="3" customWidth="1"/>
    <col min="6147" max="6147" width="17.6640625" style="3" customWidth="1"/>
    <col min="6148" max="6148" width="11.1640625" style="3" customWidth="1"/>
    <col min="6149" max="6149" width="9" style="3" customWidth="1"/>
    <col min="6150" max="6150" width="8.1640625" style="3" customWidth="1"/>
    <col min="6151" max="6151" width="8.33203125" style="3" customWidth="1"/>
    <col min="6152" max="6152" width="8" style="3" customWidth="1"/>
    <col min="6153" max="6153" width="8.33203125" style="3" customWidth="1"/>
    <col min="6154" max="6154" width="9" style="3" customWidth="1"/>
    <col min="6155" max="6155" width="8.33203125" style="3" customWidth="1"/>
    <col min="6156" max="6156" width="7.1640625" style="3" customWidth="1"/>
    <col min="6157" max="6157" width="7.83203125" style="3" customWidth="1"/>
    <col min="6158" max="6158" width="8.33203125" style="3" customWidth="1"/>
    <col min="6159" max="6159" width="9.1640625" style="3" customWidth="1"/>
    <col min="6160" max="6161" width="8.1640625" style="3" customWidth="1"/>
    <col min="6162" max="6163" width="8.33203125" style="3" customWidth="1"/>
    <col min="6164" max="6164" width="10.33203125" style="3" customWidth="1"/>
    <col min="6165" max="6165" width="8.83203125" style="3" customWidth="1"/>
    <col min="6166" max="6166" width="2.33203125" style="3" customWidth="1"/>
    <col min="6167" max="6167" width="15.33203125" style="3" customWidth="1"/>
    <col min="6168" max="6168" width="8.33203125" style="3" customWidth="1"/>
    <col min="6169" max="6169" width="15" style="3" customWidth="1"/>
    <col min="6170" max="6174" width="8.83203125" style="3"/>
    <col min="6175" max="6175" width="17.1640625" style="3" customWidth="1"/>
    <col min="6176" max="6176" width="16" style="3" customWidth="1"/>
    <col min="6177" max="6177" width="9.6640625" style="3" customWidth="1"/>
    <col min="6178" max="6400" width="8.83203125" style="3"/>
    <col min="6401" max="6402" width="2.33203125" style="3" customWidth="1"/>
    <col min="6403" max="6403" width="17.6640625" style="3" customWidth="1"/>
    <col min="6404" max="6404" width="11.1640625" style="3" customWidth="1"/>
    <col min="6405" max="6405" width="9" style="3" customWidth="1"/>
    <col min="6406" max="6406" width="8.1640625" style="3" customWidth="1"/>
    <col min="6407" max="6407" width="8.33203125" style="3" customWidth="1"/>
    <col min="6408" max="6408" width="8" style="3" customWidth="1"/>
    <col min="6409" max="6409" width="8.33203125" style="3" customWidth="1"/>
    <col min="6410" max="6410" width="9" style="3" customWidth="1"/>
    <col min="6411" max="6411" width="8.33203125" style="3" customWidth="1"/>
    <col min="6412" max="6412" width="7.1640625" style="3" customWidth="1"/>
    <col min="6413" max="6413" width="7.83203125" style="3" customWidth="1"/>
    <col min="6414" max="6414" width="8.33203125" style="3" customWidth="1"/>
    <col min="6415" max="6415" width="9.1640625" style="3" customWidth="1"/>
    <col min="6416" max="6417" width="8.1640625" style="3" customWidth="1"/>
    <col min="6418" max="6419" width="8.33203125" style="3" customWidth="1"/>
    <col min="6420" max="6420" width="10.33203125" style="3" customWidth="1"/>
    <col min="6421" max="6421" width="8.83203125" style="3" customWidth="1"/>
    <col min="6422" max="6422" width="2.33203125" style="3" customWidth="1"/>
    <col min="6423" max="6423" width="15.33203125" style="3" customWidth="1"/>
    <col min="6424" max="6424" width="8.33203125" style="3" customWidth="1"/>
    <col min="6425" max="6425" width="15" style="3" customWidth="1"/>
    <col min="6426" max="6430" width="8.83203125" style="3"/>
    <col min="6431" max="6431" width="17.1640625" style="3" customWidth="1"/>
    <col min="6432" max="6432" width="16" style="3" customWidth="1"/>
    <col min="6433" max="6433" width="9.6640625" style="3" customWidth="1"/>
    <col min="6434" max="6656" width="8.83203125" style="3"/>
    <col min="6657" max="6658" width="2.33203125" style="3" customWidth="1"/>
    <col min="6659" max="6659" width="17.6640625" style="3" customWidth="1"/>
    <col min="6660" max="6660" width="11.1640625" style="3" customWidth="1"/>
    <col min="6661" max="6661" width="9" style="3" customWidth="1"/>
    <col min="6662" max="6662" width="8.1640625" style="3" customWidth="1"/>
    <col min="6663" max="6663" width="8.33203125" style="3" customWidth="1"/>
    <col min="6664" max="6664" width="8" style="3" customWidth="1"/>
    <col min="6665" max="6665" width="8.33203125" style="3" customWidth="1"/>
    <col min="6666" max="6666" width="9" style="3" customWidth="1"/>
    <col min="6667" max="6667" width="8.33203125" style="3" customWidth="1"/>
    <col min="6668" max="6668" width="7.1640625" style="3" customWidth="1"/>
    <col min="6669" max="6669" width="7.83203125" style="3" customWidth="1"/>
    <col min="6670" max="6670" width="8.33203125" style="3" customWidth="1"/>
    <col min="6671" max="6671" width="9.1640625" style="3" customWidth="1"/>
    <col min="6672" max="6673" width="8.1640625" style="3" customWidth="1"/>
    <col min="6674" max="6675" width="8.33203125" style="3" customWidth="1"/>
    <col min="6676" max="6676" width="10.33203125" style="3" customWidth="1"/>
    <col min="6677" max="6677" width="8.83203125" style="3" customWidth="1"/>
    <col min="6678" max="6678" width="2.33203125" style="3" customWidth="1"/>
    <col min="6679" max="6679" width="15.33203125" style="3" customWidth="1"/>
    <col min="6680" max="6680" width="8.33203125" style="3" customWidth="1"/>
    <col min="6681" max="6681" width="15" style="3" customWidth="1"/>
    <col min="6682" max="6686" width="8.83203125" style="3"/>
    <col min="6687" max="6687" width="17.1640625" style="3" customWidth="1"/>
    <col min="6688" max="6688" width="16" style="3" customWidth="1"/>
    <col min="6689" max="6689" width="9.6640625" style="3" customWidth="1"/>
    <col min="6690" max="6912" width="8.83203125" style="3"/>
    <col min="6913" max="6914" width="2.33203125" style="3" customWidth="1"/>
    <col min="6915" max="6915" width="17.6640625" style="3" customWidth="1"/>
    <col min="6916" max="6916" width="11.1640625" style="3" customWidth="1"/>
    <col min="6917" max="6917" width="9" style="3" customWidth="1"/>
    <col min="6918" max="6918" width="8.1640625" style="3" customWidth="1"/>
    <col min="6919" max="6919" width="8.33203125" style="3" customWidth="1"/>
    <col min="6920" max="6920" width="8" style="3" customWidth="1"/>
    <col min="6921" max="6921" width="8.33203125" style="3" customWidth="1"/>
    <col min="6922" max="6922" width="9" style="3" customWidth="1"/>
    <col min="6923" max="6923" width="8.33203125" style="3" customWidth="1"/>
    <col min="6924" max="6924" width="7.1640625" style="3" customWidth="1"/>
    <col min="6925" max="6925" width="7.83203125" style="3" customWidth="1"/>
    <col min="6926" max="6926" width="8.33203125" style="3" customWidth="1"/>
    <col min="6927" max="6927" width="9.1640625" style="3" customWidth="1"/>
    <col min="6928" max="6929" width="8.1640625" style="3" customWidth="1"/>
    <col min="6930" max="6931" width="8.33203125" style="3" customWidth="1"/>
    <col min="6932" max="6932" width="10.33203125" style="3" customWidth="1"/>
    <col min="6933" max="6933" width="8.83203125" style="3" customWidth="1"/>
    <col min="6934" max="6934" width="2.33203125" style="3" customWidth="1"/>
    <col min="6935" max="6935" width="15.33203125" style="3" customWidth="1"/>
    <col min="6936" max="6936" width="8.33203125" style="3" customWidth="1"/>
    <col min="6937" max="6937" width="15" style="3" customWidth="1"/>
    <col min="6938" max="6942" width="8.83203125" style="3"/>
    <col min="6943" max="6943" width="17.1640625" style="3" customWidth="1"/>
    <col min="6944" max="6944" width="16" style="3" customWidth="1"/>
    <col min="6945" max="6945" width="9.6640625" style="3" customWidth="1"/>
    <col min="6946" max="7168" width="8.83203125" style="3"/>
    <col min="7169" max="7170" width="2.33203125" style="3" customWidth="1"/>
    <col min="7171" max="7171" width="17.6640625" style="3" customWidth="1"/>
    <col min="7172" max="7172" width="11.1640625" style="3" customWidth="1"/>
    <col min="7173" max="7173" width="9" style="3" customWidth="1"/>
    <col min="7174" max="7174" width="8.1640625" style="3" customWidth="1"/>
    <col min="7175" max="7175" width="8.33203125" style="3" customWidth="1"/>
    <col min="7176" max="7176" width="8" style="3" customWidth="1"/>
    <col min="7177" max="7177" width="8.33203125" style="3" customWidth="1"/>
    <col min="7178" max="7178" width="9" style="3" customWidth="1"/>
    <col min="7179" max="7179" width="8.33203125" style="3" customWidth="1"/>
    <col min="7180" max="7180" width="7.1640625" style="3" customWidth="1"/>
    <col min="7181" max="7181" width="7.83203125" style="3" customWidth="1"/>
    <col min="7182" max="7182" width="8.33203125" style="3" customWidth="1"/>
    <col min="7183" max="7183" width="9.1640625" style="3" customWidth="1"/>
    <col min="7184" max="7185" width="8.1640625" style="3" customWidth="1"/>
    <col min="7186" max="7187" width="8.33203125" style="3" customWidth="1"/>
    <col min="7188" max="7188" width="10.33203125" style="3" customWidth="1"/>
    <col min="7189" max="7189" width="8.83203125" style="3" customWidth="1"/>
    <col min="7190" max="7190" width="2.33203125" style="3" customWidth="1"/>
    <col min="7191" max="7191" width="15.33203125" style="3" customWidth="1"/>
    <col min="7192" max="7192" width="8.33203125" style="3" customWidth="1"/>
    <col min="7193" max="7193" width="15" style="3" customWidth="1"/>
    <col min="7194" max="7198" width="8.83203125" style="3"/>
    <col min="7199" max="7199" width="17.1640625" style="3" customWidth="1"/>
    <col min="7200" max="7200" width="16" style="3" customWidth="1"/>
    <col min="7201" max="7201" width="9.6640625" style="3" customWidth="1"/>
    <col min="7202" max="7424" width="8.83203125" style="3"/>
    <col min="7425" max="7426" width="2.33203125" style="3" customWidth="1"/>
    <col min="7427" max="7427" width="17.6640625" style="3" customWidth="1"/>
    <col min="7428" max="7428" width="11.1640625" style="3" customWidth="1"/>
    <col min="7429" max="7429" width="9" style="3" customWidth="1"/>
    <col min="7430" max="7430" width="8.1640625" style="3" customWidth="1"/>
    <col min="7431" max="7431" width="8.33203125" style="3" customWidth="1"/>
    <col min="7432" max="7432" width="8" style="3" customWidth="1"/>
    <col min="7433" max="7433" width="8.33203125" style="3" customWidth="1"/>
    <col min="7434" max="7434" width="9" style="3" customWidth="1"/>
    <col min="7435" max="7435" width="8.33203125" style="3" customWidth="1"/>
    <col min="7436" max="7436" width="7.1640625" style="3" customWidth="1"/>
    <col min="7437" max="7437" width="7.83203125" style="3" customWidth="1"/>
    <col min="7438" max="7438" width="8.33203125" style="3" customWidth="1"/>
    <col min="7439" max="7439" width="9.1640625" style="3" customWidth="1"/>
    <col min="7440" max="7441" width="8.1640625" style="3" customWidth="1"/>
    <col min="7442" max="7443" width="8.33203125" style="3" customWidth="1"/>
    <col min="7444" max="7444" width="10.33203125" style="3" customWidth="1"/>
    <col min="7445" max="7445" width="8.83203125" style="3" customWidth="1"/>
    <col min="7446" max="7446" width="2.33203125" style="3" customWidth="1"/>
    <col min="7447" max="7447" width="15.33203125" style="3" customWidth="1"/>
    <col min="7448" max="7448" width="8.33203125" style="3" customWidth="1"/>
    <col min="7449" max="7449" width="15" style="3" customWidth="1"/>
    <col min="7450" max="7454" width="8.83203125" style="3"/>
    <col min="7455" max="7455" width="17.1640625" style="3" customWidth="1"/>
    <col min="7456" max="7456" width="16" style="3" customWidth="1"/>
    <col min="7457" max="7457" width="9.6640625" style="3" customWidth="1"/>
    <col min="7458" max="7680" width="8.83203125" style="3"/>
    <col min="7681" max="7682" width="2.33203125" style="3" customWidth="1"/>
    <col min="7683" max="7683" width="17.6640625" style="3" customWidth="1"/>
    <col min="7684" max="7684" width="11.1640625" style="3" customWidth="1"/>
    <col min="7685" max="7685" width="9" style="3" customWidth="1"/>
    <col min="7686" max="7686" width="8.1640625" style="3" customWidth="1"/>
    <col min="7687" max="7687" width="8.33203125" style="3" customWidth="1"/>
    <col min="7688" max="7688" width="8" style="3" customWidth="1"/>
    <col min="7689" max="7689" width="8.33203125" style="3" customWidth="1"/>
    <col min="7690" max="7690" width="9" style="3" customWidth="1"/>
    <col min="7691" max="7691" width="8.33203125" style="3" customWidth="1"/>
    <col min="7692" max="7692" width="7.1640625" style="3" customWidth="1"/>
    <col min="7693" max="7693" width="7.83203125" style="3" customWidth="1"/>
    <col min="7694" max="7694" width="8.33203125" style="3" customWidth="1"/>
    <col min="7695" max="7695" width="9.1640625" style="3" customWidth="1"/>
    <col min="7696" max="7697" width="8.1640625" style="3" customWidth="1"/>
    <col min="7698" max="7699" width="8.33203125" style="3" customWidth="1"/>
    <col min="7700" max="7700" width="10.33203125" style="3" customWidth="1"/>
    <col min="7701" max="7701" width="8.83203125" style="3" customWidth="1"/>
    <col min="7702" max="7702" width="2.33203125" style="3" customWidth="1"/>
    <col min="7703" max="7703" width="15.33203125" style="3" customWidth="1"/>
    <col min="7704" max="7704" width="8.33203125" style="3" customWidth="1"/>
    <col min="7705" max="7705" width="15" style="3" customWidth="1"/>
    <col min="7706" max="7710" width="8.83203125" style="3"/>
    <col min="7711" max="7711" width="17.1640625" style="3" customWidth="1"/>
    <col min="7712" max="7712" width="16" style="3" customWidth="1"/>
    <col min="7713" max="7713" width="9.6640625" style="3" customWidth="1"/>
    <col min="7714" max="7936" width="8.83203125" style="3"/>
    <col min="7937" max="7938" width="2.33203125" style="3" customWidth="1"/>
    <col min="7939" max="7939" width="17.6640625" style="3" customWidth="1"/>
    <col min="7940" max="7940" width="11.1640625" style="3" customWidth="1"/>
    <col min="7941" max="7941" width="9" style="3" customWidth="1"/>
    <col min="7942" max="7942" width="8.1640625" style="3" customWidth="1"/>
    <col min="7943" max="7943" width="8.33203125" style="3" customWidth="1"/>
    <col min="7944" max="7944" width="8" style="3" customWidth="1"/>
    <col min="7945" max="7945" width="8.33203125" style="3" customWidth="1"/>
    <col min="7946" max="7946" width="9" style="3" customWidth="1"/>
    <col min="7947" max="7947" width="8.33203125" style="3" customWidth="1"/>
    <col min="7948" max="7948" width="7.1640625" style="3" customWidth="1"/>
    <col min="7949" max="7949" width="7.83203125" style="3" customWidth="1"/>
    <col min="7950" max="7950" width="8.33203125" style="3" customWidth="1"/>
    <col min="7951" max="7951" width="9.1640625" style="3" customWidth="1"/>
    <col min="7952" max="7953" width="8.1640625" style="3" customWidth="1"/>
    <col min="7954" max="7955" width="8.33203125" style="3" customWidth="1"/>
    <col min="7956" max="7956" width="10.33203125" style="3" customWidth="1"/>
    <col min="7957" max="7957" width="8.83203125" style="3" customWidth="1"/>
    <col min="7958" max="7958" width="2.33203125" style="3" customWidth="1"/>
    <col min="7959" max="7959" width="15.33203125" style="3" customWidth="1"/>
    <col min="7960" max="7960" width="8.33203125" style="3" customWidth="1"/>
    <col min="7961" max="7961" width="15" style="3" customWidth="1"/>
    <col min="7962" max="7966" width="8.83203125" style="3"/>
    <col min="7967" max="7967" width="17.1640625" style="3" customWidth="1"/>
    <col min="7968" max="7968" width="16" style="3" customWidth="1"/>
    <col min="7969" max="7969" width="9.6640625" style="3" customWidth="1"/>
    <col min="7970" max="8192" width="8.83203125" style="3"/>
    <col min="8193" max="8194" width="2.33203125" style="3" customWidth="1"/>
    <col min="8195" max="8195" width="17.6640625" style="3" customWidth="1"/>
    <col min="8196" max="8196" width="11.1640625" style="3" customWidth="1"/>
    <col min="8197" max="8197" width="9" style="3" customWidth="1"/>
    <col min="8198" max="8198" width="8.1640625" style="3" customWidth="1"/>
    <col min="8199" max="8199" width="8.33203125" style="3" customWidth="1"/>
    <col min="8200" max="8200" width="8" style="3" customWidth="1"/>
    <col min="8201" max="8201" width="8.33203125" style="3" customWidth="1"/>
    <col min="8202" max="8202" width="9" style="3" customWidth="1"/>
    <col min="8203" max="8203" width="8.33203125" style="3" customWidth="1"/>
    <col min="8204" max="8204" width="7.1640625" style="3" customWidth="1"/>
    <col min="8205" max="8205" width="7.83203125" style="3" customWidth="1"/>
    <col min="8206" max="8206" width="8.33203125" style="3" customWidth="1"/>
    <col min="8207" max="8207" width="9.1640625" style="3" customWidth="1"/>
    <col min="8208" max="8209" width="8.1640625" style="3" customWidth="1"/>
    <col min="8210" max="8211" width="8.33203125" style="3" customWidth="1"/>
    <col min="8212" max="8212" width="10.33203125" style="3" customWidth="1"/>
    <col min="8213" max="8213" width="8.83203125" style="3" customWidth="1"/>
    <col min="8214" max="8214" width="2.33203125" style="3" customWidth="1"/>
    <col min="8215" max="8215" width="15.33203125" style="3" customWidth="1"/>
    <col min="8216" max="8216" width="8.33203125" style="3" customWidth="1"/>
    <col min="8217" max="8217" width="15" style="3" customWidth="1"/>
    <col min="8218" max="8222" width="8.83203125" style="3"/>
    <col min="8223" max="8223" width="17.1640625" style="3" customWidth="1"/>
    <col min="8224" max="8224" width="16" style="3" customWidth="1"/>
    <col min="8225" max="8225" width="9.6640625" style="3" customWidth="1"/>
    <col min="8226" max="8448" width="8.83203125" style="3"/>
    <col min="8449" max="8450" width="2.33203125" style="3" customWidth="1"/>
    <col min="8451" max="8451" width="17.6640625" style="3" customWidth="1"/>
    <col min="8452" max="8452" width="11.1640625" style="3" customWidth="1"/>
    <col min="8453" max="8453" width="9" style="3" customWidth="1"/>
    <col min="8454" max="8454" width="8.1640625" style="3" customWidth="1"/>
    <col min="8455" max="8455" width="8.33203125" style="3" customWidth="1"/>
    <col min="8456" max="8456" width="8" style="3" customWidth="1"/>
    <col min="8457" max="8457" width="8.33203125" style="3" customWidth="1"/>
    <col min="8458" max="8458" width="9" style="3" customWidth="1"/>
    <col min="8459" max="8459" width="8.33203125" style="3" customWidth="1"/>
    <col min="8460" max="8460" width="7.1640625" style="3" customWidth="1"/>
    <col min="8461" max="8461" width="7.83203125" style="3" customWidth="1"/>
    <col min="8462" max="8462" width="8.33203125" style="3" customWidth="1"/>
    <col min="8463" max="8463" width="9.1640625" style="3" customWidth="1"/>
    <col min="8464" max="8465" width="8.1640625" style="3" customWidth="1"/>
    <col min="8466" max="8467" width="8.33203125" style="3" customWidth="1"/>
    <col min="8468" max="8468" width="10.33203125" style="3" customWidth="1"/>
    <col min="8469" max="8469" width="8.83203125" style="3" customWidth="1"/>
    <col min="8470" max="8470" width="2.33203125" style="3" customWidth="1"/>
    <col min="8471" max="8471" width="15.33203125" style="3" customWidth="1"/>
    <col min="8472" max="8472" width="8.33203125" style="3" customWidth="1"/>
    <col min="8473" max="8473" width="15" style="3" customWidth="1"/>
    <col min="8474" max="8478" width="8.83203125" style="3"/>
    <col min="8479" max="8479" width="17.1640625" style="3" customWidth="1"/>
    <col min="8480" max="8480" width="16" style="3" customWidth="1"/>
    <col min="8481" max="8481" width="9.6640625" style="3" customWidth="1"/>
    <col min="8482" max="8704" width="8.83203125" style="3"/>
    <col min="8705" max="8706" width="2.33203125" style="3" customWidth="1"/>
    <col min="8707" max="8707" width="17.6640625" style="3" customWidth="1"/>
    <col min="8708" max="8708" width="11.1640625" style="3" customWidth="1"/>
    <col min="8709" max="8709" width="9" style="3" customWidth="1"/>
    <col min="8710" max="8710" width="8.1640625" style="3" customWidth="1"/>
    <col min="8711" max="8711" width="8.33203125" style="3" customWidth="1"/>
    <col min="8712" max="8712" width="8" style="3" customWidth="1"/>
    <col min="8713" max="8713" width="8.33203125" style="3" customWidth="1"/>
    <col min="8714" max="8714" width="9" style="3" customWidth="1"/>
    <col min="8715" max="8715" width="8.33203125" style="3" customWidth="1"/>
    <col min="8716" max="8716" width="7.1640625" style="3" customWidth="1"/>
    <col min="8717" max="8717" width="7.83203125" style="3" customWidth="1"/>
    <col min="8718" max="8718" width="8.33203125" style="3" customWidth="1"/>
    <col min="8719" max="8719" width="9.1640625" style="3" customWidth="1"/>
    <col min="8720" max="8721" width="8.1640625" style="3" customWidth="1"/>
    <col min="8722" max="8723" width="8.33203125" style="3" customWidth="1"/>
    <col min="8724" max="8724" width="10.33203125" style="3" customWidth="1"/>
    <col min="8725" max="8725" width="8.83203125" style="3" customWidth="1"/>
    <col min="8726" max="8726" width="2.33203125" style="3" customWidth="1"/>
    <col min="8727" max="8727" width="15.33203125" style="3" customWidth="1"/>
    <col min="8728" max="8728" width="8.33203125" style="3" customWidth="1"/>
    <col min="8729" max="8729" width="15" style="3" customWidth="1"/>
    <col min="8730" max="8734" width="8.83203125" style="3"/>
    <col min="8735" max="8735" width="17.1640625" style="3" customWidth="1"/>
    <col min="8736" max="8736" width="16" style="3" customWidth="1"/>
    <col min="8737" max="8737" width="9.6640625" style="3" customWidth="1"/>
    <col min="8738" max="8960" width="8.83203125" style="3"/>
    <col min="8961" max="8962" width="2.33203125" style="3" customWidth="1"/>
    <col min="8963" max="8963" width="17.6640625" style="3" customWidth="1"/>
    <col min="8964" max="8964" width="11.1640625" style="3" customWidth="1"/>
    <col min="8965" max="8965" width="9" style="3" customWidth="1"/>
    <col min="8966" max="8966" width="8.1640625" style="3" customWidth="1"/>
    <col min="8967" max="8967" width="8.33203125" style="3" customWidth="1"/>
    <col min="8968" max="8968" width="8" style="3" customWidth="1"/>
    <col min="8969" max="8969" width="8.33203125" style="3" customWidth="1"/>
    <col min="8970" max="8970" width="9" style="3" customWidth="1"/>
    <col min="8971" max="8971" width="8.33203125" style="3" customWidth="1"/>
    <col min="8972" max="8972" width="7.1640625" style="3" customWidth="1"/>
    <col min="8973" max="8973" width="7.83203125" style="3" customWidth="1"/>
    <col min="8974" max="8974" width="8.33203125" style="3" customWidth="1"/>
    <col min="8975" max="8975" width="9.1640625" style="3" customWidth="1"/>
    <col min="8976" max="8977" width="8.1640625" style="3" customWidth="1"/>
    <col min="8978" max="8979" width="8.33203125" style="3" customWidth="1"/>
    <col min="8980" max="8980" width="10.33203125" style="3" customWidth="1"/>
    <col min="8981" max="8981" width="8.83203125" style="3" customWidth="1"/>
    <col min="8982" max="8982" width="2.33203125" style="3" customWidth="1"/>
    <col min="8983" max="8983" width="15.33203125" style="3" customWidth="1"/>
    <col min="8984" max="8984" width="8.33203125" style="3" customWidth="1"/>
    <col min="8985" max="8985" width="15" style="3" customWidth="1"/>
    <col min="8986" max="8990" width="8.83203125" style="3"/>
    <col min="8991" max="8991" width="17.1640625" style="3" customWidth="1"/>
    <col min="8992" max="8992" width="16" style="3" customWidth="1"/>
    <col min="8993" max="8993" width="9.6640625" style="3" customWidth="1"/>
    <col min="8994" max="9216" width="8.83203125" style="3"/>
    <col min="9217" max="9218" width="2.33203125" style="3" customWidth="1"/>
    <col min="9219" max="9219" width="17.6640625" style="3" customWidth="1"/>
    <col min="9220" max="9220" width="11.1640625" style="3" customWidth="1"/>
    <col min="9221" max="9221" width="9" style="3" customWidth="1"/>
    <col min="9222" max="9222" width="8.1640625" style="3" customWidth="1"/>
    <col min="9223" max="9223" width="8.33203125" style="3" customWidth="1"/>
    <col min="9224" max="9224" width="8" style="3" customWidth="1"/>
    <col min="9225" max="9225" width="8.33203125" style="3" customWidth="1"/>
    <col min="9226" max="9226" width="9" style="3" customWidth="1"/>
    <col min="9227" max="9227" width="8.33203125" style="3" customWidth="1"/>
    <col min="9228" max="9228" width="7.1640625" style="3" customWidth="1"/>
    <col min="9229" max="9229" width="7.83203125" style="3" customWidth="1"/>
    <col min="9230" max="9230" width="8.33203125" style="3" customWidth="1"/>
    <col min="9231" max="9231" width="9.1640625" style="3" customWidth="1"/>
    <col min="9232" max="9233" width="8.1640625" style="3" customWidth="1"/>
    <col min="9234" max="9235" width="8.33203125" style="3" customWidth="1"/>
    <col min="9236" max="9236" width="10.33203125" style="3" customWidth="1"/>
    <col min="9237" max="9237" width="8.83203125" style="3" customWidth="1"/>
    <col min="9238" max="9238" width="2.33203125" style="3" customWidth="1"/>
    <col min="9239" max="9239" width="15.33203125" style="3" customWidth="1"/>
    <col min="9240" max="9240" width="8.33203125" style="3" customWidth="1"/>
    <col min="9241" max="9241" width="15" style="3" customWidth="1"/>
    <col min="9242" max="9246" width="8.83203125" style="3"/>
    <col min="9247" max="9247" width="17.1640625" style="3" customWidth="1"/>
    <col min="9248" max="9248" width="16" style="3" customWidth="1"/>
    <col min="9249" max="9249" width="9.6640625" style="3" customWidth="1"/>
    <col min="9250" max="9472" width="8.83203125" style="3"/>
    <col min="9473" max="9474" width="2.33203125" style="3" customWidth="1"/>
    <col min="9475" max="9475" width="17.6640625" style="3" customWidth="1"/>
    <col min="9476" max="9476" width="11.1640625" style="3" customWidth="1"/>
    <col min="9477" max="9477" width="9" style="3" customWidth="1"/>
    <col min="9478" max="9478" width="8.1640625" style="3" customWidth="1"/>
    <col min="9479" max="9479" width="8.33203125" style="3" customWidth="1"/>
    <col min="9480" max="9480" width="8" style="3" customWidth="1"/>
    <col min="9481" max="9481" width="8.33203125" style="3" customWidth="1"/>
    <col min="9482" max="9482" width="9" style="3" customWidth="1"/>
    <col min="9483" max="9483" width="8.33203125" style="3" customWidth="1"/>
    <col min="9484" max="9484" width="7.1640625" style="3" customWidth="1"/>
    <col min="9485" max="9485" width="7.83203125" style="3" customWidth="1"/>
    <col min="9486" max="9486" width="8.33203125" style="3" customWidth="1"/>
    <col min="9487" max="9487" width="9.1640625" style="3" customWidth="1"/>
    <col min="9488" max="9489" width="8.1640625" style="3" customWidth="1"/>
    <col min="9490" max="9491" width="8.33203125" style="3" customWidth="1"/>
    <col min="9492" max="9492" width="10.33203125" style="3" customWidth="1"/>
    <col min="9493" max="9493" width="8.83203125" style="3" customWidth="1"/>
    <col min="9494" max="9494" width="2.33203125" style="3" customWidth="1"/>
    <col min="9495" max="9495" width="15.33203125" style="3" customWidth="1"/>
    <col min="9496" max="9496" width="8.33203125" style="3" customWidth="1"/>
    <col min="9497" max="9497" width="15" style="3" customWidth="1"/>
    <col min="9498" max="9502" width="8.83203125" style="3"/>
    <col min="9503" max="9503" width="17.1640625" style="3" customWidth="1"/>
    <col min="9504" max="9504" width="16" style="3" customWidth="1"/>
    <col min="9505" max="9505" width="9.6640625" style="3" customWidth="1"/>
    <col min="9506" max="9728" width="8.83203125" style="3"/>
    <col min="9729" max="9730" width="2.33203125" style="3" customWidth="1"/>
    <col min="9731" max="9731" width="17.6640625" style="3" customWidth="1"/>
    <col min="9732" max="9732" width="11.1640625" style="3" customWidth="1"/>
    <col min="9733" max="9733" width="9" style="3" customWidth="1"/>
    <col min="9734" max="9734" width="8.1640625" style="3" customWidth="1"/>
    <col min="9735" max="9735" width="8.33203125" style="3" customWidth="1"/>
    <col min="9736" max="9736" width="8" style="3" customWidth="1"/>
    <col min="9737" max="9737" width="8.33203125" style="3" customWidth="1"/>
    <col min="9738" max="9738" width="9" style="3" customWidth="1"/>
    <col min="9739" max="9739" width="8.33203125" style="3" customWidth="1"/>
    <col min="9740" max="9740" width="7.1640625" style="3" customWidth="1"/>
    <col min="9741" max="9741" width="7.83203125" style="3" customWidth="1"/>
    <col min="9742" max="9742" width="8.33203125" style="3" customWidth="1"/>
    <col min="9743" max="9743" width="9.1640625" style="3" customWidth="1"/>
    <col min="9744" max="9745" width="8.1640625" style="3" customWidth="1"/>
    <col min="9746" max="9747" width="8.33203125" style="3" customWidth="1"/>
    <col min="9748" max="9748" width="10.33203125" style="3" customWidth="1"/>
    <col min="9749" max="9749" width="8.83203125" style="3" customWidth="1"/>
    <col min="9750" max="9750" width="2.33203125" style="3" customWidth="1"/>
    <col min="9751" max="9751" width="15.33203125" style="3" customWidth="1"/>
    <col min="9752" max="9752" width="8.33203125" style="3" customWidth="1"/>
    <col min="9753" max="9753" width="15" style="3" customWidth="1"/>
    <col min="9754" max="9758" width="8.83203125" style="3"/>
    <col min="9759" max="9759" width="17.1640625" style="3" customWidth="1"/>
    <col min="9760" max="9760" width="16" style="3" customWidth="1"/>
    <col min="9761" max="9761" width="9.6640625" style="3" customWidth="1"/>
    <col min="9762" max="9984" width="8.83203125" style="3"/>
    <col min="9985" max="9986" width="2.33203125" style="3" customWidth="1"/>
    <col min="9987" max="9987" width="17.6640625" style="3" customWidth="1"/>
    <col min="9988" max="9988" width="11.1640625" style="3" customWidth="1"/>
    <col min="9989" max="9989" width="9" style="3" customWidth="1"/>
    <col min="9990" max="9990" width="8.1640625" style="3" customWidth="1"/>
    <col min="9991" max="9991" width="8.33203125" style="3" customWidth="1"/>
    <col min="9992" max="9992" width="8" style="3" customWidth="1"/>
    <col min="9993" max="9993" width="8.33203125" style="3" customWidth="1"/>
    <col min="9994" max="9994" width="9" style="3" customWidth="1"/>
    <col min="9995" max="9995" width="8.33203125" style="3" customWidth="1"/>
    <col min="9996" max="9996" width="7.1640625" style="3" customWidth="1"/>
    <col min="9997" max="9997" width="7.83203125" style="3" customWidth="1"/>
    <col min="9998" max="9998" width="8.33203125" style="3" customWidth="1"/>
    <col min="9999" max="9999" width="9.1640625" style="3" customWidth="1"/>
    <col min="10000" max="10001" width="8.1640625" style="3" customWidth="1"/>
    <col min="10002" max="10003" width="8.33203125" style="3" customWidth="1"/>
    <col min="10004" max="10004" width="10.33203125" style="3" customWidth="1"/>
    <col min="10005" max="10005" width="8.83203125" style="3" customWidth="1"/>
    <col min="10006" max="10006" width="2.33203125" style="3" customWidth="1"/>
    <col min="10007" max="10007" width="15.33203125" style="3" customWidth="1"/>
    <col min="10008" max="10008" width="8.33203125" style="3" customWidth="1"/>
    <col min="10009" max="10009" width="15" style="3" customWidth="1"/>
    <col min="10010" max="10014" width="8.83203125" style="3"/>
    <col min="10015" max="10015" width="17.1640625" style="3" customWidth="1"/>
    <col min="10016" max="10016" width="16" style="3" customWidth="1"/>
    <col min="10017" max="10017" width="9.6640625" style="3" customWidth="1"/>
    <col min="10018" max="10240" width="8.83203125" style="3"/>
    <col min="10241" max="10242" width="2.33203125" style="3" customWidth="1"/>
    <col min="10243" max="10243" width="17.6640625" style="3" customWidth="1"/>
    <col min="10244" max="10244" width="11.1640625" style="3" customWidth="1"/>
    <col min="10245" max="10245" width="9" style="3" customWidth="1"/>
    <col min="10246" max="10246" width="8.1640625" style="3" customWidth="1"/>
    <col min="10247" max="10247" width="8.33203125" style="3" customWidth="1"/>
    <col min="10248" max="10248" width="8" style="3" customWidth="1"/>
    <col min="10249" max="10249" width="8.33203125" style="3" customWidth="1"/>
    <col min="10250" max="10250" width="9" style="3" customWidth="1"/>
    <col min="10251" max="10251" width="8.33203125" style="3" customWidth="1"/>
    <col min="10252" max="10252" width="7.1640625" style="3" customWidth="1"/>
    <col min="10253" max="10253" width="7.83203125" style="3" customWidth="1"/>
    <col min="10254" max="10254" width="8.33203125" style="3" customWidth="1"/>
    <col min="10255" max="10255" width="9.1640625" style="3" customWidth="1"/>
    <col min="10256" max="10257" width="8.1640625" style="3" customWidth="1"/>
    <col min="10258" max="10259" width="8.33203125" style="3" customWidth="1"/>
    <col min="10260" max="10260" width="10.33203125" style="3" customWidth="1"/>
    <col min="10261" max="10261" width="8.83203125" style="3" customWidth="1"/>
    <col min="10262" max="10262" width="2.33203125" style="3" customWidth="1"/>
    <col min="10263" max="10263" width="15.33203125" style="3" customWidth="1"/>
    <col min="10264" max="10264" width="8.33203125" style="3" customWidth="1"/>
    <col min="10265" max="10265" width="15" style="3" customWidth="1"/>
    <col min="10266" max="10270" width="8.83203125" style="3"/>
    <col min="10271" max="10271" width="17.1640625" style="3" customWidth="1"/>
    <col min="10272" max="10272" width="16" style="3" customWidth="1"/>
    <col min="10273" max="10273" width="9.6640625" style="3" customWidth="1"/>
    <col min="10274" max="10496" width="8.83203125" style="3"/>
    <col min="10497" max="10498" width="2.33203125" style="3" customWidth="1"/>
    <col min="10499" max="10499" width="17.6640625" style="3" customWidth="1"/>
    <col min="10500" max="10500" width="11.1640625" style="3" customWidth="1"/>
    <col min="10501" max="10501" width="9" style="3" customWidth="1"/>
    <col min="10502" max="10502" width="8.1640625" style="3" customWidth="1"/>
    <col min="10503" max="10503" width="8.33203125" style="3" customWidth="1"/>
    <col min="10504" max="10504" width="8" style="3" customWidth="1"/>
    <col min="10505" max="10505" width="8.33203125" style="3" customWidth="1"/>
    <col min="10506" max="10506" width="9" style="3" customWidth="1"/>
    <col min="10507" max="10507" width="8.33203125" style="3" customWidth="1"/>
    <col min="10508" max="10508" width="7.1640625" style="3" customWidth="1"/>
    <col min="10509" max="10509" width="7.83203125" style="3" customWidth="1"/>
    <col min="10510" max="10510" width="8.33203125" style="3" customWidth="1"/>
    <col min="10511" max="10511" width="9.1640625" style="3" customWidth="1"/>
    <col min="10512" max="10513" width="8.1640625" style="3" customWidth="1"/>
    <col min="10514" max="10515" width="8.33203125" style="3" customWidth="1"/>
    <col min="10516" max="10516" width="10.33203125" style="3" customWidth="1"/>
    <col min="10517" max="10517" width="8.83203125" style="3" customWidth="1"/>
    <col min="10518" max="10518" width="2.33203125" style="3" customWidth="1"/>
    <col min="10519" max="10519" width="15.33203125" style="3" customWidth="1"/>
    <col min="10520" max="10520" width="8.33203125" style="3" customWidth="1"/>
    <col min="10521" max="10521" width="15" style="3" customWidth="1"/>
    <col min="10522" max="10526" width="8.83203125" style="3"/>
    <col min="10527" max="10527" width="17.1640625" style="3" customWidth="1"/>
    <col min="10528" max="10528" width="16" style="3" customWidth="1"/>
    <col min="10529" max="10529" width="9.6640625" style="3" customWidth="1"/>
    <col min="10530" max="10752" width="8.83203125" style="3"/>
    <col min="10753" max="10754" width="2.33203125" style="3" customWidth="1"/>
    <col min="10755" max="10755" width="17.6640625" style="3" customWidth="1"/>
    <col min="10756" max="10756" width="11.1640625" style="3" customWidth="1"/>
    <col min="10757" max="10757" width="9" style="3" customWidth="1"/>
    <col min="10758" max="10758" width="8.1640625" style="3" customWidth="1"/>
    <col min="10759" max="10759" width="8.33203125" style="3" customWidth="1"/>
    <col min="10760" max="10760" width="8" style="3" customWidth="1"/>
    <col min="10761" max="10761" width="8.33203125" style="3" customWidth="1"/>
    <col min="10762" max="10762" width="9" style="3" customWidth="1"/>
    <col min="10763" max="10763" width="8.33203125" style="3" customWidth="1"/>
    <col min="10764" max="10764" width="7.1640625" style="3" customWidth="1"/>
    <col min="10765" max="10765" width="7.83203125" style="3" customWidth="1"/>
    <col min="10766" max="10766" width="8.33203125" style="3" customWidth="1"/>
    <col min="10767" max="10767" width="9.1640625" style="3" customWidth="1"/>
    <col min="10768" max="10769" width="8.1640625" style="3" customWidth="1"/>
    <col min="10770" max="10771" width="8.33203125" style="3" customWidth="1"/>
    <col min="10772" max="10772" width="10.33203125" style="3" customWidth="1"/>
    <col min="10773" max="10773" width="8.83203125" style="3" customWidth="1"/>
    <col min="10774" max="10774" width="2.33203125" style="3" customWidth="1"/>
    <col min="10775" max="10775" width="15.33203125" style="3" customWidth="1"/>
    <col min="10776" max="10776" width="8.33203125" style="3" customWidth="1"/>
    <col min="10777" max="10777" width="15" style="3" customWidth="1"/>
    <col min="10778" max="10782" width="8.83203125" style="3"/>
    <col min="10783" max="10783" width="17.1640625" style="3" customWidth="1"/>
    <col min="10784" max="10784" width="16" style="3" customWidth="1"/>
    <col min="10785" max="10785" width="9.6640625" style="3" customWidth="1"/>
    <col min="10786" max="11008" width="8.83203125" style="3"/>
    <col min="11009" max="11010" width="2.33203125" style="3" customWidth="1"/>
    <col min="11011" max="11011" width="17.6640625" style="3" customWidth="1"/>
    <col min="11012" max="11012" width="11.1640625" style="3" customWidth="1"/>
    <col min="11013" max="11013" width="9" style="3" customWidth="1"/>
    <col min="11014" max="11014" width="8.1640625" style="3" customWidth="1"/>
    <col min="11015" max="11015" width="8.33203125" style="3" customWidth="1"/>
    <col min="11016" max="11016" width="8" style="3" customWidth="1"/>
    <col min="11017" max="11017" width="8.33203125" style="3" customWidth="1"/>
    <col min="11018" max="11018" width="9" style="3" customWidth="1"/>
    <col min="11019" max="11019" width="8.33203125" style="3" customWidth="1"/>
    <col min="11020" max="11020" width="7.1640625" style="3" customWidth="1"/>
    <col min="11021" max="11021" width="7.83203125" style="3" customWidth="1"/>
    <col min="11022" max="11022" width="8.33203125" style="3" customWidth="1"/>
    <col min="11023" max="11023" width="9.1640625" style="3" customWidth="1"/>
    <col min="11024" max="11025" width="8.1640625" style="3" customWidth="1"/>
    <col min="11026" max="11027" width="8.33203125" style="3" customWidth="1"/>
    <col min="11028" max="11028" width="10.33203125" style="3" customWidth="1"/>
    <col min="11029" max="11029" width="8.83203125" style="3" customWidth="1"/>
    <col min="11030" max="11030" width="2.33203125" style="3" customWidth="1"/>
    <col min="11031" max="11031" width="15.33203125" style="3" customWidth="1"/>
    <col min="11032" max="11032" width="8.33203125" style="3" customWidth="1"/>
    <col min="11033" max="11033" width="15" style="3" customWidth="1"/>
    <col min="11034" max="11038" width="8.83203125" style="3"/>
    <col min="11039" max="11039" width="17.1640625" style="3" customWidth="1"/>
    <col min="11040" max="11040" width="16" style="3" customWidth="1"/>
    <col min="11041" max="11041" width="9.6640625" style="3" customWidth="1"/>
    <col min="11042" max="11264" width="8.83203125" style="3"/>
    <col min="11265" max="11266" width="2.33203125" style="3" customWidth="1"/>
    <col min="11267" max="11267" width="17.6640625" style="3" customWidth="1"/>
    <col min="11268" max="11268" width="11.1640625" style="3" customWidth="1"/>
    <col min="11269" max="11269" width="9" style="3" customWidth="1"/>
    <col min="11270" max="11270" width="8.1640625" style="3" customWidth="1"/>
    <col min="11271" max="11271" width="8.33203125" style="3" customWidth="1"/>
    <col min="11272" max="11272" width="8" style="3" customWidth="1"/>
    <col min="11273" max="11273" width="8.33203125" style="3" customWidth="1"/>
    <col min="11274" max="11274" width="9" style="3" customWidth="1"/>
    <col min="11275" max="11275" width="8.33203125" style="3" customWidth="1"/>
    <col min="11276" max="11276" width="7.1640625" style="3" customWidth="1"/>
    <col min="11277" max="11277" width="7.83203125" style="3" customWidth="1"/>
    <col min="11278" max="11278" width="8.33203125" style="3" customWidth="1"/>
    <col min="11279" max="11279" width="9.1640625" style="3" customWidth="1"/>
    <col min="11280" max="11281" width="8.1640625" style="3" customWidth="1"/>
    <col min="11282" max="11283" width="8.33203125" style="3" customWidth="1"/>
    <col min="11284" max="11284" width="10.33203125" style="3" customWidth="1"/>
    <col min="11285" max="11285" width="8.83203125" style="3" customWidth="1"/>
    <col min="11286" max="11286" width="2.33203125" style="3" customWidth="1"/>
    <col min="11287" max="11287" width="15.33203125" style="3" customWidth="1"/>
    <col min="11288" max="11288" width="8.33203125" style="3" customWidth="1"/>
    <col min="11289" max="11289" width="15" style="3" customWidth="1"/>
    <col min="11290" max="11294" width="8.83203125" style="3"/>
    <col min="11295" max="11295" width="17.1640625" style="3" customWidth="1"/>
    <col min="11296" max="11296" width="16" style="3" customWidth="1"/>
    <col min="11297" max="11297" width="9.6640625" style="3" customWidth="1"/>
    <col min="11298" max="11520" width="8.83203125" style="3"/>
    <col min="11521" max="11522" width="2.33203125" style="3" customWidth="1"/>
    <col min="11523" max="11523" width="17.6640625" style="3" customWidth="1"/>
    <col min="11524" max="11524" width="11.1640625" style="3" customWidth="1"/>
    <col min="11525" max="11525" width="9" style="3" customWidth="1"/>
    <col min="11526" max="11526" width="8.1640625" style="3" customWidth="1"/>
    <col min="11527" max="11527" width="8.33203125" style="3" customWidth="1"/>
    <col min="11528" max="11528" width="8" style="3" customWidth="1"/>
    <col min="11529" max="11529" width="8.33203125" style="3" customWidth="1"/>
    <col min="11530" max="11530" width="9" style="3" customWidth="1"/>
    <col min="11531" max="11531" width="8.33203125" style="3" customWidth="1"/>
    <col min="11532" max="11532" width="7.1640625" style="3" customWidth="1"/>
    <col min="11533" max="11533" width="7.83203125" style="3" customWidth="1"/>
    <col min="11534" max="11534" width="8.33203125" style="3" customWidth="1"/>
    <col min="11535" max="11535" width="9.1640625" style="3" customWidth="1"/>
    <col min="11536" max="11537" width="8.1640625" style="3" customWidth="1"/>
    <col min="11538" max="11539" width="8.33203125" style="3" customWidth="1"/>
    <col min="11540" max="11540" width="10.33203125" style="3" customWidth="1"/>
    <col min="11541" max="11541" width="8.83203125" style="3" customWidth="1"/>
    <col min="11542" max="11542" width="2.33203125" style="3" customWidth="1"/>
    <col min="11543" max="11543" width="15.33203125" style="3" customWidth="1"/>
    <col min="11544" max="11544" width="8.33203125" style="3" customWidth="1"/>
    <col min="11545" max="11545" width="15" style="3" customWidth="1"/>
    <col min="11546" max="11550" width="8.83203125" style="3"/>
    <col min="11551" max="11551" width="17.1640625" style="3" customWidth="1"/>
    <col min="11552" max="11552" width="16" style="3" customWidth="1"/>
    <col min="11553" max="11553" width="9.6640625" style="3" customWidth="1"/>
    <col min="11554" max="11776" width="8.83203125" style="3"/>
    <col min="11777" max="11778" width="2.33203125" style="3" customWidth="1"/>
    <col min="11779" max="11779" width="17.6640625" style="3" customWidth="1"/>
    <col min="11780" max="11780" width="11.1640625" style="3" customWidth="1"/>
    <col min="11781" max="11781" width="9" style="3" customWidth="1"/>
    <col min="11782" max="11782" width="8.1640625" style="3" customWidth="1"/>
    <col min="11783" max="11783" width="8.33203125" style="3" customWidth="1"/>
    <col min="11784" max="11784" width="8" style="3" customWidth="1"/>
    <col min="11785" max="11785" width="8.33203125" style="3" customWidth="1"/>
    <col min="11786" max="11786" width="9" style="3" customWidth="1"/>
    <col min="11787" max="11787" width="8.33203125" style="3" customWidth="1"/>
    <col min="11788" max="11788" width="7.1640625" style="3" customWidth="1"/>
    <col min="11789" max="11789" width="7.83203125" style="3" customWidth="1"/>
    <col min="11790" max="11790" width="8.33203125" style="3" customWidth="1"/>
    <col min="11791" max="11791" width="9.1640625" style="3" customWidth="1"/>
    <col min="11792" max="11793" width="8.1640625" style="3" customWidth="1"/>
    <col min="11794" max="11795" width="8.33203125" style="3" customWidth="1"/>
    <col min="11796" max="11796" width="10.33203125" style="3" customWidth="1"/>
    <col min="11797" max="11797" width="8.83203125" style="3" customWidth="1"/>
    <col min="11798" max="11798" width="2.33203125" style="3" customWidth="1"/>
    <col min="11799" max="11799" width="15.33203125" style="3" customWidth="1"/>
    <col min="11800" max="11800" width="8.33203125" style="3" customWidth="1"/>
    <col min="11801" max="11801" width="15" style="3" customWidth="1"/>
    <col min="11802" max="11806" width="8.83203125" style="3"/>
    <col min="11807" max="11807" width="17.1640625" style="3" customWidth="1"/>
    <col min="11808" max="11808" width="16" style="3" customWidth="1"/>
    <col min="11809" max="11809" width="9.6640625" style="3" customWidth="1"/>
    <col min="11810" max="12032" width="8.83203125" style="3"/>
    <col min="12033" max="12034" width="2.33203125" style="3" customWidth="1"/>
    <col min="12035" max="12035" width="17.6640625" style="3" customWidth="1"/>
    <col min="12036" max="12036" width="11.1640625" style="3" customWidth="1"/>
    <col min="12037" max="12037" width="9" style="3" customWidth="1"/>
    <col min="12038" max="12038" width="8.1640625" style="3" customWidth="1"/>
    <col min="12039" max="12039" width="8.33203125" style="3" customWidth="1"/>
    <col min="12040" max="12040" width="8" style="3" customWidth="1"/>
    <col min="12041" max="12041" width="8.33203125" style="3" customWidth="1"/>
    <col min="12042" max="12042" width="9" style="3" customWidth="1"/>
    <col min="12043" max="12043" width="8.33203125" style="3" customWidth="1"/>
    <col min="12044" max="12044" width="7.1640625" style="3" customWidth="1"/>
    <col min="12045" max="12045" width="7.83203125" style="3" customWidth="1"/>
    <col min="12046" max="12046" width="8.33203125" style="3" customWidth="1"/>
    <col min="12047" max="12047" width="9.1640625" style="3" customWidth="1"/>
    <col min="12048" max="12049" width="8.1640625" style="3" customWidth="1"/>
    <col min="12050" max="12051" width="8.33203125" style="3" customWidth="1"/>
    <col min="12052" max="12052" width="10.33203125" style="3" customWidth="1"/>
    <col min="12053" max="12053" width="8.83203125" style="3" customWidth="1"/>
    <col min="12054" max="12054" width="2.33203125" style="3" customWidth="1"/>
    <col min="12055" max="12055" width="15.33203125" style="3" customWidth="1"/>
    <col min="12056" max="12056" width="8.33203125" style="3" customWidth="1"/>
    <col min="12057" max="12057" width="15" style="3" customWidth="1"/>
    <col min="12058" max="12062" width="8.83203125" style="3"/>
    <col min="12063" max="12063" width="17.1640625" style="3" customWidth="1"/>
    <col min="12064" max="12064" width="16" style="3" customWidth="1"/>
    <col min="12065" max="12065" width="9.6640625" style="3" customWidth="1"/>
    <col min="12066" max="12288" width="8.83203125" style="3"/>
    <col min="12289" max="12290" width="2.33203125" style="3" customWidth="1"/>
    <col min="12291" max="12291" width="17.6640625" style="3" customWidth="1"/>
    <col min="12292" max="12292" width="11.1640625" style="3" customWidth="1"/>
    <col min="12293" max="12293" width="9" style="3" customWidth="1"/>
    <col min="12294" max="12294" width="8.1640625" style="3" customWidth="1"/>
    <col min="12295" max="12295" width="8.33203125" style="3" customWidth="1"/>
    <col min="12296" max="12296" width="8" style="3" customWidth="1"/>
    <col min="12297" max="12297" width="8.33203125" style="3" customWidth="1"/>
    <col min="12298" max="12298" width="9" style="3" customWidth="1"/>
    <col min="12299" max="12299" width="8.33203125" style="3" customWidth="1"/>
    <col min="12300" max="12300" width="7.1640625" style="3" customWidth="1"/>
    <col min="12301" max="12301" width="7.83203125" style="3" customWidth="1"/>
    <col min="12302" max="12302" width="8.33203125" style="3" customWidth="1"/>
    <col min="12303" max="12303" width="9.1640625" style="3" customWidth="1"/>
    <col min="12304" max="12305" width="8.1640625" style="3" customWidth="1"/>
    <col min="12306" max="12307" width="8.33203125" style="3" customWidth="1"/>
    <col min="12308" max="12308" width="10.33203125" style="3" customWidth="1"/>
    <col min="12309" max="12309" width="8.83203125" style="3" customWidth="1"/>
    <col min="12310" max="12310" width="2.33203125" style="3" customWidth="1"/>
    <col min="12311" max="12311" width="15.33203125" style="3" customWidth="1"/>
    <col min="12312" max="12312" width="8.33203125" style="3" customWidth="1"/>
    <col min="12313" max="12313" width="15" style="3" customWidth="1"/>
    <col min="12314" max="12318" width="8.83203125" style="3"/>
    <col min="12319" max="12319" width="17.1640625" style="3" customWidth="1"/>
    <col min="12320" max="12320" width="16" style="3" customWidth="1"/>
    <col min="12321" max="12321" width="9.6640625" style="3" customWidth="1"/>
    <col min="12322" max="12544" width="8.83203125" style="3"/>
    <col min="12545" max="12546" width="2.33203125" style="3" customWidth="1"/>
    <col min="12547" max="12547" width="17.6640625" style="3" customWidth="1"/>
    <col min="12548" max="12548" width="11.1640625" style="3" customWidth="1"/>
    <col min="12549" max="12549" width="9" style="3" customWidth="1"/>
    <col min="12550" max="12550" width="8.1640625" style="3" customWidth="1"/>
    <col min="12551" max="12551" width="8.33203125" style="3" customWidth="1"/>
    <col min="12552" max="12552" width="8" style="3" customWidth="1"/>
    <col min="12553" max="12553" width="8.33203125" style="3" customWidth="1"/>
    <col min="12554" max="12554" width="9" style="3" customWidth="1"/>
    <col min="12555" max="12555" width="8.33203125" style="3" customWidth="1"/>
    <col min="12556" max="12556" width="7.1640625" style="3" customWidth="1"/>
    <col min="12557" max="12557" width="7.83203125" style="3" customWidth="1"/>
    <col min="12558" max="12558" width="8.33203125" style="3" customWidth="1"/>
    <col min="12559" max="12559" width="9.1640625" style="3" customWidth="1"/>
    <col min="12560" max="12561" width="8.1640625" style="3" customWidth="1"/>
    <col min="12562" max="12563" width="8.33203125" style="3" customWidth="1"/>
    <col min="12564" max="12564" width="10.33203125" style="3" customWidth="1"/>
    <col min="12565" max="12565" width="8.83203125" style="3" customWidth="1"/>
    <col min="12566" max="12566" width="2.33203125" style="3" customWidth="1"/>
    <col min="12567" max="12567" width="15.33203125" style="3" customWidth="1"/>
    <col min="12568" max="12568" width="8.33203125" style="3" customWidth="1"/>
    <col min="12569" max="12569" width="15" style="3" customWidth="1"/>
    <col min="12570" max="12574" width="8.83203125" style="3"/>
    <col min="12575" max="12575" width="17.1640625" style="3" customWidth="1"/>
    <col min="12576" max="12576" width="16" style="3" customWidth="1"/>
    <col min="12577" max="12577" width="9.6640625" style="3" customWidth="1"/>
    <col min="12578" max="12800" width="8.83203125" style="3"/>
    <col min="12801" max="12802" width="2.33203125" style="3" customWidth="1"/>
    <col min="12803" max="12803" width="17.6640625" style="3" customWidth="1"/>
    <col min="12804" max="12804" width="11.1640625" style="3" customWidth="1"/>
    <col min="12805" max="12805" width="9" style="3" customWidth="1"/>
    <col min="12806" max="12806" width="8.1640625" style="3" customWidth="1"/>
    <col min="12807" max="12807" width="8.33203125" style="3" customWidth="1"/>
    <col min="12808" max="12808" width="8" style="3" customWidth="1"/>
    <col min="12809" max="12809" width="8.33203125" style="3" customWidth="1"/>
    <col min="12810" max="12810" width="9" style="3" customWidth="1"/>
    <col min="12811" max="12811" width="8.33203125" style="3" customWidth="1"/>
    <col min="12812" max="12812" width="7.1640625" style="3" customWidth="1"/>
    <col min="12813" max="12813" width="7.83203125" style="3" customWidth="1"/>
    <col min="12814" max="12814" width="8.33203125" style="3" customWidth="1"/>
    <col min="12815" max="12815" width="9.1640625" style="3" customWidth="1"/>
    <col min="12816" max="12817" width="8.1640625" style="3" customWidth="1"/>
    <col min="12818" max="12819" width="8.33203125" style="3" customWidth="1"/>
    <col min="12820" max="12820" width="10.33203125" style="3" customWidth="1"/>
    <col min="12821" max="12821" width="8.83203125" style="3" customWidth="1"/>
    <col min="12822" max="12822" width="2.33203125" style="3" customWidth="1"/>
    <col min="12823" max="12823" width="15.33203125" style="3" customWidth="1"/>
    <col min="12824" max="12824" width="8.33203125" style="3" customWidth="1"/>
    <col min="12825" max="12825" width="15" style="3" customWidth="1"/>
    <col min="12826" max="12830" width="8.83203125" style="3"/>
    <col min="12831" max="12831" width="17.1640625" style="3" customWidth="1"/>
    <col min="12832" max="12832" width="16" style="3" customWidth="1"/>
    <col min="12833" max="12833" width="9.6640625" style="3" customWidth="1"/>
    <col min="12834" max="13056" width="8.83203125" style="3"/>
    <col min="13057" max="13058" width="2.33203125" style="3" customWidth="1"/>
    <col min="13059" max="13059" width="17.6640625" style="3" customWidth="1"/>
    <col min="13060" max="13060" width="11.1640625" style="3" customWidth="1"/>
    <col min="13061" max="13061" width="9" style="3" customWidth="1"/>
    <col min="13062" max="13062" width="8.1640625" style="3" customWidth="1"/>
    <col min="13063" max="13063" width="8.33203125" style="3" customWidth="1"/>
    <col min="13064" max="13064" width="8" style="3" customWidth="1"/>
    <col min="13065" max="13065" width="8.33203125" style="3" customWidth="1"/>
    <col min="13066" max="13066" width="9" style="3" customWidth="1"/>
    <col min="13067" max="13067" width="8.33203125" style="3" customWidth="1"/>
    <col min="13068" max="13068" width="7.1640625" style="3" customWidth="1"/>
    <col min="13069" max="13069" width="7.83203125" style="3" customWidth="1"/>
    <col min="13070" max="13070" width="8.33203125" style="3" customWidth="1"/>
    <col min="13071" max="13071" width="9.1640625" style="3" customWidth="1"/>
    <col min="13072" max="13073" width="8.1640625" style="3" customWidth="1"/>
    <col min="13074" max="13075" width="8.33203125" style="3" customWidth="1"/>
    <col min="13076" max="13076" width="10.33203125" style="3" customWidth="1"/>
    <col min="13077" max="13077" width="8.83203125" style="3" customWidth="1"/>
    <col min="13078" max="13078" width="2.33203125" style="3" customWidth="1"/>
    <col min="13079" max="13079" width="15.33203125" style="3" customWidth="1"/>
    <col min="13080" max="13080" width="8.33203125" style="3" customWidth="1"/>
    <col min="13081" max="13081" width="15" style="3" customWidth="1"/>
    <col min="13082" max="13086" width="8.83203125" style="3"/>
    <col min="13087" max="13087" width="17.1640625" style="3" customWidth="1"/>
    <col min="13088" max="13088" width="16" style="3" customWidth="1"/>
    <col min="13089" max="13089" width="9.6640625" style="3" customWidth="1"/>
    <col min="13090" max="13312" width="8.83203125" style="3"/>
    <col min="13313" max="13314" width="2.33203125" style="3" customWidth="1"/>
    <col min="13315" max="13315" width="17.6640625" style="3" customWidth="1"/>
    <col min="13316" max="13316" width="11.1640625" style="3" customWidth="1"/>
    <col min="13317" max="13317" width="9" style="3" customWidth="1"/>
    <col min="13318" max="13318" width="8.1640625" style="3" customWidth="1"/>
    <col min="13319" max="13319" width="8.33203125" style="3" customWidth="1"/>
    <col min="13320" max="13320" width="8" style="3" customWidth="1"/>
    <col min="13321" max="13321" width="8.33203125" style="3" customWidth="1"/>
    <col min="13322" max="13322" width="9" style="3" customWidth="1"/>
    <col min="13323" max="13323" width="8.33203125" style="3" customWidth="1"/>
    <col min="13324" max="13324" width="7.1640625" style="3" customWidth="1"/>
    <col min="13325" max="13325" width="7.83203125" style="3" customWidth="1"/>
    <col min="13326" max="13326" width="8.33203125" style="3" customWidth="1"/>
    <col min="13327" max="13327" width="9.1640625" style="3" customWidth="1"/>
    <col min="13328" max="13329" width="8.1640625" style="3" customWidth="1"/>
    <col min="13330" max="13331" width="8.33203125" style="3" customWidth="1"/>
    <col min="13332" max="13332" width="10.33203125" style="3" customWidth="1"/>
    <col min="13333" max="13333" width="8.83203125" style="3" customWidth="1"/>
    <col min="13334" max="13334" width="2.33203125" style="3" customWidth="1"/>
    <col min="13335" max="13335" width="15.33203125" style="3" customWidth="1"/>
    <col min="13336" max="13336" width="8.33203125" style="3" customWidth="1"/>
    <col min="13337" max="13337" width="15" style="3" customWidth="1"/>
    <col min="13338" max="13342" width="8.83203125" style="3"/>
    <col min="13343" max="13343" width="17.1640625" style="3" customWidth="1"/>
    <col min="13344" max="13344" width="16" style="3" customWidth="1"/>
    <col min="13345" max="13345" width="9.6640625" style="3" customWidth="1"/>
    <col min="13346" max="13568" width="8.83203125" style="3"/>
    <col min="13569" max="13570" width="2.33203125" style="3" customWidth="1"/>
    <col min="13571" max="13571" width="17.6640625" style="3" customWidth="1"/>
    <col min="13572" max="13572" width="11.1640625" style="3" customWidth="1"/>
    <col min="13573" max="13573" width="9" style="3" customWidth="1"/>
    <col min="13574" max="13574" width="8.1640625" style="3" customWidth="1"/>
    <col min="13575" max="13575" width="8.33203125" style="3" customWidth="1"/>
    <col min="13576" max="13576" width="8" style="3" customWidth="1"/>
    <col min="13577" max="13577" width="8.33203125" style="3" customWidth="1"/>
    <col min="13578" max="13578" width="9" style="3" customWidth="1"/>
    <col min="13579" max="13579" width="8.33203125" style="3" customWidth="1"/>
    <col min="13580" max="13580" width="7.1640625" style="3" customWidth="1"/>
    <col min="13581" max="13581" width="7.83203125" style="3" customWidth="1"/>
    <col min="13582" max="13582" width="8.33203125" style="3" customWidth="1"/>
    <col min="13583" max="13583" width="9.1640625" style="3" customWidth="1"/>
    <col min="13584" max="13585" width="8.1640625" style="3" customWidth="1"/>
    <col min="13586" max="13587" width="8.33203125" style="3" customWidth="1"/>
    <col min="13588" max="13588" width="10.33203125" style="3" customWidth="1"/>
    <col min="13589" max="13589" width="8.83203125" style="3" customWidth="1"/>
    <col min="13590" max="13590" width="2.33203125" style="3" customWidth="1"/>
    <col min="13591" max="13591" width="15.33203125" style="3" customWidth="1"/>
    <col min="13592" max="13592" width="8.33203125" style="3" customWidth="1"/>
    <col min="13593" max="13593" width="15" style="3" customWidth="1"/>
    <col min="13594" max="13598" width="8.83203125" style="3"/>
    <col min="13599" max="13599" width="17.1640625" style="3" customWidth="1"/>
    <col min="13600" max="13600" width="16" style="3" customWidth="1"/>
    <col min="13601" max="13601" width="9.6640625" style="3" customWidth="1"/>
    <col min="13602" max="13824" width="8.83203125" style="3"/>
    <col min="13825" max="13826" width="2.33203125" style="3" customWidth="1"/>
    <col min="13827" max="13827" width="17.6640625" style="3" customWidth="1"/>
    <col min="13828" max="13828" width="11.1640625" style="3" customWidth="1"/>
    <col min="13829" max="13829" width="9" style="3" customWidth="1"/>
    <col min="13830" max="13830" width="8.1640625" style="3" customWidth="1"/>
    <col min="13831" max="13831" width="8.33203125" style="3" customWidth="1"/>
    <col min="13832" max="13832" width="8" style="3" customWidth="1"/>
    <col min="13833" max="13833" width="8.33203125" style="3" customWidth="1"/>
    <col min="13834" max="13834" width="9" style="3" customWidth="1"/>
    <col min="13835" max="13835" width="8.33203125" style="3" customWidth="1"/>
    <col min="13836" max="13836" width="7.1640625" style="3" customWidth="1"/>
    <col min="13837" max="13837" width="7.83203125" style="3" customWidth="1"/>
    <col min="13838" max="13838" width="8.33203125" style="3" customWidth="1"/>
    <col min="13839" max="13839" width="9.1640625" style="3" customWidth="1"/>
    <col min="13840" max="13841" width="8.1640625" style="3" customWidth="1"/>
    <col min="13842" max="13843" width="8.33203125" style="3" customWidth="1"/>
    <col min="13844" max="13844" width="10.33203125" style="3" customWidth="1"/>
    <col min="13845" max="13845" width="8.83203125" style="3" customWidth="1"/>
    <col min="13846" max="13846" width="2.33203125" style="3" customWidth="1"/>
    <col min="13847" max="13847" width="15.33203125" style="3" customWidth="1"/>
    <col min="13848" max="13848" width="8.33203125" style="3" customWidth="1"/>
    <col min="13849" max="13849" width="15" style="3" customWidth="1"/>
    <col min="13850" max="13854" width="8.83203125" style="3"/>
    <col min="13855" max="13855" width="17.1640625" style="3" customWidth="1"/>
    <col min="13856" max="13856" width="16" style="3" customWidth="1"/>
    <col min="13857" max="13857" width="9.6640625" style="3" customWidth="1"/>
    <col min="13858" max="14080" width="8.83203125" style="3"/>
    <col min="14081" max="14082" width="2.33203125" style="3" customWidth="1"/>
    <col min="14083" max="14083" width="17.6640625" style="3" customWidth="1"/>
    <col min="14084" max="14084" width="11.1640625" style="3" customWidth="1"/>
    <col min="14085" max="14085" width="9" style="3" customWidth="1"/>
    <col min="14086" max="14086" width="8.1640625" style="3" customWidth="1"/>
    <col min="14087" max="14087" width="8.33203125" style="3" customWidth="1"/>
    <col min="14088" max="14088" width="8" style="3" customWidth="1"/>
    <col min="14089" max="14089" width="8.33203125" style="3" customWidth="1"/>
    <col min="14090" max="14090" width="9" style="3" customWidth="1"/>
    <col min="14091" max="14091" width="8.33203125" style="3" customWidth="1"/>
    <col min="14092" max="14092" width="7.1640625" style="3" customWidth="1"/>
    <col min="14093" max="14093" width="7.83203125" style="3" customWidth="1"/>
    <col min="14094" max="14094" width="8.33203125" style="3" customWidth="1"/>
    <col min="14095" max="14095" width="9.1640625" style="3" customWidth="1"/>
    <col min="14096" max="14097" width="8.1640625" style="3" customWidth="1"/>
    <col min="14098" max="14099" width="8.33203125" style="3" customWidth="1"/>
    <col min="14100" max="14100" width="10.33203125" style="3" customWidth="1"/>
    <col min="14101" max="14101" width="8.83203125" style="3" customWidth="1"/>
    <col min="14102" max="14102" width="2.33203125" style="3" customWidth="1"/>
    <col min="14103" max="14103" width="15.33203125" style="3" customWidth="1"/>
    <col min="14104" max="14104" width="8.33203125" style="3" customWidth="1"/>
    <col min="14105" max="14105" width="15" style="3" customWidth="1"/>
    <col min="14106" max="14110" width="8.83203125" style="3"/>
    <col min="14111" max="14111" width="17.1640625" style="3" customWidth="1"/>
    <col min="14112" max="14112" width="16" style="3" customWidth="1"/>
    <col min="14113" max="14113" width="9.6640625" style="3" customWidth="1"/>
    <col min="14114" max="14336" width="8.83203125" style="3"/>
    <col min="14337" max="14338" width="2.33203125" style="3" customWidth="1"/>
    <col min="14339" max="14339" width="17.6640625" style="3" customWidth="1"/>
    <col min="14340" max="14340" width="11.1640625" style="3" customWidth="1"/>
    <col min="14341" max="14341" width="9" style="3" customWidth="1"/>
    <col min="14342" max="14342" width="8.1640625" style="3" customWidth="1"/>
    <col min="14343" max="14343" width="8.33203125" style="3" customWidth="1"/>
    <col min="14344" max="14344" width="8" style="3" customWidth="1"/>
    <col min="14345" max="14345" width="8.33203125" style="3" customWidth="1"/>
    <col min="14346" max="14346" width="9" style="3" customWidth="1"/>
    <col min="14347" max="14347" width="8.33203125" style="3" customWidth="1"/>
    <col min="14348" max="14348" width="7.1640625" style="3" customWidth="1"/>
    <col min="14349" max="14349" width="7.83203125" style="3" customWidth="1"/>
    <col min="14350" max="14350" width="8.33203125" style="3" customWidth="1"/>
    <col min="14351" max="14351" width="9.1640625" style="3" customWidth="1"/>
    <col min="14352" max="14353" width="8.1640625" style="3" customWidth="1"/>
    <col min="14354" max="14355" width="8.33203125" style="3" customWidth="1"/>
    <col min="14356" max="14356" width="10.33203125" style="3" customWidth="1"/>
    <col min="14357" max="14357" width="8.83203125" style="3" customWidth="1"/>
    <col min="14358" max="14358" width="2.33203125" style="3" customWidth="1"/>
    <col min="14359" max="14359" width="15.33203125" style="3" customWidth="1"/>
    <col min="14360" max="14360" width="8.33203125" style="3" customWidth="1"/>
    <col min="14361" max="14361" width="15" style="3" customWidth="1"/>
    <col min="14362" max="14366" width="8.83203125" style="3"/>
    <col min="14367" max="14367" width="17.1640625" style="3" customWidth="1"/>
    <col min="14368" max="14368" width="16" style="3" customWidth="1"/>
    <col min="14369" max="14369" width="9.6640625" style="3" customWidth="1"/>
    <col min="14370" max="14592" width="8.83203125" style="3"/>
    <col min="14593" max="14594" width="2.33203125" style="3" customWidth="1"/>
    <col min="14595" max="14595" width="17.6640625" style="3" customWidth="1"/>
    <col min="14596" max="14596" width="11.1640625" style="3" customWidth="1"/>
    <col min="14597" max="14597" width="9" style="3" customWidth="1"/>
    <col min="14598" max="14598" width="8.1640625" style="3" customWidth="1"/>
    <col min="14599" max="14599" width="8.33203125" style="3" customWidth="1"/>
    <col min="14600" max="14600" width="8" style="3" customWidth="1"/>
    <col min="14601" max="14601" width="8.33203125" style="3" customWidth="1"/>
    <col min="14602" max="14602" width="9" style="3" customWidth="1"/>
    <col min="14603" max="14603" width="8.33203125" style="3" customWidth="1"/>
    <col min="14604" max="14604" width="7.1640625" style="3" customWidth="1"/>
    <col min="14605" max="14605" width="7.83203125" style="3" customWidth="1"/>
    <col min="14606" max="14606" width="8.33203125" style="3" customWidth="1"/>
    <col min="14607" max="14607" width="9.1640625" style="3" customWidth="1"/>
    <col min="14608" max="14609" width="8.1640625" style="3" customWidth="1"/>
    <col min="14610" max="14611" width="8.33203125" style="3" customWidth="1"/>
    <col min="14612" max="14612" width="10.33203125" style="3" customWidth="1"/>
    <col min="14613" max="14613" width="8.83203125" style="3" customWidth="1"/>
    <col min="14614" max="14614" width="2.33203125" style="3" customWidth="1"/>
    <col min="14615" max="14615" width="15.33203125" style="3" customWidth="1"/>
    <col min="14616" max="14616" width="8.33203125" style="3" customWidth="1"/>
    <col min="14617" max="14617" width="15" style="3" customWidth="1"/>
    <col min="14618" max="14622" width="8.83203125" style="3"/>
    <col min="14623" max="14623" width="17.1640625" style="3" customWidth="1"/>
    <col min="14624" max="14624" width="16" style="3" customWidth="1"/>
    <col min="14625" max="14625" width="9.6640625" style="3" customWidth="1"/>
    <col min="14626" max="14848" width="8.83203125" style="3"/>
    <col min="14849" max="14850" width="2.33203125" style="3" customWidth="1"/>
    <col min="14851" max="14851" width="17.6640625" style="3" customWidth="1"/>
    <col min="14852" max="14852" width="11.1640625" style="3" customWidth="1"/>
    <col min="14853" max="14853" width="9" style="3" customWidth="1"/>
    <col min="14854" max="14854" width="8.1640625" style="3" customWidth="1"/>
    <col min="14855" max="14855" width="8.33203125" style="3" customWidth="1"/>
    <col min="14856" max="14856" width="8" style="3" customWidth="1"/>
    <col min="14857" max="14857" width="8.33203125" style="3" customWidth="1"/>
    <col min="14858" max="14858" width="9" style="3" customWidth="1"/>
    <col min="14859" max="14859" width="8.33203125" style="3" customWidth="1"/>
    <col min="14860" max="14860" width="7.1640625" style="3" customWidth="1"/>
    <col min="14861" max="14861" width="7.83203125" style="3" customWidth="1"/>
    <col min="14862" max="14862" width="8.33203125" style="3" customWidth="1"/>
    <col min="14863" max="14863" width="9.1640625" style="3" customWidth="1"/>
    <col min="14864" max="14865" width="8.1640625" style="3" customWidth="1"/>
    <col min="14866" max="14867" width="8.33203125" style="3" customWidth="1"/>
    <col min="14868" max="14868" width="10.33203125" style="3" customWidth="1"/>
    <col min="14869" max="14869" width="8.83203125" style="3" customWidth="1"/>
    <col min="14870" max="14870" width="2.33203125" style="3" customWidth="1"/>
    <col min="14871" max="14871" width="15.33203125" style="3" customWidth="1"/>
    <col min="14872" max="14872" width="8.33203125" style="3" customWidth="1"/>
    <col min="14873" max="14873" width="15" style="3" customWidth="1"/>
    <col min="14874" max="14878" width="8.83203125" style="3"/>
    <col min="14879" max="14879" width="17.1640625" style="3" customWidth="1"/>
    <col min="14880" max="14880" width="16" style="3" customWidth="1"/>
    <col min="14881" max="14881" width="9.6640625" style="3" customWidth="1"/>
    <col min="14882" max="15104" width="8.83203125" style="3"/>
    <col min="15105" max="15106" width="2.33203125" style="3" customWidth="1"/>
    <col min="15107" max="15107" width="17.6640625" style="3" customWidth="1"/>
    <col min="15108" max="15108" width="11.1640625" style="3" customWidth="1"/>
    <col min="15109" max="15109" width="9" style="3" customWidth="1"/>
    <col min="15110" max="15110" width="8.1640625" style="3" customWidth="1"/>
    <col min="15111" max="15111" width="8.33203125" style="3" customWidth="1"/>
    <col min="15112" max="15112" width="8" style="3" customWidth="1"/>
    <col min="15113" max="15113" width="8.33203125" style="3" customWidth="1"/>
    <col min="15114" max="15114" width="9" style="3" customWidth="1"/>
    <col min="15115" max="15115" width="8.33203125" style="3" customWidth="1"/>
    <col min="15116" max="15116" width="7.1640625" style="3" customWidth="1"/>
    <col min="15117" max="15117" width="7.83203125" style="3" customWidth="1"/>
    <col min="15118" max="15118" width="8.33203125" style="3" customWidth="1"/>
    <col min="15119" max="15119" width="9.1640625" style="3" customWidth="1"/>
    <col min="15120" max="15121" width="8.1640625" style="3" customWidth="1"/>
    <col min="15122" max="15123" width="8.33203125" style="3" customWidth="1"/>
    <col min="15124" max="15124" width="10.33203125" style="3" customWidth="1"/>
    <col min="15125" max="15125" width="8.83203125" style="3" customWidth="1"/>
    <col min="15126" max="15126" width="2.33203125" style="3" customWidth="1"/>
    <col min="15127" max="15127" width="15.33203125" style="3" customWidth="1"/>
    <col min="15128" max="15128" width="8.33203125" style="3" customWidth="1"/>
    <col min="15129" max="15129" width="15" style="3" customWidth="1"/>
    <col min="15130" max="15134" width="8.83203125" style="3"/>
    <col min="15135" max="15135" width="17.1640625" style="3" customWidth="1"/>
    <col min="15136" max="15136" width="16" style="3" customWidth="1"/>
    <col min="15137" max="15137" width="9.6640625" style="3" customWidth="1"/>
    <col min="15138" max="15360" width="8.83203125" style="3"/>
    <col min="15361" max="15362" width="2.33203125" style="3" customWidth="1"/>
    <col min="15363" max="15363" width="17.6640625" style="3" customWidth="1"/>
    <col min="15364" max="15364" width="11.1640625" style="3" customWidth="1"/>
    <col min="15365" max="15365" width="9" style="3" customWidth="1"/>
    <col min="15366" max="15366" width="8.1640625" style="3" customWidth="1"/>
    <col min="15367" max="15367" width="8.33203125" style="3" customWidth="1"/>
    <col min="15368" max="15368" width="8" style="3" customWidth="1"/>
    <col min="15369" max="15369" width="8.33203125" style="3" customWidth="1"/>
    <col min="15370" max="15370" width="9" style="3" customWidth="1"/>
    <col min="15371" max="15371" width="8.33203125" style="3" customWidth="1"/>
    <col min="15372" max="15372" width="7.1640625" style="3" customWidth="1"/>
    <col min="15373" max="15373" width="7.83203125" style="3" customWidth="1"/>
    <col min="15374" max="15374" width="8.33203125" style="3" customWidth="1"/>
    <col min="15375" max="15375" width="9.1640625" style="3" customWidth="1"/>
    <col min="15376" max="15377" width="8.1640625" style="3" customWidth="1"/>
    <col min="15378" max="15379" width="8.33203125" style="3" customWidth="1"/>
    <col min="15380" max="15380" width="10.33203125" style="3" customWidth="1"/>
    <col min="15381" max="15381" width="8.83203125" style="3" customWidth="1"/>
    <col min="15382" max="15382" width="2.33203125" style="3" customWidth="1"/>
    <col min="15383" max="15383" width="15.33203125" style="3" customWidth="1"/>
    <col min="15384" max="15384" width="8.33203125" style="3" customWidth="1"/>
    <col min="15385" max="15385" width="15" style="3" customWidth="1"/>
    <col min="15386" max="15390" width="8.83203125" style="3"/>
    <col min="15391" max="15391" width="17.1640625" style="3" customWidth="1"/>
    <col min="15392" max="15392" width="16" style="3" customWidth="1"/>
    <col min="15393" max="15393" width="9.6640625" style="3" customWidth="1"/>
    <col min="15394" max="15616" width="8.83203125" style="3"/>
    <col min="15617" max="15618" width="2.33203125" style="3" customWidth="1"/>
    <col min="15619" max="15619" width="17.6640625" style="3" customWidth="1"/>
    <col min="15620" max="15620" width="11.1640625" style="3" customWidth="1"/>
    <col min="15621" max="15621" width="9" style="3" customWidth="1"/>
    <col min="15622" max="15622" width="8.1640625" style="3" customWidth="1"/>
    <col min="15623" max="15623" width="8.33203125" style="3" customWidth="1"/>
    <col min="15624" max="15624" width="8" style="3" customWidth="1"/>
    <col min="15625" max="15625" width="8.33203125" style="3" customWidth="1"/>
    <col min="15626" max="15626" width="9" style="3" customWidth="1"/>
    <col min="15627" max="15627" width="8.33203125" style="3" customWidth="1"/>
    <col min="15628" max="15628" width="7.1640625" style="3" customWidth="1"/>
    <col min="15629" max="15629" width="7.83203125" style="3" customWidth="1"/>
    <col min="15630" max="15630" width="8.33203125" style="3" customWidth="1"/>
    <col min="15631" max="15631" width="9.1640625" style="3" customWidth="1"/>
    <col min="15632" max="15633" width="8.1640625" style="3" customWidth="1"/>
    <col min="15634" max="15635" width="8.33203125" style="3" customWidth="1"/>
    <col min="15636" max="15636" width="10.33203125" style="3" customWidth="1"/>
    <col min="15637" max="15637" width="8.83203125" style="3" customWidth="1"/>
    <col min="15638" max="15638" width="2.33203125" style="3" customWidth="1"/>
    <col min="15639" max="15639" width="15.33203125" style="3" customWidth="1"/>
    <col min="15640" max="15640" width="8.33203125" style="3" customWidth="1"/>
    <col min="15641" max="15641" width="15" style="3" customWidth="1"/>
    <col min="15642" max="15646" width="8.83203125" style="3"/>
    <col min="15647" max="15647" width="17.1640625" style="3" customWidth="1"/>
    <col min="15648" max="15648" width="16" style="3" customWidth="1"/>
    <col min="15649" max="15649" width="9.6640625" style="3" customWidth="1"/>
    <col min="15650" max="15872" width="8.83203125" style="3"/>
    <col min="15873" max="15874" width="2.33203125" style="3" customWidth="1"/>
    <col min="15875" max="15875" width="17.6640625" style="3" customWidth="1"/>
    <col min="15876" max="15876" width="11.1640625" style="3" customWidth="1"/>
    <col min="15877" max="15877" width="9" style="3" customWidth="1"/>
    <col min="15878" max="15878" width="8.1640625" style="3" customWidth="1"/>
    <col min="15879" max="15879" width="8.33203125" style="3" customWidth="1"/>
    <col min="15880" max="15880" width="8" style="3" customWidth="1"/>
    <col min="15881" max="15881" width="8.33203125" style="3" customWidth="1"/>
    <col min="15882" max="15882" width="9" style="3" customWidth="1"/>
    <col min="15883" max="15883" width="8.33203125" style="3" customWidth="1"/>
    <col min="15884" max="15884" width="7.1640625" style="3" customWidth="1"/>
    <col min="15885" max="15885" width="7.83203125" style="3" customWidth="1"/>
    <col min="15886" max="15886" width="8.33203125" style="3" customWidth="1"/>
    <col min="15887" max="15887" width="9.1640625" style="3" customWidth="1"/>
    <col min="15888" max="15889" width="8.1640625" style="3" customWidth="1"/>
    <col min="15890" max="15891" width="8.33203125" style="3" customWidth="1"/>
    <col min="15892" max="15892" width="10.33203125" style="3" customWidth="1"/>
    <col min="15893" max="15893" width="8.83203125" style="3" customWidth="1"/>
    <col min="15894" max="15894" width="2.33203125" style="3" customWidth="1"/>
    <col min="15895" max="15895" width="15.33203125" style="3" customWidth="1"/>
    <col min="15896" max="15896" width="8.33203125" style="3" customWidth="1"/>
    <col min="15897" max="15897" width="15" style="3" customWidth="1"/>
    <col min="15898" max="15902" width="8.83203125" style="3"/>
    <col min="15903" max="15903" width="17.1640625" style="3" customWidth="1"/>
    <col min="15904" max="15904" width="16" style="3" customWidth="1"/>
    <col min="15905" max="15905" width="9.6640625" style="3" customWidth="1"/>
    <col min="15906" max="16128" width="8.83203125" style="3"/>
    <col min="16129" max="16130" width="2.33203125" style="3" customWidth="1"/>
    <col min="16131" max="16131" width="17.6640625" style="3" customWidth="1"/>
    <col min="16132" max="16132" width="11.1640625" style="3" customWidth="1"/>
    <col min="16133" max="16133" width="9" style="3" customWidth="1"/>
    <col min="16134" max="16134" width="8.1640625" style="3" customWidth="1"/>
    <col min="16135" max="16135" width="8.33203125" style="3" customWidth="1"/>
    <col min="16136" max="16136" width="8" style="3" customWidth="1"/>
    <col min="16137" max="16137" width="8.33203125" style="3" customWidth="1"/>
    <col min="16138" max="16138" width="9" style="3" customWidth="1"/>
    <col min="16139" max="16139" width="8.33203125" style="3" customWidth="1"/>
    <col min="16140" max="16140" width="7.1640625" style="3" customWidth="1"/>
    <col min="16141" max="16141" width="7.83203125" style="3" customWidth="1"/>
    <col min="16142" max="16142" width="8.33203125" style="3" customWidth="1"/>
    <col min="16143" max="16143" width="9.1640625" style="3" customWidth="1"/>
    <col min="16144" max="16145" width="8.1640625" style="3" customWidth="1"/>
    <col min="16146" max="16147" width="8.33203125" style="3" customWidth="1"/>
    <col min="16148" max="16148" width="10.33203125" style="3" customWidth="1"/>
    <col min="16149" max="16149" width="8.83203125" style="3" customWidth="1"/>
    <col min="16150" max="16150" width="2.33203125" style="3" customWidth="1"/>
    <col min="16151" max="16151" width="15.33203125" style="3" customWidth="1"/>
    <col min="16152" max="16152" width="8.33203125" style="3" customWidth="1"/>
    <col min="16153" max="16153" width="15" style="3" customWidth="1"/>
    <col min="16154" max="16158" width="8.83203125" style="3"/>
    <col min="16159" max="16159" width="17.1640625" style="3" customWidth="1"/>
    <col min="16160" max="16160" width="16" style="3" customWidth="1"/>
    <col min="16161" max="16161" width="9.6640625" style="3" customWidth="1"/>
    <col min="16162" max="16384" width="8.83203125" style="3"/>
  </cols>
  <sheetData>
    <row r="2" spans="1:33" ht="15">
      <c r="C2" s="279"/>
      <c r="D2" s="280"/>
    </row>
    <row r="3" spans="1:33" ht="14" thickBot="1">
      <c r="B3" s="245">
        <v>2.5</v>
      </c>
      <c r="C3" s="242">
        <v>26</v>
      </c>
      <c r="D3" s="242">
        <v>11</v>
      </c>
      <c r="E3" s="242">
        <v>9</v>
      </c>
      <c r="F3" s="242">
        <v>8</v>
      </c>
      <c r="G3" s="242">
        <v>8</v>
      </c>
      <c r="H3" s="242">
        <v>8</v>
      </c>
      <c r="I3" s="242">
        <v>8</v>
      </c>
      <c r="J3" s="242">
        <v>8</v>
      </c>
      <c r="K3" s="242">
        <v>8</v>
      </c>
      <c r="L3" s="242">
        <v>8</v>
      </c>
      <c r="M3" s="242">
        <v>8</v>
      </c>
      <c r="N3" s="242">
        <v>8</v>
      </c>
      <c r="O3" s="242">
        <v>8</v>
      </c>
      <c r="P3" s="242">
        <v>8</v>
      </c>
      <c r="Q3" s="242">
        <v>8</v>
      </c>
      <c r="R3" s="242">
        <v>8</v>
      </c>
      <c r="S3" s="242">
        <v>8</v>
      </c>
      <c r="T3" s="242">
        <v>9</v>
      </c>
      <c r="U3" s="242">
        <v>9</v>
      </c>
      <c r="V3" s="245">
        <v>2.5</v>
      </c>
      <c r="W3" s="50"/>
      <c r="X3" s="50"/>
      <c r="Y3" s="246"/>
    </row>
    <row r="4" spans="1:33" ht="11.5" customHeight="1">
      <c r="A4" s="15"/>
      <c r="B4" s="91"/>
      <c r="C4" s="103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6"/>
      <c r="W4" s="17"/>
      <c r="X4" s="15"/>
      <c r="Y4" s="15"/>
      <c r="Z4" s="15"/>
      <c r="AA4" s="15"/>
    </row>
    <row r="5" spans="1:33" ht="11.5" customHeight="1">
      <c r="A5" s="15"/>
      <c r="B5" s="94"/>
      <c r="C5" s="107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324" t="s">
        <v>438</v>
      </c>
      <c r="V5" s="97"/>
      <c r="W5" s="17"/>
      <c r="X5" s="15"/>
      <c r="Y5" s="15"/>
      <c r="Z5" s="15"/>
      <c r="AA5" s="15"/>
    </row>
    <row r="6" spans="1:33" ht="11.5" customHeight="1">
      <c r="A6" s="15"/>
      <c r="B6" s="94"/>
      <c r="C6" s="107"/>
      <c r="D6" s="109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97"/>
      <c r="W6" s="17"/>
      <c r="X6" s="15"/>
      <c r="Y6" s="15"/>
      <c r="Z6" s="15"/>
      <c r="AA6" s="15"/>
    </row>
    <row r="7" spans="1:33" ht="11.5" customHeight="1">
      <c r="A7" s="15"/>
      <c r="B7" s="94"/>
      <c r="C7" s="107"/>
      <c r="D7" s="99" t="s">
        <v>434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299"/>
      <c r="U7" s="111"/>
      <c r="V7" s="97"/>
      <c r="W7" s="17"/>
      <c r="X7" s="15"/>
      <c r="Y7" s="15"/>
      <c r="Z7" s="15"/>
      <c r="AA7" s="15"/>
    </row>
    <row r="8" spans="1:33" ht="11.5" customHeight="1">
      <c r="A8" s="2"/>
      <c r="B8" s="94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97"/>
      <c r="W8" s="17"/>
      <c r="X8" s="15"/>
      <c r="Y8" s="15"/>
      <c r="Z8" s="15"/>
      <c r="AA8" s="15"/>
    </row>
    <row r="9" spans="1:33" ht="14" customHeight="1" thickBot="1">
      <c r="A9" s="15"/>
      <c r="B9" s="2"/>
      <c r="C9" s="18" t="s">
        <v>384</v>
      </c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84" t="s">
        <v>377</v>
      </c>
      <c r="V9" s="31"/>
      <c r="W9" s="155"/>
      <c r="X9" s="15" t="s">
        <v>485</v>
      </c>
      <c r="Y9" s="155"/>
      <c r="Z9" s="155"/>
      <c r="AA9" s="155"/>
      <c r="AB9" s="155"/>
      <c r="AC9" s="155"/>
      <c r="AD9" s="155"/>
      <c r="AE9" s="155"/>
      <c r="AF9" s="155"/>
      <c r="AG9" s="155"/>
    </row>
    <row r="10" spans="1:33" ht="13" customHeight="1" thickBot="1">
      <c r="A10" s="15"/>
      <c r="B10" s="2"/>
      <c r="C10" s="553" t="s">
        <v>13</v>
      </c>
      <c r="D10" s="553" t="s">
        <v>69</v>
      </c>
      <c r="E10" s="553" t="s">
        <v>349</v>
      </c>
      <c r="F10" s="553" t="s">
        <v>360</v>
      </c>
      <c r="G10" s="553" t="s">
        <v>0</v>
      </c>
      <c r="H10" s="555" t="s">
        <v>7</v>
      </c>
      <c r="I10" s="555"/>
      <c r="J10" s="555"/>
      <c r="K10" s="555"/>
      <c r="L10" s="555"/>
      <c r="M10" s="555"/>
      <c r="N10" s="555"/>
      <c r="O10" s="553" t="s">
        <v>67</v>
      </c>
      <c r="P10" s="553" t="s">
        <v>40</v>
      </c>
      <c r="Q10" s="553" t="s">
        <v>346</v>
      </c>
      <c r="R10" s="553" t="s">
        <v>347</v>
      </c>
      <c r="S10" s="553" t="s">
        <v>348</v>
      </c>
      <c r="T10" s="553" t="s">
        <v>44</v>
      </c>
      <c r="U10" s="553" t="s">
        <v>46</v>
      </c>
      <c r="V10" s="31"/>
      <c r="W10" s="155"/>
      <c r="X10" s="90">
        <v>1584.6</v>
      </c>
      <c r="Y10" s="155"/>
      <c r="Z10" s="155"/>
      <c r="AA10" s="155"/>
      <c r="AB10" s="155"/>
      <c r="AC10" s="155"/>
      <c r="AD10" s="155"/>
      <c r="AE10" s="155"/>
      <c r="AF10" s="155"/>
      <c r="AG10" s="155"/>
    </row>
    <row r="11" spans="1:33" ht="33" customHeight="1" thickBot="1">
      <c r="A11" s="15"/>
      <c r="B11" s="2"/>
      <c r="C11" s="554"/>
      <c r="D11" s="554"/>
      <c r="E11" s="554"/>
      <c r="F11" s="554"/>
      <c r="G11" s="554"/>
      <c r="H11" s="285" t="s">
        <v>379</v>
      </c>
      <c r="I11" s="285" t="s">
        <v>2</v>
      </c>
      <c r="J11" s="285" t="s">
        <v>3</v>
      </c>
      <c r="K11" s="285" t="s">
        <v>4</v>
      </c>
      <c r="L11" s="285" t="s">
        <v>5</v>
      </c>
      <c r="M11" s="285" t="s">
        <v>380</v>
      </c>
      <c r="N11" s="285" t="s">
        <v>6</v>
      </c>
      <c r="O11" s="554"/>
      <c r="P11" s="554"/>
      <c r="Q11" s="554"/>
      <c r="R11" s="554"/>
      <c r="S11" s="554"/>
      <c r="T11" s="554"/>
      <c r="U11" s="554"/>
      <c r="V11" s="31"/>
      <c r="W11" s="155"/>
      <c r="X11" s="155" t="s">
        <v>487</v>
      </c>
      <c r="Y11" s="155" t="s">
        <v>496</v>
      </c>
      <c r="Z11" s="155" t="s">
        <v>488</v>
      </c>
      <c r="AA11" s="155" t="s">
        <v>489</v>
      </c>
      <c r="AB11" s="155"/>
      <c r="AC11" s="155"/>
      <c r="AD11" s="155"/>
      <c r="AE11" s="155"/>
      <c r="AF11" s="155"/>
      <c r="AG11" s="155"/>
    </row>
    <row r="12" spans="1:33" ht="14" customHeight="1">
      <c r="A12" s="15"/>
      <c r="B12" s="2"/>
      <c r="C12" s="379" t="s">
        <v>366</v>
      </c>
      <c r="D12" s="383">
        <v>3737628</v>
      </c>
      <c r="E12" s="384">
        <v>1959.3963472299999</v>
      </c>
      <c r="F12" s="384">
        <v>8537.7464866999999</v>
      </c>
      <c r="G12" s="384">
        <v>38445.20983475</v>
      </c>
      <c r="H12" s="384">
        <v>954.95671453</v>
      </c>
      <c r="I12" s="384">
        <v>610.42882855999994</v>
      </c>
      <c r="J12" s="384">
        <v>148.36829878</v>
      </c>
      <c r="K12" s="384">
        <v>1087.51171669</v>
      </c>
      <c r="L12" s="384">
        <v>94.337319290000011</v>
      </c>
      <c r="M12" s="384">
        <v>463.12219083999997</v>
      </c>
      <c r="N12" s="384">
        <v>111.56320939000079</v>
      </c>
      <c r="O12" s="384">
        <v>524.14306216</v>
      </c>
      <c r="P12" s="384">
        <v>38.649789820000002</v>
      </c>
      <c r="Q12" s="384">
        <v>238.99769703999999</v>
      </c>
      <c r="R12" s="384">
        <v>1.1559324899999999</v>
      </c>
      <c r="S12" s="384">
        <v>236.50980646000002</v>
      </c>
      <c r="T12" s="384">
        <v>274169.54357654997</v>
      </c>
      <c r="U12" s="384">
        <v>16879.320170940002</v>
      </c>
      <c r="V12" s="112">
        <v>0</v>
      </c>
      <c r="W12" s="155"/>
      <c r="X12" s="155">
        <f>I12*1000000/$X$10</f>
        <v>385225.8163321974</v>
      </c>
      <c r="Y12" s="155">
        <v>0.25324481408069427</v>
      </c>
      <c r="Z12" s="536">
        <f>X12*Y12</f>
        <v>97556.440236131006</v>
      </c>
      <c r="AA12" s="536">
        <f>(D12-Z12)/D12</f>
        <v>0.97389883631112262</v>
      </c>
      <c r="AB12" s="155"/>
      <c r="AC12" s="155"/>
      <c r="AD12" s="155"/>
      <c r="AE12" s="155"/>
      <c r="AF12" s="155"/>
      <c r="AG12" s="155"/>
    </row>
    <row r="13" spans="1:33" ht="14" customHeight="1">
      <c r="A13" s="15"/>
      <c r="B13" s="2"/>
      <c r="C13" s="379" t="s">
        <v>367</v>
      </c>
      <c r="D13" s="385">
        <v>1404889</v>
      </c>
      <c r="E13" s="386">
        <v>6641.3870632599992</v>
      </c>
      <c r="F13" s="386">
        <v>972.26733509999997</v>
      </c>
      <c r="G13" s="386">
        <v>11317.546967030001</v>
      </c>
      <c r="H13" s="386">
        <v>91.634816990000004</v>
      </c>
      <c r="I13" s="386">
        <v>192.82850493999999</v>
      </c>
      <c r="J13" s="386">
        <v>41.092341179999998</v>
      </c>
      <c r="K13" s="386">
        <v>153.17915649</v>
      </c>
      <c r="L13" s="386">
        <v>39.42084131</v>
      </c>
      <c r="M13" s="386">
        <v>51.494391350000001</v>
      </c>
      <c r="N13" s="386">
        <v>1039.3750948100001</v>
      </c>
      <c r="O13" s="386">
        <v>5030.7557354799992</v>
      </c>
      <c r="P13" s="386">
        <v>1.95256173</v>
      </c>
      <c r="Q13" s="386">
        <v>35.98089736</v>
      </c>
      <c r="R13" s="386">
        <v>4.8269669999999994E-2</v>
      </c>
      <c r="S13" s="386">
        <v>35.932817810000003</v>
      </c>
      <c r="T13" s="386">
        <v>77719.192608140002</v>
      </c>
      <c r="U13" s="386">
        <v>4237.9109145100001</v>
      </c>
      <c r="V13" s="112">
        <v>1</v>
      </c>
      <c r="W13" s="155"/>
      <c r="X13" s="155">
        <f t="shared" ref="X13:X23" si="0">I13*1000000/$X$10</f>
        <v>121689.07291430014</v>
      </c>
      <c r="Y13" s="155">
        <v>0.26426087939156961</v>
      </c>
      <c r="Z13" s="536">
        <f t="shared" ref="Z13:Z22" si="1">X13*Y13</f>
        <v>32157.661420677789</v>
      </c>
      <c r="AA13" s="536">
        <f t="shared" ref="AA13:AA23" si="2">(D13-Z13)/D13</f>
        <v>0.97711017637644126</v>
      </c>
      <c r="AB13" s="155"/>
      <c r="AC13" s="155"/>
      <c r="AD13" s="155"/>
      <c r="AE13" s="155"/>
      <c r="AF13" s="155"/>
      <c r="AG13" s="155"/>
    </row>
    <row r="14" spans="1:33" ht="14" customHeight="1">
      <c r="A14" s="15"/>
      <c r="B14" s="2"/>
      <c r="C14" s="379" t="s">
        <v>368</v>
      </c>
      <c r="D14" s="385">
        <v>2184281</v>
      </c>
      <c r="E14" s="386">
        <v>20109.928727250001</v>
      </c>
      <c r="F14" s="386">
        <v>1693.5132869200002</v>
      </c>
      <c r="G14" s="386">
        <v>11769.104652280001</v>
      </c>
      <c r="H14" s="386">
        <v>356.2032092</v>
      </c>
      <c r="I14" s="386">
        <v>756.17785863999995</v>
      </c>
      <c r="J14" s="386">
        <v>177.61152243999999</v>
      </c>
      <c r="K14" s="386">
        <v>495.13464252999995</v>
      </c>
      <c r="L14" s="386">
        <v>126.88719605</v>
      </c>
      <c r="M14" s="386">
        <v>204.34149553999998</v>
      </c>
      <c r="N14" s="386">
        <v>2880.8714344200007</v>
      </c>
      <c r="O14" s="386">
        <v>15113.343072689999</v>
      </c>
      <c r="P14" s="386">
        <v>0.35278917999999998</v>
      </c>
      <c r="Q14" s="386">
        <v>149.95232720999999</v>
      </c>
      <c r="R14" s="386">
        <v>6.988641000000001E-2</v>
      </c>
      <c r="S14" s="386">
        <v>149.00748391000002</v>
      </c>
      <c r="T14" s="386">
        <v>123840.62026667999</v>
      </c>
      <c r="U14" s="386">
        <v>9254.4114188999993</v>
      </c>
      <c r="V14" s="112">
        <v>2</v>
      </c>
      <c r="W14" s="155"/>
      <c r="X14" s="155">
        <f t="shared" si="0"/>
        <v>477204.25258109305</v>
      </c>
      <c r="Y14" s="155">
        <v>0.29769910301139624</v>
      </c>
      <c r="Z14" s="536">
        <f t="shared" si="1"/>
        <v>142063.27794661518</v>
      </c>
      <c r="AA14" s="536">
        <f t="shared" si="2"/>
        <v>0.93496107966575037</v>
      </c>
      <c r="AB14" s="155"/>
      <c r="AC14" s="155"/>
      <c r="AD14" s="155"/>
      <c r="AE14" s="155"/>
      <c r="AF14" s="155"/>
      <c r="AG14" s="155"/>
    </row>
    <row r="15" spans="1:33" ht="14" customHeight="1">
      <c r="A15" s="15"/>
      <c r="B15" s="2"/>
      <c r="C15" s="379" t="s">
        <v>369</v>
      </c>
      <c r="D15" s="385">
        <v>4475893</v>
      </c>
      <c r="E15" s="386">
        <v>69422.375454599998</v>
      </c>
      <c r="F15" s="386">
        <v>2689.6921839400002</v>
      </c>
      <c r="G15" s="386">
        <v>14624.830358919999</v>
      </c>
      <c r="H15" s="386">
        <v>1515.3853180999999</v>
      </c>
      <c r="I15" s="386">
        <v>2611.7413365399998</v>
      </c>
      <c r="J15" s="386">
        <v>665.15118815999995</v>
      </c>
      <c r="K15" s="386">
        <v>1308.9204716199999</v>
      </c>
      <c r="L15" s="386">
        <v>327.63343448000001</v>
      </c>
      <c r="M15" s="386">
        <v>511.40351046000001</v>
      </c>
      <c r="N15" s="386">
        <v>9759.5167903600013</v>
      </c>
      <c r="O15" s="386">
        <v>52724.636058350006</v>
      </c>
      <c r="P15" s="386">
        <v>1.02413618</v>
      </c>
      <c r="Q15" s="386">
        <v>492.59760437</v>
      </c>
      <c r="R15" s="386">
        <v>0.14667680999999999</v>
      </c>
      <c r="S15" s="386">
        <v>494.02462600000001</v>
      </c>
      <c r="T15" s="386">
        <v>222760.92849678002</v>
      </c>
      <c r="U15" s="386">
        <v>13004.15892356</v>
      </c>
      <c r="V15" s="112">
        <v>3</v>
      </c>
      <c r="W15" s="155"/>
      <c r="X15" s="155">
        <f t="shared" si="0"/>
        <v>1648202.2823046825</v>
      </c>
      <c r="Y15" s="155">
        <v>0.33847795057437574</v>
      </c>
      <c r="Z15" s="536">
        <f t="shared" si="1"/>
        <v>557880.13064649759</v>
      </c>
      <c r="AA15" s="536">
        <f t="shared" si="2"/>
        <v>0.87535892152772699</v>
      </c>
      <c r="AB15" s="155"/>
      <c r="AC15" s="155"/>
      <c r="AD15" s="155"/>
      <c r="AE15" s="155"/>
      <c r="AF15" s="155"/>
      <c r="AG15" s="155"/>
    </row>
    <row r="16" spans="1:33" ht="14" customHeight="1">
      <c r="A16" s="15"/>
      <c r="B16" s="2"/>
      <c r="C16" s="379" t="s">
        <v>370</v>
      </c>
      <c r="D16" s="385">
        <v>8149420</v>
      </c>
      <c r="E16" s="386">
        <v>190539.08162735999</v>
      </c>
      <c r="F16" s="386">
        <v>9334.7846507999984</v>
      </c>
      <c r="G16" s="386">
        <v>28677.165186760001</v>
      </c>
      <c r="H16" s="386">
        <v>8495.9715733800003</v>
      </c>
      <c r="I16" s="386">
        <v>10385.287464360001</v>
      </c>
      <c r="J16" s="386">
        <v>5197.7568579199997</v>
      </c>
      <c r="K16" s="386">
        <v>9475.2048067099986</v>
      </c>
      <c r="L16" s="386">
        <v>1783.4137764000002</v>
      </c>
      <c r="M16" s="386">
        <v>1609.2135697000001</v>
      </c>
      <c r="N16" s="386">
        <v>18482.328630110009</v>
      </c>
      <c r="O16" s="386">
        <v>135114.14361998998</v>
      </c>
      <c r="P16" s="386">
        <v>1535.5108707899999</v>
      </c>
      <c r="Q16" s="386">
        <v>4360.6888579500001</v>
      </c>
      <c r="R16" s="386">
        <v>327.82343553999999</v>
      </c>
      <c r="S16" s="386">
        <v>3172.5138020500003</v>
      </c>
      <c r="T16" s="386">
        <v>480688.43524389004</v>
      </c>
      <c r="U16" s="386">
        <v>35443.468126469998</v>
      </c>
      <c r="V16" s="112">
        <v>4</v>
      </c>
      <c r="W16" s="155"/>
      <c r="X16" s="155">
        <f t="shared" si="0"/>
        <v>6553885.8162059831</v>
      </c>
      <c r="Y16" s="155">
        <v>0.34774323209720681</v>
      </c>
      <c r="Z16" s="536">
        <f t="shared" si="1"/>
        <v>2279069.4365235087</v>
      </c>
      <c r="AA16" s="536">
        <f t="shared" si="2"/>
        <v>0.72033967613357663</v>
      </c>
      <c r="AB16" s="155"/>
      <c r="AC16" s="155"/>
      <c r="AD16" s="155"/>
      <c r="AE16" s="155"/>
      <c r="AF16" s="155"/>
      <c r="AG16" s="155"/>
    </row>
    <row r="17" spans="1:33" ht="14" customHeight="1">
      <c r="A17" s="15"/>
      <c r="B17" s="2"/>
      <c r="C17" s="379" t="s">
        <v>371</v>
      </c>
      <c r="D17" s="385">
        <v>3148996</v>
      </c>
      <c r="E17" s="386">
        <v>138620.87256481999</v>
      </c>
      <c r="F17" s="386">
        <v>8839.1182952800009</v>
      </c>
      <c r="G17" s="386">
        <v>28916.01835944</v>
      </c>
      <c r="H17" s="386">
        <v>6815.3563957999995</v>
      </c>
      <c r="I17" s="386">
        <v>4986.7200098399999</v>
      </c>
      <c r="J17" s="386">
        <v>3731.4171501300002</v>
      </c>
      <c r="K17" s="386">
        <v>8631.9561624199996</v>
      </c>
      <c r="L17" s="386">
        <v>1480.63658603</v>
      </c>
      <c r="M17" s="386">
        <v>1453.63758669</v>
      </c>
      <c r="N17" s="386">
        <v>12616.017931079998</v>
      </c>
      <c r="O17" s="386">
        <v>98906.484627950005</v>
      </c>
      <c r="P17" s="386">
        <v>8346.7442152699987</v>
      </c>
      <c r="Q17" s="386">
        <v>9913.5148891900008</v>
      </c>
      <c r="R17" s="386">
        <v>1511.0778463699999</v>
      </c>
      <c r="S17" s="386">
        <v>3153.9644383599998</v>
      </c>
      <c r="T17" s="386">
        <v>424753.15972255002</v>
      </c>
      <c r="U17" s="386">
        <v>44756.975097739996</v>
      </c>
      <c r="V17" s="112">
        <v>5</v>
      </c>
      <c r="W17" s="155"/>
      <c r="X17" s="155">
        <f t="shared" si="0"/>
        <v>3146989.782809542</v>
      </c>
      <c r="Y17" s="155">
        <v>0.35969132750017363</v>
      </c>
      <c r="Z17" s="536">
        <f t="shared" si="1"/>
        <v>1131944.9326082473</v>
      </c>
      <c r="AA17" s="536">
        <f t="shared" si="2"/>
        <v>0.64053783091237737</v>
      </c>
      <c r="AB17" s="155"/>
      <c r="AC17" s="155"/>
      <c r="AD17" s="155"/>
      <c r="AE17" s="155"/>
      <c r="AF17" s="155"/>
      <c r="AG17" s="155"/>
    </row>
    <row r="18" spans="1:33" ht="14" customHeight="1">
      <c r="A18" s="15"/>
      <c r="B18" s="2"/>
      <c r="C18" s="379" t="s">
        <v>372</v>
      </c>
      <c r="D18" s="385">
        <v>1348219</v>
      </c>
      <c r="E18" s="386">
        <v>111794.04111979</v>
      </c>
      <c r="F18" s="386">
        <v>9919.8060609999993</v>
      </c>
      <c r="G18" s="386">
        <v>23176.665932189997</v>
      </c>
      <c r="H18" s="386">
        <v>6121.7854268199999</v>
      </c>
      <c r="I18" s="386">
        <v>2342.2803281300003</v>
      </c>
      <c r="J18" s="386">
        <v>2183.87163216</v>
      </c>
      <c r="K18" s="386">
        <v>6525.06977603</v>
      </c>
      <c r="L18" s="386">
        <v>1386.79728832</v>
      </c>
      <c r="M18" s="386">
        <v>1472.0968823000001</v>
      </c>
      <c r="N18" s="386">
        <v>6495.355278670002</v>
      </c>
      <c r="O18" s="386">
        <v>85268.664218210004</v>
      </c>
      <c r="P18" s="386">
        <v>14858.24882905</v>
      </c>
      <c r="Q18" s="386">
        <v>14929.09842719</v>
      </c>
      <c r="R18" s="386">
        <v>1801.6898817599999</v>
      </c>
      <c r="S18" s="386">
        <v>1942.4600427200003</v>
      </c>
      <c r="T18" s="386">
        <v>349425.60093694</v>
      </c>
      <c r="U18" s="386">
        <v>24578.27897453</v>
      </c>
      <c r="V18" s="112">
        <v>6</v>
      </c>
      <c r="W18" s="155"/>
      <c r="X18" s="155">
        <f t="shared" si="0"/>
        <v>1478152.4221443899</v>
      </c>
      <c r="Y18" s="155">
        <v>0.36871630657201265</v>
      </c>
      <c r="Z18" s="536">
        <f t="shared" si="1"/>
        <v>545018.90164355398</v>
      </c>
      <c r="AA18" s="536">
        <f t="shared" si="2"/>
        <v>0.59574898318184655</v>
      </c>
      <c r="AB18" s="155"/>
      <c r="AC18" s="155"/>
      <c r="AD18" s="155"/>
      <c r="AE18" s="155"/>
      <c r="AF18" s="155"/>
      <c r="AG18" s="155"/>
    </row>
    <row r="19" spans="1:33" ht="14" customHeight="1">
      <c r="A19" s="15"/>
      <c r="B19" s="2"/>
      <c r="C19" s="379" t="s">
        <v>373</v>
      </c>
      <c r="D19" s="385">
        <v>586508</v>
      </c>
      <c r="E19" s="386">
        <v>88248.435154939987</v>
      </c>
      <c r="F19" s="386">
        <v>11235.904397940001</v>
      </c>
      <c r="G19" s="386">
        <v>20980.877749169998</v>
      </c>
      <c r="H19" s="386">
        <v>5831.8538011100009</v>
      </c>
      <c r="I19" s="386">
        <v>1088.02548714</v>
      </c>
      <c r="J19" s="386">
        <v>1031.60416498</v>
      </c>
      <c r="K19" s="386">
        <v>4093.4201881100003</v>
      </c>
      <c r="L19" s="386">
        <v>1157.14330881</v>
      </c>
      <c r="M19" s="386">
        <v>1029.8057877000001</v>
      </c>
      <c r="N19" s="386">
        <v>1459.6732966999989</v>
      </c>
      <c r="O19" s="386">
        <v>72561.792017960004</v>
      </c>
      <c r="P19" s="386">
        <v>16181.97226902</v>
      </c>
      <c r="Q19" s="386">
        <v>15599.522980649999</v>
      </c>
      <c r="R19" s="386">
        <v>1488.6850043499999</v>
      </c>
      <c r="S19" s="386">
        <v>970.37850937999997</v>
      </c>
      <c r="T19" s="386">
        <v>304334.43761724996</v>
      </c>
      <c r="U19" s="386">
        <v>18512.462950469999</v>
      </c>
      <c r="V19" s="112">
        <v>7</v>
      </c>
      <c r="W19" s="155"/>
      <c r="X19" s="155">
        <f t="shared" si="0"/>
        <v>686624.69212419551</v>
      </c>
      <c r="Y19" s="155">
        <v>0.38347399169050034</v>
      </c>
      <c r="Z19" s="536">
        <f t="shared" si="1"/>
        <v>263302.71148212609</v>
      </c>
      <c r="AA19" s="536">
        <f t="shared" si="2"/>
        <v>0.55106714404215107</v>
      </c>
      <c r="AB19" s="155"/>
      <c r="AC19" s="155"/>
      <c r="AD19" s="155"/>
      <c r="AE19" s="155"/>
      <c r="AF19" s="155"/>
      <c r="AG19" s="155"/>
    </row>
    <row r="20" spans="1:33" ht="14" customHeight="1">
      <c r="A20" s="15"/>
      <c r="B20" s="2"/>
      <c r="C20" s="379" t="s">
        <v>374</v>
      </c>
      <c r="D20" s="385">
        <v>157831</v>
      </c>
      <c r="E20" s="386">
        <v>43556.19648826</v>
      </c>
      <c r="F20" s="386">
        <v>8557.8659477799993</v>
      </c>
      <c r="G20" s="386">
        <v>14960.696076849999</v>
      </c>
      <c r="H20" s="386">
        <v>2794.3635265299999</v>
      </c>
      <c r="I20" s="386">
        <v>302.24237839999995</v>
      </c>
      <c r="J20" s="386">
        <v>287.72740712000001</v>
      </c>
      <c r="K20" s="386">
        <v>1437.82656116</v>
      </c>
      <c r="L20" s="386">
        <v>648.95755826000004</v>
      </c>
      <c r="M20" s="386">
        <v>393.97363801999995</v>
      </c>
      <c r="N20" s="386">
        <v>247.9947791200002</v>
      </c>
      <c r="O20" s="386">
        <v>37444.608993230002</v>
      </c>
      <c r="P20" s="386">
        <v>9271.3748495500004</v>
      </c>
      <c r="Q20" s="386">
        <v>8826.015938569999</v>
      </c>
      <c r="R20" s="386">
        <v>734.32656909999992</v>
      </c>
      <c r="S20" s="386">
        <v>349.32617330000005</v>
      </c>
      <c r="T20" s="386">
        <v>190764.08574198</v>
      </c>
      <c r="U20" s="386">
        <v>10353.601855020002</v>
      </c>
      <c r="V20" s="112">
        <v>8</v>
      </c>
      <c r="W20" s="155"/>
      <c r="X20" s="155">
        <f t="shared" si="0"/>
        <v>190737.33333333334</v>
      </c>
      <c r="Y20" s="155">
        <v>0.38347399169050034</v>
      </c>
      <c r="Z20" s="536">
        <f t="shared" si="1"/>
        <v>73142.806577734867</v>
      </c>
      <c r="AA20" s="536">
        <f t="shared" si="2"/>
        <v>0.53657515584558879</v>
      </c>
      <c r="AB20" s="155"/>
      <c r="AC20" s="155"/>
      <c r="AD20" s="155"/>
      <c r="AE20" s="155"/>
      <c r="AF20" s="155"/>
      <c r="AG20" s="155"/>
    </row>
    <row r="21" spans="1:33" ht="14" customHeight="1">
      <c r="A21" s="15"/>
      <c r="B21" s="2"/>
      <c r="C21" s="379" t="s">
        <v>375</v>
      </c>
      <c r="D21" s="385">
        <v>23490</v>
      </c>
      <c r="E21" s="386">
        <v>12672.755029229998</v>
      </c>
      <c r="F21" s="386">
        <v>6392.9451396499999</v>
      </c>
      <c r="G21" s="386">
        <v>8172.2165118299999</v>
      </c>
      <c r="H21" s="386">
        <v>441.86841512000001</v>
      </c>
      <c r="I21" s="386">
        <v>44.039203200000003</v>
      </c>
      <c r="J21" s="386">
        <v>40.185678939999995</v>
      </c>
      <c r="K21" s="386">
        <v>236.59997243000001</v>
      </c>
      <c r="L21" s="386">
        <v>487.41462230000002</v>
      </c>
      <c r="M21" s="386">
        <v>78.849691359999994</v>
      </c>
      <c r="N21" s="386">
        <v>55.614655999999968</v>
      </c>
      <c r="O21" s="386">
        <v>11288.182789879998</v>
      </c>
      <c r="P21" s="386">
        <v>2949.07726628</v>
      </c>
      <c r="Q21" s="386">
        <v>2692.4053662399997</v>
      </c>
      <c r="R21" s="386">
        <v>304.23652764999997</v>
      </c>
      <c r="S21" s="386">
        <v>88.71499129</v>
      </c>
      <c r="T21" s="386">
        <v>94998.887758829995</v>
      </c>
      <c r="U21" s="386">
        <v>3761.6909945999996</v>
      </c>
      <c r="V21" s="112">
        <v>9</v>
      </c>
      <c r="W21" s="155"/>
      <c r="X21" s="155">
        <f t="shared" si="0"/>
        <v>27792.000000000004</v>
      </c>
      <c r="Y21" s="155">
        <v>0.38347399169050034</v>
      </c>
      <c r="Z21" s="536">
        <f t="shared" si="1"/>
        <v>10657.509177062388</v>
      </c>
      <c r="AA21" s="536">
        <f t="shared" si="2"/>
        <v>0.54629590561675656</v>
      </c>
      <c r="AB21" s="155"/>
      <c r="AC21" s="155"/>
      <c r="AD21" s="155"/>
      <c r="AE21" s="155"/>
      <c r="AF21" s="155"/>
      <c r="AG21" s="155"/>
    </row>
    <row r="22" spans="1:33" ht="14" customHeight="1" thickBot="1">
      <c r="A22" s="15"/>
      <c r="B22" s="2"/>
      <c r="C22" s="380" t="s">
        <v>376</v>
      </c>
      <c r="D22" s="387">
        <v>7613</v>
      </c>
      <c r="E22" s="388">
        <v>13287.487862950002</v>
      </c>
      <c r="F22" s="388">
        <v>9273.0825429899996</v>
      </c>
      <c r="G22" s="388">
        <v>9949.2547425100001</v>
      </c>
      <c r="H22" s="388">
        <v>273.10857831999999</v>
      </c>
      <c r="I22" s="388">
        <v>15.9204762</v>
      </c>
      <c r="J22" s="388">
        <v>14.131051320000001</v>
      </c>
      <c r="K22" s="388">
        <v>103.10042109</v>
      </c>
      <c r="L22" s="388">
        <v>1216.3967327999999</v>
      </c>
      <c r="M22" s="388">
        <v>54.948928240000001</v>
      </c>
      <c r="N22" s="388">
        <v>18.712181650000048</v>
      </c>
      <c r="O22" s="388">
        <v>11597.979919769999</v>
      </c>
      <c r="P22" s="388">
        <v>3126.69987403</v>
      </c>
      <c r="Q22" s="388">
        <v>2751.7603105999997</v>
      </c>
      <c r="R22" s="388">
        <v>409.16525309999997</v>
      </c>
      <c r="S22" s="388">
        <v>64.299135210000003</v>
      </c>
      <c r="T22" s="388">
        <v>118044.01700801999</v>
      </c>
      <c r="U22" s="388">
        <v>7644.2899831200002</v>
      </c>
      <c r="V22" s="112">
        <v>10</v>
      </c>
      <c r="W22" s="155"/>
      <c r="X22" s="155">
        <f t="shared" si="0"/>
        <v>10047</v>
      </c>
      <c r="Y22" s="155">
        <v>0.38347399169050034</v>
      </c>
      <c r="Z22" s="536">
        <f t="shared" si="1"/>
        <v>3852.7631945144567</v>
      </c>
      <c r="AA22" s="536">
        <f t="shared" si="2"/>
        <v>0.49392313220616618</v>
      </c>
      <c r="AB22" s="155"/>
      <c r="AC22" s="155"/>
      <c r="AD22" s="155"/>
      <c r="AE22" s="155"/>
      <c r="AF22" s="155"/>
      <c r="AG22" s="155"/>
    </row>
    <row r="23" spans="1:33" ht="14" customHeight="1" thickBot="1">
      <c r="A23" s="15"/>
      <c r="B23" s="2"/>
      <c r="C23" s="295" t="s">
        <v>65</v>
      </c>
      <c r="D23" s="296">
        <v>25224768</v>
      </c>
      <c r="E23" s="296">
        <v>696851.95743969001</v>
      </c>
      <c r="F23" s="296">
        <v>77446.72632809999</v>
      </c>
      <c r="G23" s="296">
        <v>210989.58637172999</v>
      </c>
      <c r="H23" s="296">
        <v>33692.487775900001</v>
      </c>
      <c r="I23" s="296">
        <v>23335.69187595</v>
      </c>
      <c r="J23" s="296">
        <v>13518.917293130002</v>
      </c>
      <c r="K23" s="296">
        <v>33547.923875279994</v>
      </c>
      <c r="L23" s="296">
        <v>8749.0386640500001</v>
      </c>
      <c r="M23" s="296">
        <v>7322.8876722000005</v>
      </c>
      <c r="N23" s="296">
        <v>53167.023282310009</v>
      </c>
      <c r="O23" s="296">
        <v>525574.73411567009</v>
      </c>
      <c r="P23" s="296">
        <v>56311.607450899995</v>
      </c>
      <c r="Q23" s="296">
        <v>59990.535296369999</v>
      </c>
      <c r="R23" s="296">
        <v>6578.4252832499988</v>
      </c>
      <c r="S23" s="296">
        <v>10657.13182649</v>
      </c>
      <c r="T23" s="296">
        <v>2661498.9089776101</v>
      </c>
      <c r="U23" s="296">
        <v>188426.56940986004</v>
      </c>
      <c r="V23" s="31"/>
      <c r="W23" s="17"/>
      <c r="X23" s="155">
        <f t="shared" si="0"/>
        <v>14726550.470749717</v>
      </c>
      <c r="Y23" s="15"/>
      <c r="Z23" s="536">
        <f>SUM(Z12:Z22)</f>
        <v>5136646.5714566689</v>
      </c>
      <c r="AA23" s="536">
        <f t="shared" si="2"/>
        <v>0.79636496274389235</v>
      </c>
    </row>
    <row r="24" spans="1:33" ht="15" customHeight="1">
      <c r="A24" s="15"/>
      <c r="B24" s="2"/>
      <c r="V24" s="31"/>
      <c r="W24" s="17"/>
      <c r="X24" s="15"/>
      <c r="Y24" s="15"/>
      <c r="Z24" s="15"/>
      <c r="AA24" s="15"/>
    </row>
    <row r="25" spans="1:33" ht="15" customHeight="1">
      <c r="A25" s="15"/>
      <c r="B25" s="297"/>
      <c r="V25" s="31"/>
      <c r="W25" s="17"/>
      <c r="X25" s="15"/>
      <c r="Y25" s="15"/>
      <c r="Z25" s="15"/>
      <c r="AA25" s="15"/>
    </row>
    <row r="26" spans="1:33" ht="15" customHeight="1">
      <c r="A26" s="15"/>
      <c r="B26" s="297"/>
      <c r="C26" s="278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31"/>
      <c r="W26" s="17"/>
      <c r="X26" s="15"/>
      <c r="Y26" s="15"/>
      <c r="Z26" s="15"/>
      <c r="AA26" s="15"/>
    </row>
    <row r="27" spans="1:33" ht="15" customHeight="1">
      <c r="B27" s="297"/>
      <c r="V27" s="31"/>
    </row>
    <row r="28" spans="1:33" ht="15" customHeight="1">
      <c r="B28" s="297"/>
      <c r="V28" s="31"/>
    </row>
    <row r="29" spans="1:33" ht="15" customHeight="1">
      <c r="B29" s="297"/>
      <c r="D29" s="102"/>
      <c r="E29" s="102"/>
      <c r="F29" s="102"/>
      <c r="G29" s="102"/>
      <c r="H29" s="102"/>
      <c r="J29" s="102"/>
      <c r="K29" s="102"/>
      <c r="M29" s="102"/>
      <c r="N29" s="102"/>
      <c r="O29" s="102"/>
      <c r="P29" s="102"/>
      <c r="Q29" s="102"/>
      <c r="R29" s="102"/>
      <c r="S29" s="102"/>
      <c r="T29" s="102"/>
      <c r="U29" s="102"/>
      <c r="V29" s="31"/>
      <c r="Z29" s="156"/>
    </row>
    <row r="30" spans="1:33" ht="15" customHeight="1">
      <c r="B30" s="297"/>
      <c r="V30" s="31"/>
    </row>
    <row r="31" spans="1:33" ht="15" customHeight="1">
      <c r="B31" s="297"/>
      <c r="V31" s="31"/>
    </row>
    <row r="32" spans="1:33" ht="15" customHeight="1">
      <c r="B32" s="297"/>
      <c r="V32" s="31"/>
    </row>
    <row r="33" spans="1:22" ht="15" customHeight="1">
      <c r="B33" s="297"/>
      <c r="V33" s="31"/>
    </row>
    <row r="34" spans="1:22" ht="15" customHeight="1">
      <c r="B34" s="297"/>
      <c r="V34" s="31"/>
    </row>
    <row r="35" spans="1:22" ht="15" customHeight="1">
      <c r="B35" s="297"/>
      <c r="V35" s="31"/>
    </row>
    <row r="36" spans="1:22" ht="15" customHeight="1">
      <c r="B36" s="297"/>
      <c r="V36" s="31"/>
    </row>
    <row r="37" spans="1:22" ht="15" customHeight="1">
      <c r="B37" s="297"/>
      <c r="V37" s="31"/>
    </row>
    <row r="38" spans="1:22" ht="15" customHeight="1">
      <c r="B38" s="297"/>
      <c r="V38" s="31"/>
    </row>
    <row r="39" spans="1:22" ht="15" customHeight="1">
      <c r="B39" s="297"/>
      <c r="V39" s="31"/>
    </row>
    <row r="40" spans="1:22" ht="15" customHeight="1">
      <c r="B40" s="297"/>
      <c r="V40" s="31"/>
    </row>
    <row r="41" spans="1:22" ht="15" customHeight="1">
      <c r="B41" s="297"/>
      <c r="C41" s="248"/>
      <c r="V41" s="31"/>
    </row>
    <row r="42" spans="1:22" ht="15" customHeight="1">
      <c r="B42" s="297"/>
      <c r="V42" s="31"/>
    </row>
    <row r="43" spans="1:22" ht="15" customHeight="1">
      <c r="B43" s="297"/>
      <c r="I43" s="15" t="s">
        <v>485</v>
      </c>
      <c r="V43" s="31"/>
    </row>
    <row r="44" spans="1:22" ht="15" customHeight="1">
      <c r="B44" s="297"/>
      <c r="I44" s="90">
        <v>1584.6</v>
      </c>
      <c r="V44" s="31"/>
    </row>
    <row r="45" spans="1:22" ht="15" customHeight="1" thickBot="1">
      <c r="B45" s="18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98"/>
      <c r="R45" s="298"/>
      <c r="S45" s="298"/>
      <c r="T45" s="298"/>
      <c r="U45" s="298"/>
      <c r="V45" s="40"/>
    </row>
    <row r="47" spans="1:22">
      <c r="G47" s="3" t="s">
        <v>481</v>
      </c>
      <c r="J47" s="3" t="s">
        <v>482</v>
      </c>
      <c r="K47" s="3" t="s">
        <v>483</v>
      </c>
      <c r="M47" s="3" t="s">
        <v>484</v>
      </c>
    </row>
    <row r="48" spans="1:22">
      <c r="A48" s="3" t="s">
        <v>516</v>
      </c>
      <c r="C48" s="3">
        <v>0</v>
      </c>
      <c r="D48" s="102">
        <f>D12</f>
        <v>3737628</v>
      </c>
      <c r="E48" s="102">
        <f>(O12)*1000000</f>
        <v>524143062.16000003</v>
      </c>
      <c r="F48" s="3">
        <f>E48/D48</f>
        <v>140.23414372965956</v>
      </c>
      <c r="H48" s="3">
        <f>E48/D48</f>
        <v>140.23414372965956</v>
      </c>
      <c r="J48" s="3">
        <f>D48/($A$49)</f>
        <v>3.0107628811289863E-2</v>
      </c>
      <c r="K48" s="3">
        <f>J48+K49</f>
        <v>0.20319249315204796</v>
      </c>
      <c r="M48" s="545">
        <f>1-K48</f>
        <v>0.7968075068479521</v>
      </c>
      <c r="N48" s="3">
        <v>0</v>
      </c>
    </row>
    <row r="49" spans="1:14">
      <c r="A49" s="544">
        <v>124142224</v>
      </c>
      <c r="C49" s="3">
        <v>2235</v>
      </c>
      <c r="D49" s="102">
        <f t="shared" ref="D49:D59" si="3">D13</f>
        <v>1404889</v>
      </c>
      <c r="E49" s="102">
        <f t="shared" ref="E49:E59" si="4">(O13)*1000000</f>
        <v>5030755735.4799995</v>
      </c>
      <c r="F49" s="3">
        <f t="shared" ref="F49:F58" si="5">E49/D49</f>
        <v>3580.8919676074051</v>
      </c>
      <c r="G49" s="3">
        <f>(SUM(E49:E58)/SUM(D49:D58))/C49</f>
        <v>10.933142553042689</v>
      </c>
      <c r="H49" s="3">
        <f>E49/D49</f>
        <v>3580.8919676074051</v>
      </c>
      <c r="J49" s="3">
        <f t="shared" ref="J49:J58" si="6">D49/($A$49)</f>
        <v>1.131677002983288E-2</v>
      </c>
      <c r="K49" s="3">
        <f>J49+K50</f>
        <v>0.17308486434075809</v>
      </c>
      <c r="M49" s="545">
        <f t="shared" ref="M49:M58" si="7">1-K49</f>
        <v>0.82691513565924191</v>
      </c>
      <c r="N49" s="3">
        <f>SUM(D48)/SUM($D$48:$D$58)</f>
        <v>0.14817293859749275</v>
      </c>
    </row>
    <row r="50" spans="1:14">
      <c r="A50" s="3" t="s">
        <v>517</v>
      </c>
      <c r="C50" s="3">
        <v>4470</v>
      </c>
      <c r="D50" s="102">
        <f t="shared" si="3"/>
        <v>2184281</v>
      </c>
      <c r="E50" s="102">
        <f t="shared" si="4"/>
        <v>15113343072.689999</v>
      </c>
      <c r="F50" s="3">
        <f t="shared" si="5"/>
        <v>6919.1386422763362</v>
      </c>
      <c r="G50" s="3">
        <f>(SUM(E50:E59)/SUM(D50:D59))/C50</f>
        <v>5.1628595101904189</v>
      </c>
      <c r="H50" s="3">
        <f t="shared" ref="H50:H58" si="8">E50/D50</f>
        <v>6919.1386422763362</v>
      </c>
      <c r="J50" s="3">
        <f t="shared" si="6"/>
        <v>1.7594988470643155E-2</v>
      </c>
      <c r="K50" s="3">
        <f t="shared" ref="K50:K57" si="9">J50+K51</f>
        <v>0.1617680943109252</v>
      </c>
      <c r="M50" s="545">
        <f t="shared" si="7"/>
        <v>0.8382319056890748</v>
      </c>
      <c r="N50" s="3">
        <f>SUM(D$48:D49)/SUM($D$48:$D$58)</f>
        <v>0.20386776203452101</v>
      </c>
    </row>
    <row r="51" spans="1:14">
      <c r="A51" s="102">
        <v>1650957079535.386</v>
      </c>
      <c r="C51" s="3">
        <v>8940</v>
      </c>
      <c r="D51" s="102">
        <f t="shared" si="3"/>
        <v>4475893</v>
      </c>
      <c r="E51" s="102">
        <f t="shared" si="4"/>
        <v>52724636058.350006</v>
      </c>
      <c r="F51" s="3">
        <f t="shared" si="5"/>
        <v>11779.69090377049</v>
      </c>
      <c r="G51" s="3">
        <f>(SUM(E51:E60)/SUM(D51:D60))/C51</f>
        <v>2.6729832511150007</v>
      </c>
      <c r="H51" s="3">
        <f t="shared" si="8"/>
        <v>11779.69090377049</v>
      </c>
      <c r="J51" s="3">
        <f t="shared" si="6"/>
        <v>3.6054557875489647E-2</v>
      </c>
      <c r="K51" s="3">
        <f>J51+K52</f>
        <v>0.14417310584028203</v>
      </c>
      <c r="M51" s="545">
        <f t="shared" si="7"/>
        <v>0.85582689415971802</v>
      </c>
      <c r="N51" s="3">
        <f>SUM(D$48:D50)/SUM($D$48:$D$58)</f>
        <v>0.29046047123208429</v>
      </c>
    </row>
    <row r="52" spans="1:14">
      <c r="A52" s="3" t="s">
        <v>518</v>
      </c>
      <c r="C52" s="3">
        <v>13410</v>
      </c>
      <c r="D52" s="102">
        <f t="shared" si="3"/>
        <v>8149420</v>
      </c>
      <c r="E52" s="102">
        <f t="shared" si="4"/>
        <v>135114143619.98997</v>
      </c>
      <c r="F52" s="3">
        <f t="shared" si="5"/>
        <v>16579.602428147031</v>
      </c>
      <c r="G52" s="3">
        <f>(SUM(E52:E$58)/SUM(D52:D$58))/C52</f>
        <v>2.51226025955591</v>
      </c>
      <c r="H52" s="3">
        <f t="shared" si="8"/>
        <v>16579.602428147031</v>
      </c>
      <c r="J52" s="3">
        <f t="shared" si="6"/>
        <v>6.5645835376688597E-2</v>
      </c>
      <c r="K52" s="3">
        <f t="shared" si="9"/>
        <v>0.10811854796479238</v>
      </c>
      <c r="M52" s="545">
        <f t="shared" si="7"/>
        <v>0.89188145203520763</v>
      </c>
      <c r="N52" s="3">
        <f>SUM(D$48:D51)/SUM($D$48:$D$58)</f>
        <v>0.46790087425184645</v>
      </c>
    </row>
    <row r="53" spans="1:14">
      <c r="A53" s="3">
        <f>A51/(A49)</f>
        <v>13298.916567946986</v>
      </c>
      <c r="C53" s="3">
        <v>22350</v>
      </c>
      <c r="D53" s="102">
        <f t="shared" si="3"/>
        <v>3148996</v>
      </c>
      <c r="E53" s="102">
        <f t="shared" si="4"/>
        <v>98906484627.950012</v>
      </c>
      <c r="F53" s="3">
        <f t="shared" si="5"/>
        <v>31408.89497095265</v>
      </c>
      <c r="G53" s="3">
        <f>(SUM(E53:E$58)/SUM(D53:D$58))/C53</f>
        <v>2.6905741896756283</v>
      </c>
      <c r="H53" s="3">
        <f t="shared" si="8"/>
        <v>31408.89497095265</v>
      </c>
      <c r="J53" s="3">
        <f t="shared" si="6"/>
        <v>2.5366035008362667E-2</v>
      </c>
      <c r="K53" s="3">
        <f t="shared" si="9"/>
        <v>4.2472712588103784E-2</v>
      </c>
      <c r="M53" s="545">
        <f t="shared" si="7"/>
        <v>0.95752728741189619</v>
      </c>
      <c r="N53" s="3">
        <f>SUM(D$48:D52)/SUM($D$48:$D$58)</f>
        <v>0.79097302302245154</v>
      </c>
    </row>
    <row r="54" spans="1:14">
      <c r="C54" s="3">
        <v>44700</v>
      </c>
      <c r="D54" s="102">
        <f t="shared" si="3"/>
        <v>1348219</v>
      </c>
      <c r="E54" s="102">
        <f t="shared" si="4"/>
        <v>85268664218.210007</v>
      </c>
      <c r="F54" s="3">
        <f t="shared" si="5"/>
        <v>63245.410588494902</v>
      </c>
      <c r="G54" s="3">
        <f>(SUM(E54:E$58)/SUM(D54:D$58))/C54</f>
        <v>2.2981843069227801</v>
      </c>
      <c r="H54" s="3">
        <f t="shared" si="8"/>
        <v>63245.410588494902</v>
      </c>
      <c r="J54" s="3">
        <f t="shared" si="6"/>
        <v>1.0860277483026242E-2</v>
      </c>
      <c r="K54" s="3">
        <f t="shared" si="9"/>
        <v>1.710667757974112E-2</v>
      </c>
      <c r="M54" s="545">
        <f t="shared" si="7"/>
        <v>0.98289332242025884</v>
      </c>
      <c r="N54" s="3">
        <f>SUM(D$48:D53)/SUM($D$48:$D$58)</f>
        <v>0.9158104843620366</v>
      </c>
    </row>
    <row r="55" spans="1:14">
      <c r="C55" s="3">
        <v>89400</v>
      </c>
      <c r="D55" s="102">
        <f t="shared" si="3"/>
        <v>586508</v>
      </c>
      <c r="E55" s="102">
        <f t="shared" si="4"/>
        <v>72561792017.960007</v>
      </c>
      <c r="F55" s="3">
        <f t="shared" si="5"/>
        <v>123718.33294338697</v>
      </c>
      <c r="G55" s="3">
        <f>(SUM(E55:E$58)/SUM(D55:D$58))/C55</f>
        <v>1.916963488373957</v>
      </c>
      <c r="H55" s="3">
        <f t="shared" si="8"/>
        <v>123718.33294338697</v>
      </c>
      <c r="J55" s="3">
        <f t="shared" si="6"/>
        <v>4.7244843946085578E-3</v>
      </c>
      <c r="K55" s="3">
        <f t="shared" si="9"/>
        <v>6.2464000967148775E-3</v>
      </c>
      <c r="M55" s="545">
        <f t="shared" si="7"/>
        <v>0.99375359990328516</v>
      </c>
      <c r="N55" s="3">
        <f>SUM(D$48:D54)/SUM($D$48:$D$58)</f>
        <v>0.96925870636352329</v>
      </c>
    </row>
    <row r="56" spans="1:14">
      <c r="C56" s="3">
        <v>178800</v>
      </c>
      <c r="D56" s="102">
        <f t="shared" si="3"/>
        <v>157831</v>
      </c>
      <c r="E56" s="102">
        <f t="shared" si="4"/>
        <v>37444608993.230003</v>
      </c>
      <c r="F56" s="3">
        <f t="shared" si="5"/>
        <v>237244.95817190543</v>
      </c>
      <c r="G56" s="3">
        <f>(SUM(E56:E$58)/SUM(D56:D$58))/C56</f>
        <v>1.785916898992153</v>
      </c>
      <c r="H56" s="3">
        <f t="shared" si="8"/>
        <v>237244.95817190543</v>
      </c>
      <c r="J56" s="3">
        <f t="shared" si="6"/>
        <v>1.2713724220052638E-3</v>
      </c>
      <c r="K56" s="3">
        <f t="shared" si="9"/>
        <v>1.5219157021063195E-3</v>
      </c>
      <c r="M56" s="545">
        <f t="shared" si="7"/>
        <v>0.99847808429789364</v>
      </c>
      <c r="N56" s="3">
        <f>SUM(D$48:D55)/SUM($D$48:$D$58)</f>
        <v>0.99250998066662099</v>
      </c>
    </row>
    <row r="57" spans="1:14">
      <c r="C57" s="3">
        <v>357600</v>
      </c>
      <c r="D57" s="102">
        <f t="shared" si="3"/>
        <v>23490</v>
      </c>
      <c r="E57" s="102">
        <f t="shared" si="4"/>
        <v>11288182789.879999</v>
      </c>
      <c r="F57" s="3">
        <f t="shared" si="5"/>
        <v>480552.69433290756</v>
      </c>
      <c r="G57" s="3">
        <f>(SUM(E57:E$58)/SUM(D57:D$58))/C57</f>
        <v>2.0576579891451443</v>
      </c>
      <c r="H57" s="3">
        <f t="shared" si="8"/>
        <v>480552.69433290756</v>
      </c>
      <c r="J57" s="3">
        <f t="shared" si="6"/>
        <v>1.8921845640529204E-4</v>
      </c>
      <c r="K57" s="3">
        <f t="shared" si="9"/>
        <v>2.5054328010105567E-4</v>
      </c>
      <c r="M57" s="545">
        <f t="shared" si="7"/>
        <v>0.9997494567198989</v>
      </c>
      <c r="N57" s="3">
        <f>SUM(D$48:D56)/SUM($D$48:$D$58)</f>
        <v>0.99876696586466129</v>
      </c>
    </row>
    <row r="58" spans="1:14">
      <c r="C58" s="3">
        <v>715200</v>
      </c>
      <c r="D58" s="102">
        <f t="shared" si="3"/>
        <v>7613</v>
      </c>
      <c r="E58" s="102">
        <f t="shared" si="4"/>
        <v>11597979919.769999</v>
      </c>
      <c r="F58" s="3">
        <f t="shared" si="5"/>
        <v>1523444.0982227765</v>
      </c>
      <c r="G58" s="3">
        <f>(SUM(E58:E$58)/SUM(D58:D$58))/C58</f>
        <v>2.1300952156358735</v>
      </c>
      <c r="H58" s="3">
        <f t="shared" si="8"/>
        <v>1523444.0982227765</v>
      </c>
      <c r="J58" s="3">
        <f t="shared" si="6"/>
        <v>6.1324823695763653E-5</v>
      </c>
      <c r="K58" s="3">
        <f>J58+K59</f>
        <v>6.1324823695763653E-5</v>
      </c>
      <c r="M58" s="545">
        <f t="shared" si="7"/>
        <v>0.99993867517630419</v>
      </c>
      <c r="N58" s="3">
        <f>SUM(D$48:D57)/SUM($D$48:$D$58)</f>
        <v>0.99969819345811228</v>
      </c>
    </row>
    <row r="59" spans="1:14">
      <c r="D59" s="102">
        <f t="shared" si="3"/>
        <v>25224768</v>
      </c>
      <c r="E59" s="102">
        <f t="shared" si="4"/>
        <v>525574734115.6701</v>
      </c>
    </row>
    <row r="60" spans="1:14">
      <c r="E60" s="102"/>
    </row>
    <row r="61" spans="1:14">
      <c r="D61" s="3" t="s">
        <v>486</v>
      </c>
      <c r="E61" s="3" t="s">
        <v>510</v>
      </c>
      <c r="F61" s="3" t="s">
        <v>487</v>
      </c>
      <c r="G61" s="3" t="s">
        <v>496</v>
      </c>
      <c r="H61" s="3" t="s">
        <v>488</v>
      </c>
      <c r="J61" s="532" t="s">
        <v>497</v>
      </c>
      <c r="K61" s="3" t="s">
        <v>498</v>
      </c>
      <c r="L61" s="3" t="s">
        <v>489</v>
      </c>
    </row>
    <row r="62" spans="1:14">
      <c r="C62" s="102">
        <f>C48</f>
        <v>0</v>
      </c>
      <c r="D62" s="102">
        <f>D12</f>
        <v>3737628</v>
      </c>
      <c r="E62" s="102">
        <f>E48</f>
        <v>524143062.16000003</v>
      </c>
      <c r="F62" s="3">
        <f>(I12*1000000/$I$44)</f>
        <v>385225.8163321974</v>
      </c>
      <c r="G62" s="3">
        <f>'[1]Tabela 6.2'!J39</f>
        <v>0.25324481408069427</v>
      </c>
      <c r="H62" s="3">
        <f>(F62)*G62</f>
        <v>97556.440236131006</v>
      </c>
      <c r="J62" s="3">
        <f>M48</f>
        <v>0.7968075068479521</v>
      </c>
      <c r="K62" s="102">
        <f>E62/D62</f>
        <v>140.23414372965956</v>
      </c>
      <c r="L62" s="3">
        <f t="shared" ref="L62:L72" si="10">(D62-H62)/D62</f>
        <v>0.97389883631112262</v>
      </c>
      <c r="M62" s="3">
        <f>(D73-H73)/D73</f>
        <v>0.79636496274389235</v>
      </c>
    </row>
    <row r="63" spans="1:14">
      <c r="C63" s="102">
        <f t="shared" ref="C63:C72" si="11">C49</f>
        <v>2235</v>
      </c>
      <c r="D63" s="102">
        <f t="shared" ref="D63:D72" si="12">D13</f>
        <v>1404889</v>
      </c>
      <c r="E63" s="102">
        <f t="shared" ref="E63:E72" si="13">E49</f>
        <v>5030755735.4799995</v>
      </c>
      <c r="F63" s="3">
        <f t="shared" ref="F63:F72" si="14">I13*1000000/$I$44</f>
        <v>121689.07291430014</v>
      </c>
      <c r="G63" s="3">
        <f>'[1]Tabela 6.2'!J40</f>
        <v>0.26426087939156961</v>
      </c>
      <c r="H63" s="3">
        <f t="shared" ref="H63:H71" si="15">F63*G63</f>
        <v>32157.661420677789</v>
      </c>
      <c r="J63" s="3">
        <f t="shared" ref="J63:J72" si="16">M49</f>
        <v>0.82691513565924191</v>
      </c>
      <c r="K63" s="102">
        <f t="shared" ref="K63:K71" si="17">E63/D63</f>
        <v>3580.8919676074051</v>
      </c>
      <c r="L63" s="3">
        <f t="shared" si="10"/>
        <v>0.97711017637644126</v>
      </c>
    </row>
    <row r="64" spans="1:14">
      <c r="C64" s="102">
        <f t="shared" si="11"/>
        <v>4470</v>
      </c>
      <c r="D64" s="102">
        <f t="shared" si="12"/>
        <v>2184281</v>
      </c>
      <c r="E64" s="102">
        <f t="shared" si="13"/>
        <v>15113343072.689999</v>
      </c>
      <c r="F64" s="3">
        <f t="shared" si="14"/>
        <v>477204.25258109305</v>
      </c>
      <c r="G64" s="3">
        <f>'[1]Tabela 6.2'!J41</f>
        <v>0.29769910301139624</v>
      </c>
      <c r="H64" s="3">
        <f t="shared" si="15"/>
        <v>142063.27794661518</v>
      </c>
      <c r="J64" s="3">
        <f t="shared" si="16"/>
        <v>0.8382319056890748</v>
      </c>
      <c r="K64" s="102">
        <f t="shared" si="17"/>
        <v>6919.1386422763362</v>
      </c>
      <c r="L64" s="3">
        <f t="shared" si="10"/>
        <v>0.93496107966575037</v>
      </c>
    </row>
    <row r="65" spans="3:12">
      <c r="C65" s="102">
        <f t="shared" si="11"/>
        <v>8940</v>
      </c>
      <c r="D65" s="102">
        <f t="shared" si="12"/>
        <v>4475893</v>
      </c>
      <c r="E65" s="102">
        <f t="shared" si="13"/>
        <v>52724636058.350006</v>
      </c>
      <c r="F65" s="3">
        <f t="shared" si="14"/>
        <v>1648202.2823046825</v>
      </c>
      <c r="G65" s="3">
        <f>'[1]Tabela 6.2'!J42</f>
        <v>0.33847795057437574</v>
      </c>
      <c r="H65" s="3">
        <f t="shared" si="15"/>
        <v>557880.13064649759</v>
      </c>
      <c r="J65" s="3">
        <f t="shared" si="16"/>
        <v>0.85582689415971802</v>
      </c>
      <c r="K65" s="102">
        <f t="shared" si="17"/>
        <v>11779.69090377049</v>
      </c>
      <c r="L65" s="3">
        <f t="shared" si="10"/>
        <v>0.87535892152772699</v>
      </c>
    </row>
    <row r="66" spans="3:12">
      <c r="C66" s="102">
        <f t="shared" si="11"/>
        <v>13410</v>
      </c>
      <c r="D66" s="102">
        <f t="shared" si="12"/>
        <v>8149420</v>
      </c>
      <c r="E66" s="102">
        <f t="shared" si="13"/>
        <v>135114143619.98997</v>
      </c>
      <c r="F66" s="3">
        <f t="shared" si="14"/>
        <v>6553885.8162059831</v>
      </c>
      <c r="G66" s="3">
        <f>'[1]Tabela 6.2'!J43</f>
        <v>0.34774323209720681</v>
      </c>
      <c r="H66" s="3">
        <f t="shared" si="15"/>
        <v>2279069.4365235087</v>
      </c>
      <c r="J66" s="3">
        <f t="shared" si="16"/>
        <v>0.89188145203520763</v>
      </c>
      <c r="K66" s="102">
        <f t="shared" si="17"/>
        <v>16579.602428147031</v>
      </c>
      <c r="L66" s="3">
        <f t="shared" si="10"/>
        <v>0.72033967613357663</v>
      </c>
    </row>
    <row r="67" spans="3:12">
      <c r="C67" s="102">
        <f t="shared" si="11"/>
        <v>22350</v>
      </c>
      <c r="D67" s="102">
        <f t="shared" si="12"/>
        <v>3148996</v>
      </c>
      <c r="E67" s="102">
        <f t="shared" si="13"/>
        <v>98906484627.950012</v>
      </c>
      <c r="F67" s="3">
        <f t="shared" si="14"/>
        <v>3146989.782809542</v>
      </c>
      <c r="G67" s="3">
        <f>'[1]Tabela 6.2'!J44</f>
        <v>0.35969132750017363</v>
      </c>
      <c r="H67" s="3">
        <f>F67*G67</f>
        <v>1131944.9326082473</v>
      </c>
      <c r="J67" s="3">
        <f t="shared" si="16"/>
        <v>0.95752728741189619</v>
      </c>
      <c r="K67" s="102">
        <f t="shared" si="17"/>
        <v>31408.89497095265</v>
      </c>
      <c r="L67" s="3">
        <f t="shared" si="10"/>
        <v>0.64053783091237737</v>
      </c>
    </row>
    <row r="68" spans="3:12">
      <c r="C68" s="102">
        <f t="shared" si="11"/>
        <v>44700</v>
      </c>
      <c r="D68" s="102">
        <f t="shared" si="12"/>
        <v>1348219</v>
      </c>
      <c r="E68" s="102">
        <f t="shared" si="13"/>
        <v>85268664218.210007</v>
      </c>
      <c r="F68" s="3">
        <f t="shared" si="14"/>
        <v>1478152.4221443899</v>
      </c>
      <c r="G68" s="3">
        <f>'[1]Tabela 6.2'!J45</f>
        <v>0.36871630657201265</v>
      </c>
      <c r="H68" s="3">
        <f t="shared" si="15"/>
        <v>545018.90164355398</v>
      </c>
      <c r="J68" s="3">
        <f t="shared" si="16"/>
        <v>0.98289332242025884</v>
      </c>
      <c r="K68" s="102">
        <f t="shared" si="17"/>
        <v>63245.410588494902</v>
      </c>
      <c r="L68" s="3">
        <f t="shared" si="10"/>
        <v>0.59574898318184655</v>
      </c>
    </row>
    <row r="69" spans="3:12">
      <c r="C69" s="102">
        <f t="shared" si="11"/>
        <v>89400</v>
      </c>
      <c r="D69" s="102">
        <f t="shared" si="12"/>
        <v>586508</v>
      </c>
      <c r="E69" s="102">
        <f t="shared" si="13"/>
        <v>72561792017.960007</v>
      </c>
      <c r="F69" s="3">
        <f t="shared" si="14"/>
        <v>686624.69212419551</v>
      </c>
      <c r="G69" s="3">
        <f>'[1]Tabela 6.2'!J46</f>
        <v>0.38347399169050034</v>
      </c>
      <c r="H69" s="3">
        <f t="shared" si="15"/>
        <v>263302.71148212609</v>
      </c>
      <c r="J69" s="3">
        <f t="shared" si="16"/>
        <v>0.99375359990328516</v>
      </c>
      <c r="K69" s="102">
        <f t="shared" si="17"/>
        <v>123718.33294338697</v>
      </c>
      <c r="L69" s="3">
        <f t="shared" si="10"/>
        <v>0.55106714404215107</v>
      </c>
    </row>
    <row r="70" spans="3:12">
      <c r="C70" s="102">
        <f t="shared" si="11"/>
        <v>178800</v>
      </c>
      <c r="D70" s="102">
        <f t="shared" si="12"/>
        <v>157831</v>
      </c>
      <c r="E70" s="102">
        <f t="shared" si="13"/>
        <v>37444608993.230003</v>
      </c>
      <c r="F70" s="3">
        <f t="shared" si="14"/>
        <v>190737.33333333334</v>
      </c>
      <c r="G70" s="3">
        <f>G69</f>
        <v>0.38347399169050034</v>
      </c>
      <c r="H70" s="3">
        <f t="shared" si="15"/>
        <v>73142.806577734867</v>
      </c>
      <c r="J70" s="3">
        <f t="shared" si="16"/>
        <v>0.99847808429789364</v>
      </c>
      <c r="K70" s="102">
        <f t="shared" si="17"/>
        <v>237244.95817190543</v>
      </c>
      <c r="L70" s="3">
        <f t="shared" si="10"/>
        <v>0.53657515584558879</v>
      </c>
    </row>
    <row r="71" spans="3:12">
      <c r="C71" s="102">
        <f t="shared" si="11"/>
        <v>357600</v>
      </c>
      <c r="D71" s="102">
        <f t="shared" si="12"/>
        <v>23490</v>
      </c>
      <c r="E71" s="102">
        <f t="shared" si="13"/>
        <v>11288182789.879999</v>
      </c>
      <c r="F71" s="3">
        <f t="shared" si="14"/>
        <v>27792.000000000004</v>
      </c>
      <c r="G71" s="3">
        <f>G70</f>
        <v>0.38347399169050034</v>
      </c>
      <c r="H71" s="3">
        <f t="shared" si="15"/>
        <v>10657.509177062388</v>
      </c>
      <c r="J71" s="3">
        <f t="shared" si="16"/>
        <v>0.9997494567198989</v>
      </c>
      <c r="K71" s="102">
        <f t="shared" si="17"/>
        <v>480552.69433290756</v>
      </c>
      <c r="L71" s="3">
        <f t="shared" si="10"/>
        <v>0.54629590561675656</v>
      </c>
    </row>
    <row r="72" spans="3:12">
      <c r="C72" s="102">
        <f t="shared" si="11"/>
        <v>715200</v>
      </c>
      <c r="D72" s="102">
        <f t="shared" si="12"/>
        <v>7613</v>
      </c>
      <c r="E72" s="102">
        <f t="shared" si="13"/>
        <v>11597979919.769999</v>
      </c>
      <c r="F72" s="3">
        <f t="shared" si="14"/>
        <v>10047</v>
      </c>
      <c r="G72" s="3">
        <f>G71</f>
        <v>0.38347399169050034</v>
      </c>
      <c r="H72" s="3">
        <f>F72*G72</f>
        <v>3852.7631945144567</v>
      </c>
      <c r="J72" s="3">
        <f t="shared" si="16"/>
        <v>0.99993867517630419</v>
      </c>
      <c r="K72" s="102">
        <f>E72/D72</f>
        <v>1523444.0982227765</v>
      </c>
      <c r="L72" s="3">
        <f t="shared" si="10"/>
        <v>0.49392313220616618</v>
      </c>
    </row>
    <row r="73" spans="3:12">
      <c r="D73" s="102">
        <f>SUM(D62:D72)</f>
        <v>25224768</v>
      </c>
      <c r="E73" s="102">
        <f>SUM(E62:E72)</f>
        <v>525574734115.67004</v>
      </c>
      <c r="H73" s="102">
        <f>SUM(H62:H72)</f>
        <v>5136646.5714566689</v>
      </c>
    </row>
  </sheetData>
  <mergeCells count="13">
    <mergeCell ref="U10:U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conditionalFormatting sqref="K29">
    <cfRule type="cellIs" dxfId="20" priority="4" stopIfTrue="1" operator="equal">
      <formula>0</formula>
    </cfRule>
  </conditionalFormatting>
  <pageMargins left="0.25" right="0.25" top="0.75" bottom="0.75" header="0.3" footer="0.3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G94"/>
  <sheetViews>
    <sheetView showGridLines="0" topLeftCell="A44" workbookViewId="0">
      <selection activeCell="M62" sqref="M62"/>
    </sheetView>
  </sheetViews>
  <sheetFormatPr baseColWidth="10" defaultColWidth="8.83203125" defaultRowHeight="13"/>
  <cols>
    <col min="1" max="1" width="24.83203125" style="3" bestFit="1" customWidth="1"/>
    <col min="2" max="2" width="10.33203125" style="3" bestFit="1" customWidth="1"/>
    <col min="3" max="3" width="17.6640625" style="3" customWidth="1"/>
    <col min="4" max="4" width="10.33203125" style="3" customWidth="1"/>
    <col min="5" max="5" width="14.33203125" style="3" bestFit="1" customWidth="1"/>
    <col min="6" max="6" width="8" style="3" customWidth="1"/>
    <col min="7" max="7" width="9" style="3" customWidth="1"/>
    <col min="8" max="8" width="11.6640625" style="3" customWidth="1"/>
    <col min="9" max="9" width="11.33203125" style="3" customWidth="1"/>
    <col min="10" max="10" width="8.33203125" style="3" customWidth="1"/>
    <col min="11" max="11" width="8.5" style="3" customWidth="1"/>
    <col min="12" max="12" width="7" style="3" customWidth="1"/>
    <col min="13" max="13" width="15.33203125" style="3" customWidth="1"/>
    <col min="14" max="14" width="8.1640625" style="3" customWidth="1"/>
    <col min="15" max="15" width="9" style="3" customWidth="1"/>
    <col min="16" max="18" width="8" style="3" customWidth="1"/>
    <col min="19" max="19" width="7.33203125" style="3" customWidth="1"/>
    <col min="20" max="20" width="10.33203125" style="3" customWidth="1"/>
    <col min="21" max="21" width="9" style="3" customWidth="1"/>
    <col min="22" max="22" width="2.33203125" style="3" customWidth="1"/>
    <col min="23" max="23" width="9.6640625" style="3" customWidth="1"/>
    <col min="24" max="24" width="5.83203125" style="3" customWidth="1"/>
    <col min="25" max="25" width="7.33203125" style="3" customWidth="1"/>
    <col min="26" max="26" width="5.83203125" style="3" customWidth="1"/>
    <col min="27" max="27" width="6.33203125" style="3" customWidth="1"/>
    <col min="28" max="28" width="6" style="3" customWidth="1"/>
    <col min="29" max="30" width="8.83203125" style="3"/>
    <col min="31" max="31" width="17.1640625" style="3" customWidth="1"/>
    <col min="32" max="32" width="16" style="3" customWidth="1"/>
    <col min="33" max="33" width="9.6640625" style="3" customWidth="1"/>
    <col min="34" max="256" width="8.83203125" style="3"/>
    <col min="257" max="258" width="2.33203125" style="3" customWidth="1"/>
    <col min="259" max="259" width="17.83203125" style="3" customWidth="1"/>
    <col min="260" max="260" width="10.33203125" style="3" customWidth="1"/>
    <col min="261" max="261" width="9" style="3" customWidth="1"/>
    <col min="262" max="262" width="8" style="3" customWidth="1"/>
    <col min="263" max="263" width="9" style="3" customWidth="1"/>
    <col min="264" max="264" width="8.33203125" style="3" customWidth="1"/>
    <col min="265" max="265" width="11.33203125" style="3" customWidth="1"/>
    <col min="266" max="266" width="8.33203125" style="3" customWidth="1"/>
    <col min="267" max="267" width="8" style="3" customWidth="1"/>
    <col min="268" max="268" width="7" style="3" customWidth="1"/>
    <col min="269" max="269" width="7.33203125" style="3" customWidth="1"/>
    <col min="270" max="270" width="8.1640625" style="3" customWidth="1"/>
    <col min="271" max="271" width="9" style="3" customWidth="1"/>
    <col min="272" max="274" width="8" style="3" customWidth="1"/>
    <col min="275" max="275" width="7.33203125" style="3" customWidth="1"/>
    <col min="276" max="277" width="9" style="3" customWidth="1"/>
    <col min="278" max="278" width="2.33203125" style="3" customWidth="1"/>
    <col min="279" max="279" width="15.33203125" style="3" customWidth="1"/>
    <col min="280" max="280" width="8.33203125" style="3" customWidth="1"/>
    <col min="281" max="281" width="15" style="3" customWidth="1"/>
    <col min="282" max="286" width="8.83203125" style="3"/>
    <col min="287" max="287" width="17.1640625" style="3" customWidth="1"/>
    <col min="288" max="288" width="16" style="3" customWidth="1"/>
    <col min="289" max="289" width="9.6640625" style="3" customWidth="1"/>
    <col min="290" max="512" width="8.83203125" style="3"/>
    <col min="513" max="514" width="2.33203125" style="3" customWidth="1"/>
    <col min="515" max="515" width="17.83203125" style="3" customWidth="1"/>
    <col min="516" max="516" width="10.33203125" style="3" customWidth="1"/>
    <col min="517" max="517" width="9" style="3" customWidth="1"/>
    <col min="518" max="518" width="8" style="3" customWidth="1"/>
    <col min="519" max="519" width="9" style="3" customWidth="1"/>
    <col min="520" max="520" width="8.33203125" style="3" customWidth="1"/>
    <col min="521" max="521" width="11.33203125" style="3" customWidth="1"/>
    <col min="522" max="522" width="8.33203125" style="3" customWidth="1"/>
    <col min="523" max="523" width="8" style="3" customWidth="1"/>
    <col min="524" max="524" width="7" style="3" customWidth="1"/>
    <col min="525" max="525" width="7.33203125" style="3" customWidth="1"/>
    <col min="526" max="526" width="8.1640625" style="3" customWidth="1"/>
    <col min="527" max="527" width="9" style="3" customWidth="1"/>
    <col min="528" max="530" width="8" style="3" customWidth="1"/>
    <col min="531" max="531" width="7.33203125" style="3" customWidth="1"/>
    <col min="532" max="533" width="9" style="3" customWidth="1"/>
    <col min="534" max="534" width="2.33203125" style="3" customWidth="1"/>
    <col min="535" max="535" width="15.33203125" style="3" customWidth="1"/>
    <col min="536" max="536" width="8.33203125" style="3" customWidth="1"/>
    <col min="537" max="537" width="15" style="3" customWidth="1"/>
    <col min="538" max="542" width="8.83203125" style="3"/>
    <col min="543" max="543" width="17.1640625" style="3" customWidth="1"/>
    <col min="544" max="544" width="16" style="3" customWidth="1"/>
    <col min="545" max="545" width="9.6640625" style="3" customWidth="1"/>
    <col min="546" max="768" width="8.83203125" style="3"/>
    <col min="769" max="770" width="2.33203125" style="3" customWidth="1"/>
    <col min="771" max="771" width="17.83203125" style="3" customWidth="1"/>
    <col min="772" max="772" width="10.33203125" style="3" customWidth="1"/>
    <col min="773" max="773" width="9" style="3" customWidth="1"/>
    <col min="774" max="774" width="8" style="3" customWidth="1"/>
    <col min="775" max="775" width="9" style="3" customWidth="1"/>
    <col min="776" max="776" width="8.33203125" style="3" customWidth="1"/>
    <col min="777" max="777" width="11.33203125" style="3" customWidth="1"/>
    <col min="778" max="778" width="8.33203125" style="3" customWidth="1"/>
    <col min="779" max="779" width="8" style="3" customWidth="1"/>
    <col min="780" max="780" width="7" style="3" customWidth="1"/>
    <col min="781" max="781" width="7.33203125" style="3" customWidth="1"/>
    <col min="782" max="782" width="8.1640625" style="3" customWidth="1"/>
    <col min="783" max="783" width="9" style="3" customWidth="1"/>
    <col min="784" max="786" width="8" style="3" customWidth="1"/>
    <col min="787" max="787" width="7.33203125" style="3" customWidth="1"/>
    <col min="788" max="789" width="9" style="3" customWidth="1"/>
    <col min="790" max="790" width="2.33203125" style="3" customWidth="1"/>
    <col min="791" max="791" width="15.33203125" style="3" customWidth="1"/>
    <col min="792" max="792" width="8.33203125" style="3" customWidth="1"/>
    <col min="793" max="793" width="15" style="3" customWidth="1"/>
    <col min="794" max="798" width="8.83203125" style="3"/>
    <col min="799" max="799" width="17.1640625" style="3" customWidth="1"/>
    <col min="800" max="800" width="16" style="3" customWidth="1"/>
    <col min="801" max="801" width="9.6640625" style="3" customWidth="1"/>
    <col min="802" max="1024" width="8.83203125" style="3"/>
    <col min="1025" max="1026" width="2.33203125" style="3" customWidth="1"/>
    <col min="1027" max="1027" width="17.83203125" style="3" customWidth="1"/>
    <col min="1028" max="1028" width="10.33203125" style="3" customWidth="1"/>
    <col min="1029" max="1029" width="9" style="3" customWidth="1"/>
    <col min="1030" max="1030" width="8" style="3" customWidth="1"/>
    <col min="1031" max="1031" width="9" style="3" customWidth="1"/>
    <col min="1032" max="1032" width="8.33203125" style="3" customWidth="1"/>
    <col min="1033" max="1033" width="11.33203125" style="3" customWidth="1"/>
    <col min="1034" max="1034" width="8.33203125" style="3" customWidth="1"/>
    <col min="1035" max="1035" width="8" style="3" customWidth="1"/>
    <col min="1036" max="1036" width="7" style="3" customWidth="1"/>
    <col min="1037" max="1037" width="7.33203125" style="3" customWidth="1"/>
    <col min="1038" max="1038" width="8.1640625" style="3" customWidth="1"/>
    <col min="1039" max="1039" width="9" style="3" customWidth="1"/>
    <col min="1040" max="1042" width="8" style="3" customWidth="1"/>
    <col min="1043" max="1043" width="7.33203125" style="3" customWidth="1"/>
    <col min="1044" max="1045" width="9" style="3" customWidth="1"/>
    <col min="1046" max="1046" width="2.33203125" style="3" customWidth="1"/>
    <col min="1047" max="1047" width="15.33203125" style="3" customWidth="1"/>
    <col min="1048" max="1048" width="8.33203125" style="3" customWidth="1"/>
    <col min="1049" max="1049" width="15" style="3" customWidth="1"/>
    <col min="1050" max="1054" width="8.83203125" style="3"/>
    <col min="1055" max="1055" width="17.1640625" style="3" customWidth="1"/>
    <col min="1056" max="1056" width="16" style="3" customWidth="1"/>
    <col min="1057" max="1057" width="9.6640625" style="3" customWidth="1"/>
    <col min="1058" max="1280" width="8.83203125" style="3"/>
    <col min="1281" max="1282" width="2.33203125" style="3" customWidth="1"/>
    <col min="1283" max="1283" width="17.83203125" style="3" customWidth="1"/>
    <col min="1284" max="1284" width="10.33203125" style="3" customWidth="1"/>
    <col min="1285" max="1285" width="9" style="3" customWidth="1"/>
    <col min="1286" max="1286" width="8" style="3" customWidth="1"/>
    <col min="1287" max="1287" width="9" style="3" customWidth="1"/>
    <col min="1288" max="1288" width="8.33203125" style="3" customWidth="1"/>
    <col min="1289" max="1289" width="11.33203125" style="3" customWidth="1"/>
    <col min="1290" max="1290" width="8.33203125" style="3" customWidth="1"/>
    <col min="1291" max="1291" width="8" style="3" customWidth="1"/>
    <col min="1292" max="1292" width="7" style="3" customWidth="1"/>
    <col min="1293" max="1293" width="7.33203125" style="3" customWidth="1"/>
    <col min="1294" max="1294" width="8.1640625" style="3" customWidth="1"/>
    <col min="1295" max="1295" width="9" style="3" customWidth="1"/>
    <col min="1296" max="1298" width="8" style="3" customWidth="1"/>
    <col min="1299" max="1299" width="7.33203125" style="3" customWidth="1"/>
    <col min="1300" max="1301" width="9" style="3" customWidth="1"/>
    <col min="1302" max="1302" width="2.33203125" style="3" customWidth="1"/>
    <col min="1303" max="1303" width="15.33203125" style="3" customWidth="1"/>
    <col min="1304" max="1304" width="8.33203125" style="3" customWidth="1"/>
    <col min="1305" max="1305" width="15" style="3" customWidth="1"/>
    <col min="1306" max="1310" width="8.83203125" style="3"/>
    <col min="1311" max="1311" width="17.1640625" style="3" customWidth="1"/>
    <col min="1312" max="1312" width="16" style="3" customWidth="1"/>
    <col min="1313" max="1313" width="9.6640625" style="3" customWidth="1"/>
    <col min="1314" max="1536" width="8.83203125" style="3"/>
    <col min="1537" max="1538" width="2.33203125" style="3" customWidth="1"/>
    <col min="1539" max="1539" width="17.83203125" style="3" customWidth="1"/>
    <col min="1540" max="1540" width="10.33203125" style="3" customWidth="1"/>
    <col min="1541" max="1541" width="9" style="3" customWidth="1"/>
    <col min="1542" max="1542" width="8" style="3" customWidth="1"/>
    <col min="1543" max="1543" width="9" style="3" customWidth="1"/>
    <col min="1544" max="1544" width="8.33203125" style="3" customWidth="1"/>
    <col min="1545" max="1545" width="11.33203125" style="3" customWidth="1"/>
    <col min="1546" max="1546" width="8.33203125" style="3" customWidth="1"/>
    <col min="1547" max="1547" width="8" style="3" customWidth="1"/>
    <col min="1548" max="1548" width="7" style="3" customWidth="1"/>
    <col min="1549" max="1549" width="7.33203125" style="3" customWidth="1"/>
    <col min="1550" max="1550" width="8.1640625" style="3" customWidth="1"/>
    <col min="1551" max="1551" width="9" style="3" customWidth="1"/>
    <col min="1552" max="1554" width="8" style="3" customWidth="1"/>
    <col min="1555" max="1555" width="7.33203125" style="3" customWidth="1"/>
    <col min="1556" max="1557" width="9" style="3" customWidth="1"/>
    <col min="1558" max="1558" width="2.33203125" style="3" customWidth="1"/>
    <col min="1559" max="1559" width="15.33203125" style="3" customWidth="1"/>
    <col min="1560" max="1560" width="8.33203125" style="3" customWidth="1"/>
    <col min="1561" max="1561" width="15" style="3" customWidth="1"/>
    <col min="1562" max="1566" width="8.83203125" style="3"/>
    <col min="1567" max="1567" width="17.1640625" style="3" customWidth="1"/>
    <col min="1568" max="1568" width="16" style="3" customWidth="1"/>
    <col min="1569" max="1569" width="9.6640625" style="3" customWidth="1"/>
    <col min="1570" max="1792" width="8.83203125" style="3"/>
    <col min="1793" max="1794" width="2.33203125" style="3" customWidth="1"/>
    <col min="1795" max="1795" width="17.83203125" style="3" customWidth="1"/>
    <col min="1796" max="1796" width="10.33203125" style="3" customWidth="1"/>
    <col min="1797" max="1797" width="9" style="3" customWidth="1"/>
    <col min="1798" max="1798" width="8" style="3" customWidth="1"/>
    <col min="1799" max="1799" width="9" style="3" customWidth="1"/>
    <col min="1800" max="1800" width="8.33203125" style="3" customWidth="1"/>
    <col min="1801" max="1801" width="11.33203125" style="3" customWidth="1"/>
    <col min="1802" max="1802" width="8.33203125" style="3" customWidth="1"/>
    <col min="1803" max="1803" width="8" style="3" customWidth="1"/>
    <col min="1804" max="1804" width="7" style="3" customWidth="1"/>
    <col min="1805" max="1805" width="7.33203125" style="3" customWidth="1"/>
    <col min="1806" max="1806" width="8.1640625" style="3" customWidth="1"/>
    <col min="1807" max="1807" width="9" style="3" customWidth="1"/>
    <col min="1808" max="1810" width="8" style="3" customWidth="1"/>
    <col min="1811" max="1811" width="7.33203125" style="3" customWidth="1"/>
    <col min="1812" max="1813" width="9" style="3" customWidth="1"/>
    <col min="1814" max="1814" width="2.33203125" style="3" customWidth="1"/>
    <col min="1815" max="1815" width="15.33203125" style="3" customWidth="1"/>
    <col min="1816" max="1816" width="8.33203125" style="3" customWidth="1"/>
    <col min="1817" max="1817" width="15" style="3" customWidth="1"/>
    <col min="1818" max="1822" width="8.83203125" style="3"/>
    <col min="1823" max="1823" width="17.1640625" style="3" customWidth="1"/>
    <col min="1824" max="1824" width="16" style="3" customWidth="1"/>
    <col min="1825" max="1825" width="9.6640625" style="3" customWidth="1"/>
    <col min="1826" max="2048" width="8.83203125" style="3"/>
    <col min="2049" max="2050" width="2.33203125" style="3" customWidth="1"/>
    <col min="2051" max="2051" width="17.83203125" style="3" customWidth="1"/>
    <col min="2052" max="2052" width="10.33203125" style="3" customWidth="1"/>
    <col min="2053" max="2053" width="9" style="3" customWidth="1"/>
    <col min="2054" max="2054" width="8" style="3" customWidth="1"/>
    <col min="2055" max="2055" width="9" style="3" customWidth="1"/>
    <col min="2056" max="2056" width="8.33203125" style="3" customWidth="1"/>
    <col min="2057" max="2057" width="11.33203125" style="3" customWidth="1"/>
    <col min="2058" max="2058" width="8.33203125" style="3" customWidth="1"/>
    <col min="2059" max="2059" width="8" style="3" customWidth="1"/>
    <col min="2060" max="2060" width="7" style="3" customWidth="1"/>
    <col min="2061" max="2061" width="7.33203125" style="3" customWidth="1"/>
    <col min="2062" max="2062" width="8.1640625" style="3" customWidth="1"/>
    <col min="2063" max="2063" width="9" style="3" customWidth="1"/>
    <col min="2064" max="2066" width="8" style="3" customWidth="1"/>
    <col min="2067" max="2067" width="7.33203125" style="3" customWidth="1"/>
    <col min="2068" max="2069" width="9" style="3" customWidth="1"/>
    <col min="2070" max="2070" width="2.33203125" style="3" customWidth="1"/>
    <col min="2071" max="2071" width="15.33203125" style="3" customWidth="1"/>
    <col min="2072" max="2072" width="8.33203125" style="3" customWidth="1"/>
    <col min="2073" max="2073" width="15" style="3" customWidth="1"/>
    <col min="2074" max="2078" width="8.83203125" style="3"/>
    <col min="2079" max="2079" width="17.1640625" style="3" customWidth="1"/>
    <col min="2080" max="2080" width="16" style="3" customWidth="1"/>
    <col min="2081" max="2081" width="9.6640625" style="3" customWidth="1"/>
    <col min="2082" max="2304" width="8.83203125" style="3"/>
    <col min="2305" max="2306" width="2.33203125" style="3" customWidth="1"/>
    <col min="2307" max="2307" width="17.83203125" style="3" customWidth="1"/>
    <col min="2308" max="2308" width="10.33203125" style="3" customWidth="1"/>
    <col min="2309" max="2309" width="9" style="3" customWidth="1"/>
    <col min="2310" max="2310" width="8" style="3" customWidth="1"/>
    <col min="2311" max="2311" width="9" style="3" customWidth="1"/>
    <col min="2312" max="2312" width="8.33203125" style="3" customWidth="1"/>
    <col min="2313" max="2313" width="11.33203125" style="3" customWidth="1"/>
    <col min="2314" max="2314" width="8.33203125" style="3" customWidth="1"/>
    <col min="2315" max="2315" width="8" style="3" customWidth="1"/>
    <col min="2316" max="2316" width="7" style="3" customWidth="1"/>
    <col min="2317" max="2317" width="7.33203125" style="3" customWidth="1"/>
    <col min="2318" max="2318" width="8.1640625" style="3" customWidth="1"/>
    <col min="2319" max="2319" width="9" style="3" customWidth="1"/>
    <col min="2320" max="2322" width="8" style="3" customWidth="1"/>
    <col min="2323" max="2323" width="7.33203125" style="3" customWidth="1"/>
    <col min="2324" max="2325" width="9" style="3" customWidth="1"/>
    <col min="2326" max="2326" width="2.33203125" style="3" customWidth="1"/>
    <col min="2327" max="2327" width="15.33203125" style="3" customWidth="1"/>
    <col min="2328" max="2328" width="8.33203125" style="3" customWidth="1"/>
    <col min="2329" max="2329" width="15" style="3" customWidth="1"/>
    <col min="2330" max="2334" width="8.83203125" style="3"/>
    <col min="2335" max="2335" width="17.1640625" style="3" customWidth="1"/>
    <col min="2336" max="2336" width="16" style="3" customWidth="1"/>
    <col min="2337" max="2337" width="9.6640625" style="3" customWidth="1"/>
    <col min="2338" max="2560" width="8.83203125" style="3"/>
    <col min="2561" max="2562" width="2.33203125" style="3" customWidth="1"/>
    <col min="2563" max="2563" width="17.83203125" style="3" customWidth="1"/>
    <col min="2564" max="2564" width="10.33203125" style="3" customWidth="1"/>
    <col min="2565" max="2565" width="9" style="3" customWidth="1"/>
    <col min="2566" max="2566" width="8" style="3" customWidth="1"/>
    <col min="2567" max="2567" width="9" style="3" customWidth="1"/>
    <col min="2568" max="2568" width="8.33203125" style="3" customWidth="1"/>
    <col min="2569" max="2569" width="11.33203125" style="3" customWidth="1"/>
    <col min="2570" max="2570" width="8.33203125" style="3" customWidth="1"/>
    <col min="2571" max="2571" width="8" style="3" customWidth="1"/>
    <col min="2572" max="2572" width="7" style="3" customWidth="1"/>
    <col min="2573" max="2573" width="7.33203125" style="3" customWidth="1"/>
    <col min="2574" max="2574" width="8.1640625" style="3" customWidth="1"/>
    <col min="2575" max="2575" width="9" style="3" customWidth="1"/>
    <col min="2576" max="2578" width="8" style="3" customWidth="1"/>
    <col min="2579" max="2579" width="7.33203125" style="3" customWidth="1"/>
    <col min="2580" max="2581" width="9" style="3" customWidth="1"/>
    <col min="2582" max="2582" width="2.33203125" style="3" customWidth="1"/>
    <col min="2583" max="2583" width="15.33203125" style="3" customWidth="1"/>
    <col min="2584" max="2584" width="8.33203125" style="3" customWidth="1"/>
    <col min="2585" max="2585" width="15" style="3" customWidth="1"/>
    <col min="2586" max="2590" width="8.83203125" style="3"/>
    <col min="2591" max="2591" width="17.1640625" style="3" customWidth="1"/>
    <col min="2592" max="2592" width="16" style="3" customWidth="1"/>
    <col min="2593" max="2593" width="9.6640625" style="3" customWidth="1"/>
    <col min="2594" max="2816" width="8.83203125" style="3"/>
    <col min="2817" max="2818" width="2.33203125" style="3" customWidth="1"/>
    <col min="2819" max="2819" width="17.83203125" style="3" customWidth="1"/>
    <col min="2820" max="2820" width="10.33203125" style="3" customWidth="1"/>
    <col min="2821" max="2821" width="9" style="3" customWidth="1"/>
    <col min="2822" max="2822" width="8" style="3" customWidth="1"/>
    <col min="2823" max="2823" width="9" style="3" customWidth="1"/>
    <col min="2824" max="2824" width="8.33203125" style="3" customWidth="1"/>
    <col min="2825" max="2825" width="11.33203125" style="3" customWidth="1"/>
    <col min="2826" max="2826" width="8.33203125" style="3" customWidth="1"/>
    <col min="2827" max="2827" width="8" style="3" customWidth="1"/>
    <col min="2828" max="2828" width="7" style="3" customWidth="1"/>
    <col min="2829" max="2829" width="7.33203125" style="3" customWidth="1"/>
    <col min="2830" max="2830" width="8.1640625" style="3" customWidth="1"/>
    <col min="2831" max="2831" width="9" style="3" customWidth="1"/>
    <col min="2832" max="2834" width="8" style="3" customWidth="1"/>
    <col min="2835" max="2835" width="7.33203125" style="3" customWidth="1"/>
    <col min="2836" max="2837" width="9" style="3" customWidth="1"/>
    <col min="2838" max="2838" width="2.33203125" style="3" customWidth="1"/>
    <col min="2839" max="2839" width="15.33203125" style="3" customWidth="1"/>
    <col min="2840" max="2840" width="8.33203125" style="3" customWidth="1"/>
    <col min="2841" max="2841" width="15" style="3" customWidth="1"/>
    <col min="2842" max="2846" width="8.83203125" style="3"/>
    <col min="2847" max="2847" width="17.1640625" style="3" customWidth="1"/>
    <col min="2848" max="2848" width="16" style="3" customWidth="1"/>
    <col min="2849" max="2849" width="9.6640625" style="3" customWidth="1"/>
    <col min="2850" max="3072" width="8.83203125" style="3"/>
    <col min="3073" max="3074" width="2.33203125" style="3" customWidth="1"/>
    <col min="3075" max="3075" width="17.83203125" style="3" customWidth="1"/>
    <col min="3076" max="3076" width="10.33203125" style="3" customWidth="1"/>
    <col min="3077" max="3077" width="9" style="3" customWidth="1"/>
    <col min="3078" max="3078" width="8" style="3" customWidth="1"/>
    <col min="3079" max="3079" width="9" style="3" customWidth="1"/>
    <col min="3080" max="3080" width="8.33203125" style="3" customWidth="1"/>
    <col min="3081" max="3081" width="11.33203125" style="3" customWidth="1"/>
    <col min="3082" max="3082" width="8.33203125" style="3" customWidth="1"/>
    <col min="3083" max="3083" width="8" style="3" customWidth="1"/>
    <col min="3084" max="3084" width="7" style="3" customWidth="1"/>
    <col min="3085" max="3085" width="7.33203125" style="3" customWidth="1"/>
    <col min="3086" max="3086" width="8.1640625" style="3" customWidth="1"/>
    <col min="3087" max="3087" width="9" style="3" customWidth="1"/>
    <col min="3088" max="3090" width="8" style="3" customWidth="1"/>
    <col min="3091" max="3091" width="7.33203125" style="3" customWidth="1"/>
    <col min="3092" max="3093" width="9" style="3" customWidth="1"/>
    <col min="3094" max="3094" width="2.33203125" style="3" customWidth="1"/>
    <col min="3095" max="3095" width="15.33203125" style="3" customWidth="1"/>
    <col min="3096" max="3096" width="8.33203125" style="3" customWidth="1"/>
    <col min="3097" max="3097" width="15" style="3" customWidth="1"/>
    <col min="3098" max="3102" width="8.83203125" style="3"/>
    <col min="3103" max="3103" width="17.1640625" style="3" customWidth="1"/>
    <col min="3104" max="3104" width="16" style="3" customWidth="1"/>
    <col min="3105" max="3105" width="9.6640625" style="3" customWidth="1"/>
    <col min="3106" max="3328" width="8.83203125" style="3"/>
    <col min="3329" max="3330" width="2.33203125" style="3" customWidth="1"/>
    <col min="3331" max="3331" width="17.83203125" style="3" customWidth="1"/>
    <col min="3332" max="3332" width="10.33203125" style="3" customWidth="1"/>
    <col min="3333" max="3333" width="9" style="3" customWidth="1"/>
    <col min="3334" max="3334" width="8" style="3" customWidth="1"/>
    <col min="3335" max="3335" width="9" style="3" customWidth="1"/>
    <col min="3336" max="3336" width="8.33203125" style="3" customWidth="1"/>
    <col min="3337" max="3337" width="11.33203125" style="3" customWidth="1"/>
    <col min="3338" max="3338" width="8.33203125" style="3" customWidth="1"/>
    <col min="3339" max="3339" width="8" style="3" customWidth="1"/>
    <col min="3340" max="3340" width="7" style="3" customWidth="1"/>
    <col min="3341" max="3341" width="7.33203125" style="3" customWidth="1"/>
    <col min="3342" max="3342" width="8.1640625" style="3" customWidth="1"/>
    <col min="3343" max="3343" width="9" style="3" customWidth="1"/>
    <col min="3344" max="3346" width="8" style="3" customWidth="1"/>
    <col min="3347" max="3347" width="7.33203125" style="3" customWidth="1"/>
    <col min="3348" max="3349" width="9" style="3" customWidth="1"/>
    <col min="3350" max="3350" width="2.33203125" style="3" customWidth="1"/>
    <col min="3351" max="3351" width="15.33203125" style="3" customWidth="1"/>
    <col min="3352" max="3352" width="8.33203125" style="3" customWidth="1"/>
    <col min="3353" max="3353" width="15" style="3" customWidth="1"/>
    <col min="3354" max="3358" width="8.83203125" style="3"/>
    <col min="3359" max="3359" width="17.1640625" style="3" customWidth="1"/>
    <col min="3360" max="3360" width="16" style="3" customWidth="1"/>
    <col min="3361" max="3361" width="9.6640625" style="3" customWidth="1"/>
    <col min="3362" max="3584" width="8.83203125" style="3"/>
    <col min="3585" max="3586" width="2.33203125" style="3" customWidth="1"/>
    <col min="3587" max="3587" width="17.83203125" style="3" customWidth="1"/>
    <col min="3588" max="3588" width="10.33203125" style="3" customWidth="1"/>
    <col min="3589" max="3589" width="9" style="3" customWidth="1"/>
    <col min="3590" max="3590" width="8" style="3" customWidth="1"/>
    <col min="3591" max="3591" width="9" style="3" customWidth="1"/>
    <col min="3592" max="3592" width="8.33203125" style="3" customWidth="1"/>
    <col min="3593" max="3593" width="11.33203125" style="3" customWidth="1"/>
    <col min="3594" max="3594" width="8.33203125" style="3" customWidth="1"/>
    <col min="3595" max="3595" width="8" style="3" customWidth="1"/>
    <col min="3596" max="3596" width="7" style="3" customWidth="1"/>
    <col min="3597" max="3597" width="7.33203125" style="3" customWidth="1"/>
    <col min="3598" max="3598" width="8.1640625" style="3" customWidth="1"/>
    <col min="3599" max="3599" width="9" style="3" customWidth="1"/>
    <col min="3600" max="3602" width="8" style="3" customWidth="1"/>
    <col min="3603" max="3603" width="7.33203125" style="3" customWidth="1"/>
    <col min="3604" max="3605" width="9" style="3" customWidth="1"/>
    <col min="3606" max="3606" width="2.33203125" style="3" customWidth="1"/>
    <col min="3607" max="3607" width="15.33203125" style="3" customWidth="1"/>
    <col min="3608" max="3608" width="8.33203125" style="3" customWidth="1"/>
    <col min="3609" max="3609" width="15" style="3" customWidth="1"/>
    <col min="3610" max="3614" width="8.83203125" style="3"/>
    <col min="3615" max="3615" width="17.1640625" style="3" customWidth="1"/>
    <col min="3616" max="3616" width="16" style="3" customWidth="1"/>
    <col min="3617" max="3617" width="9.6640625" style="3" customWidth="1"/>
    <col min="3618" max="3840" width="8.83203125" style="3"/>
    <col min="3841" max="3842" width="2.33203125" style="3" customWidth="1"/>
    <col min="3843" max="3843" width="17.83203125" style="3" customWidth="1"/>
    <col min="3844" max="3844" width="10.33203125" style="3" customWidth="1"/>
    <col min="3845" max="3845" width="9" style="3" customWidth="1"/>
    <col min="3846" max="3846" width="8" style="3" customWidth="1"/>
    <col min="3847" max="3847" width="9" style="3" customWidth="1"/>
    <col min="3848" max="3848" width="8.33203125" style="3" customWidth="1"/>
    <col min="3849" max="3849" width="11.33203125" style="3" customWidth="1"/>
    <col min="3850" max="3850" width="8.33203125" style="3" customWidth="1"/>
    <col min="3851" max="3851" width="8" style="3" customWidth="1"/>
    <col min="3852" max="3852" width="7" style="3" customWidth="1"/>
    <col min="3853" max="3853" width="7.33203125" style="3" customWidth="1"/>
    <col min="3854" max="3854" width="8.1640625" style="3" customWidth="1"/>
    <col min="3855" max="3855" width="9" style="3" customWidth="1"/>
    <col min="3856" max="3858" width="8" style="3" customWidth="1"/>
    <col min="3859" max="3859" width="7.33203125" style="3" customWidth="1"/>
    <col min="3860" max="3861" width="9" style="3" customWidth="1"/>
    <col min="3862" max="3862" width="2.33203125" style="3" customWidth="1"/>
    <col min="3863" max="3863" width="15.33203125" style="3" customWidth="1"/>
    <col min="3864" max="3864" width="8.33203125" style="3" customWidth="1"/>
    <col min="3865" max="3865" width="15" style="3" customWidth="1"/>
    <col min="3866" max="3870" width="8.83203125" style="3"/>
    <col min="3871" max="3871" width="17.1640625" style="3" customWidth="1"/>
    <col min="3872" max="3872" width="16" style="3" customWidth="1"/>
    <col min="3873" max="3873" width="9.6640625" style="3" customWidth="1"/>
    <col min="3874" max="4096" width="8.83203125" style="3"/>
    <col min="4097" max="4098" width="2.33203125" style="3" customWidth="1"/>
    <col min="4099" max="4099" width="17.83203125" style="3" customWidth="1"/>
    <col min="4100" max="4100" width="10.33203125" style="3" customWidth="1"/>
    <col min="4101" max="4101" width="9" style="3" customWidth="1"/>
    <col min="4102" max="4102" width="8" style="3" customWidth="1"/>
    <col min="4103" max="4103" width="9" style="3" customWidth="1"/>
    <col min="4104" max="4104" width="8.33203125" style="3" customWidth="1"/>
    <col min="4105" max="4105" width="11.33203125" style="3" customWidth="1"/>
    <col min="4106" max="4106" width="8.33203125" style="3" customWidth="1"/>
    <col min="4107" max="4107" width="8" style="3" customWidth="1"/>
    <col min="4108" max="4108" width="7" style="3" customWidth="1"/>
    <col min="4109" max="4109" width="7.33203125" style="3" customWidth="1"/>
    <col min="4110" max="4110" width="8.1640625" style="3" customWidth="1"/>
    <col min="4111" max="4111" width="9" style="3" customWidth="1"/>
    <col min="4112" max="4114" width="8" style="3" customWidth="1"/>
    <col min="4115" max="4115" width="7.33203125" style="3" customWidth="1"/>
    <col min="4116" max="4117" width="9" style="3" customWidth="1"/>
    <col min="4118" max="4118" width="2.33203125" style="3" customWidth="1"/>
    <col min="4119" max="4119" width="15.33203125" style="3" customWidth="1"/>
    <col min="4120" max="4120" width="8.33203125" style="3" customWidth="1"/>
    <col min="4121" max="4121" width="15" style="3" customWidth="1"/>
    <col min="4122" max="4126" width="8.83203125" style="3"/>
    <col min="4127" max="4127" width="17.1640625" style="3" customWidth="1"/>
    <col min="4128" max="4128" width="16" style="3" customWidth="1"/>
    <col min="4129" max="4129" width="9.6640625" style="3" customWidth="1"/>
    <col min="4130" max="4352" width="8.83203125" style="3"/>
    <col min="4353" max="4354" width="2.33203125" style="3" customWidth="1"/>
    <col min="4355" max="4355" width="17.83203125" style="3" customWidth="1"/>
    <col min="4356" max="4356" width="10.33203125" style="3" customWidth="1"/>
    <col min="4357" max="4357" width="9" style="3" customWidth="1"/>
    <col min="4358" max="4358" width="8" style="3" customWidth="1"/>
    <col min="4359" max="4359" width="9" style="3" customWidth="1"/>
    <col min="4360" max="4360" width="8.33203125" style="3" customWidth="1"/>
    <col min="4361" max="4361" width="11.33203125" style="3" customWidth="1"/>
    <col min="4362" max="4362" width="8.33203125" style="3" customWidth="1"/>
    <col min="4363" max="4363" width="8" style="3" customWidth="1"/>
    <col min="4364" max="4364" width="7" style="3" customWidth="1"/>
    <col min="4365" max="4365" width="7.33203125" style="3" customWidth="1"/>
    <col min="4366" max="4366" width="8.1640625" style="3" customWidth="1"/>
    <col min="4367" max="4367" width="9" style="3" customWidth="1"/>
    <col min="4368" max="4370" width="8" style="3" customWidth="1"/>
    <col min="4371" max="4371" width="7.33203125" style="3" customWidth="1"/>
    <col min="4372" max="4373" width="9" style="3" customWidth="1"/>
    <col min="4374" max="4374" width="2.33203125" style="3" customWidth="1"/>
    <col min="4375" max="4375" width="15.33203125" style="3" customWidth="1"/>
    <col min="4376" max="4376" width="8.33203125" style="3" customWidth="1"/>
    <col min="4377" max="4377" width="15" style="3" customWidth="1"/>
    <col min="4378" max="4382" width="8.83203125" style="3"/>
    <col min="4383" max="4383" width="17.1640625" style="3" customWidth="1"/>
    <col min="4384" max="4384" width="16" style="3" customWidth="1"/>
    <col min="4385" max="4385" width="9.6640625" style="3" customWidth="1"/>
    <col min="4386" max="4608" width="8.83203125" style="3"/>
    <col min="4609" max="4610" width="2.33203125" style="3" customWidth="1"/>
    <col min="4611" max="4611" width="17.83203125" style="3" customWidth="1"/>
    <col min="4612" max="4612" width="10.33203125" style="3" customWidth="1"/>
    <col min="4613" max="4613" width="9" style="3" customWidth="1"/>
    <col min="4614" max="4614" width="8" style="3" customWidth="1"/>
    <col min="4615" max="4615" width="9" style="3" customWidth="1"/>
    <col min="4616" max="4616" width="8.33203125" style="3" customWidth="1"/>
    <col min="4617" max="4617" width="11.33203125" style="3" customWidth="1"/>
    <col min="4618" max="4618" width="8.33203125" style="3" customWidth="1"/>
    <col min="4619" max="4619" width="8" style="3" customWidth="1"/>
    <col min="4620" max="4620" width="7" style="3" customWidth="1"/>
    <col min="4621" max="4621" width="7.33203125" style="3" customWidth="1"/>
    <col min="4622" max="4622" width="8.1640625" style="3" customWidth="1"/>
    <col min="4623" max="4623" width="9" style="3" customWidth="1"/>
    <col min="4624" max="4626" width="8" style="3" customWidth="1"/>
    <col min="4627" max="4627" width="7.33203125" style="3" customWidth="1"/>
    <col min="4628" max="4629" width="9" style="3" customWidth="1"/>
    <col min="4630" max="4630" width="2.33203125" style="3" customWidth="1"/>
    <col min="4631" max="4631" width="15.33203125" style="3" customWidth="1"/>
    <col min="4632" max="4632" width="8.33203125" style="3" customWidth="1"/>
    <col min="4633" max="4633" width="15" style="3" customWidth="1"/>
    <col min="4634" max="4638" width="8.83203125" style="3"/>
    <col min="4639" max="4639" width="17.1640625" style="3" customWidth="1"/>
    <col min="4640" max="4640" width="16" style="3" customWidth="1"/>
    <col min="4641" max="4641" width="9.6640625" style="3" customWidth="1"/>
    <col min="4642" max="4864" width="8.83203125" style="3"/>
    <col min="4865" max="4866" width="2.33203125" style="3" customWidth="1"/>
    <col min="4867" max="4867" width="17.83203125" style="3" customWidth="1"/>
    <col min="4868" max="4868" width="10.33203125" style="3" customWidth="1"/>
    <col min="4869" max="4869" width="9" style="3" customWidth="1"/>
    <col min="4870" max="4870" width="8" style="3" customWidth="1"/>
    <col min="4871" max="4871" width="9" style="3" customWidth="1"/>
    <col min="4872" max="4872" width="8.33203125" style="3" customWidth="1"/>
    <col min="4873" max="4873" width="11.33203125" style="3" customWidth="1"/>
    <col min="4874" max="4874" width="8.33203125" style="3" customWidth="1"/>
    <col min="4875" max="4875" width="8" style="3" customWidth="1"/>
    <col min="4876" max="4876" width="7" style="3" customWidth="1"/>
    <col min="4877" max="4877" width="7.33203125" style="3" customWidth="1"/>
    <col min="4878" max="4878" width="8.1640625" style="3" customWidth="1"/>
    <col min="4879" max="4879" width="9" style="3" customWidth="1"/>
    <col min="4880" max="4882" width="8" style="3" customWidth="1"/>
    <col min="4883" max="4883" width="7.33203125" style="3" customWidth="1"/>
    <col min="4884" max="4885" width="9" style="3" customWidth="1"/>
    <col min="4886" max="4886" width="2.33203125" style="3" customWidth="1"/>
    <col min="4887" max="4887" width="15.33203125" style="3" customWidth="1"/>
    <col min="4888" max="4888" width="8.33203125" style="3" customWidth="1"/>
    <col min="4889" max="4889" width="15" style="3" customWidth="1"/>
    <col min="4890" max="4894" width="8.83203125" style="3"/>
    <col min="4895" max="4895" width="17.1640625" style="3" customWidth="1"/>
    <col min="4896" max="4896" width="16" style="3" customWidth="1"/>
    <col min="4897" max="4897" width="9.6640625" style="3" customWidth="1"/>
    <col min="4898" max="5120" width="8.83203125" style="3"/>
    <col min="5121" max="5122" width="2.33203125" style="3" customWidth="1"/>
    <col min="5123" max="5123" width="17.83203125" style="3" customWidth="1"/>
    <col min="5124" max="5124" width="10.33203125" style="3" customWidth="1"/>
    <col min="5125" max="5125" width="9" style="3" customWidth="1"/>
    <col min="5126" max="5126" width="8" style="3" customWidth="1"/>
    <col min="5127" max="5127" width="9" style="3" customWidth="1"/>
    <col min="5128" max="5128" width="8.33203125" style="3" customWidth="1"/>
    <col min="5129" max="5129" width="11.33203125" style="3" customWidth="1"/>
    <col min="5130" max="5130" width="8.33203125" style="3" customWidth="1"/>
    <col min="5131" max="5131" width="8" style="3" customWidth="1"/>
    <col min="5132" max="5132" width="7" style="3" customWidth="1"/>
    <col min="5133" max="5133" width="7.33203125" style="3" customWidth="1"/>
    <col min="5134" max="5134" width="8.1640625" style="3" customWidth="1"/>
    <col min="5135" max="5135" width="9" style="3" customWidth="1"/>
    <col min="5136" max="5138" width="8" style="3" customWidth="1"/>
    <col min="5139" max="5139" width="7.33203125" style="3" customWidth="1"/>
    <col min="5140" max="5141" width="9" style="3" customWidth="1"/>
    <col min="5142" max="5142" width="2.33203125" style="3" customWidth="1"/>
    <col min="5143" max="5143" width="15.33203125" style="3" customWidth="1"/>
    <col min="5144" max="5144" width="8.33203125" style="3" customWidth="1"/>
    <col min="5145" max="5145" width="15" style="3" customWidth="1"/>
    <col min="5146" max="5150" width="8.83203125" style="3"/>
    <col min="5151" max="5151" width="17.1640625" style="3" customWidth="1"/>
    <col min="5152" max="5152" width="16" style="3" customWidth="1"/>
    <col min="5153" max="5153" width="9.6640625" style="3" customWidth="1"/>
    <col min="5154" max="5376" width="8.83203125" style="3"/>
    <col min="5377" max="5378" width="2.33203125" style="3" customWidth="1"/>
    <col min="5379" max="5379" width="17.83203125" style="3" customWidth="1"/>
    <col min="5380" max="5380" width="10.33203125" style="3" customWidth="1"/>
    <col min="5381" max="5381" width="9" style="3" customWidth="1"/>
    <col min="5382" max="5382" width="8" style="3" customWidth="1"/>
    <col min="5383" max="5383" width="9" style="3" customWidth="1"/>
    <col min="5384" max="5384" width="8.33203125" style="3" customWidth="1"/>
    <col min="5385" max="5385" width="11.33203125" style="3" customWidth="1"/>
    <col min="5386" max="5386" width="8.33203125" style="3" customWidth="1"/>
    <col min="5387" max="5387" width="8" style="3" customWidth="1"/>
    <col min="5388" max="5388" width="7" style="3" customWidth="1"/>
    <col min="5389" max="5389" width="7.33203125" style="3" customWidth="1"/>
    <col min="5390" max="5390" width="8.1640625" style="3" customWidth="1"/>
    <col min="5391" max="5391" width="9" style="3" customWidth="1"/>
    <col min="5392" max="5394" width="8" style="3" customWidth="1"/>
    <col min="5395" max="5395" width="7.33203125" style="3" customWidth="1"/>
    <col min="5396" max="5397" width="9" style="3" customWidth="1"/>
    <col min="5398" max="5398" width="2.33203125" style="3" customWidth="1"/>
    <col min="5399" max="5399" width="15.33203125" style="3" customWidth="1"/>
    <col min="5400" max="5400" width="8.33203125" style="3" customWidth="1"/>
    <col min="5401" max="5401" width="15" style="3" customWidth="1"/>
    <col min="5402" max="5406" width="8.83203125" style="3"/>
    <col min="5407" max="5407" width="17.1640625" style="3" customWidth="1"/>
    <col min="5408" max="5408" width="16" style="3" customWidth="1"/>
    <col min="5409" max="5409" width="9.6640625" style="3" customWidth="1"/>
    <col min="5410" max="5632" width="8.83203125" style="3"/>
    <col min="5633" max="5634" width="2.33203125" style="3" customWidth="1"/>
    <col min="5635" max="5635" width="17.83203125" style="3" customWidth="1"/>
    <col min="5636" max="5636" width="10.33203125" style="3" customWidth="1"/>
    <col min="5637" max="5637" width="9" style="3" customWidth="1"/>
    <col min="5638" max="5638" width="8" style="3" customWidth="1"/>
    <col min="5639" max="5639" width="9" style="3" customWidth="1"/>
    <col min="5640" max="5640" width="8.33203125" style="3" customWidth="1"/>
    <col min="5641" max="5641" width="11.33203125" style="3" customWidth="1"/>
    <col min="5642" max="5642" width="8.33203125" style="3" customWidth="1"/>
    <col min="5643" max="5643" width="8" style="3" customWidth="1"/>
    <col min="5644" max="5644" width="7" style="3" customWidth="1"/>
    <col min="5645" max="5645" width="7.33203125" style="3" customWidth="1"/>
    <col min="5646" max="5646" width="8.1640625" style="3" customWidth="1"/>
    <col min="5647" max="5647" width="9" style="3" customWidth="1"/>
    <col min="5648" max="5650" width="8" style="3" customWidth="1"/>
    <col min="5651" max="5651" width="7.33203125" style="3" customWidth="1"/>
    <col min="5652" max="5653" width="9" style="3" customWidth="1"/>
    <col min="5654" max="5654" width="2.33203125" style="3" customWidth="1"/>
    <col min="5655" max="5655" width="15.33203125" style="3" customWidth="1"/>
    <col min="5656" max="5656" width="8.33203125" style="3" customWidth="1"/>
    <col min="5657" max="5657" width="15" style="3" customWidth="1"/>
    <col min="5658" max="5662" width="8.83203125" style="3"/>
    <col min="5663" max="5663" width="17.1640625" style="3" customWidth="1"/>
    <col min="5664" max="5664" width="16" style="3" customWidth="1"/>
    <col min="5665" max="5665" width="9.6640625" style="3" customWidth="1"/>
    <col min="5666" max="5888" width="8.83203125" style="3"/>
    <col min="5889" max="5890" width="2.33203125" style="3" customWidth="1"/>
    <col min="5891" max="5891" width="17.83203125" style="3" customWidth="1"/>
    <col min="5892" max="5892" width="10.33203125" style="3" customWidth="1"/>
    <col min="5893" max="5893" width="9" style="3" customWidth="1"/>
    <col min="5894" max="5894" width="8" style="3" customWidth="1"/>
    <col min="5895" max="5895" width="9" style="3" customWidth="1"/>
    <col min="5896" max="5896" width="8.33203125" style="3" customWidth="1"/>
    <col min="5897" max="5897" width="11.33203125" style="3" customWidth="1"/>
    <col min="5898" max="5898" width="8.33203125" style="3" customWidth="1"/>
    <col min="5899" max="5899" width="8" style="3" customWidth="1"/>
    <col min="5900" max="5900" width="7" style="3" customWidth="1"/>
    <col min="5901" max="5901" width="7.33203125" style="3" customWidth="1"/>
    <col min="5902" max="5902" width="8.1640625" style="3" customWidth="1"/>
    <col min="5903" max="5903" width="9" style="3" customWidth="1"/>
    <col min="5904" max="5906" width="8" style="3" customWidth="1"/>
    <col min="5907" max="5907" width="7.33203125" style="3" customWidth="1"/>
    <col min="5908" max="5909" width="9" style="3" customWidth="1"/>
    <col min="5910" max="5910" width="2.33203125" style="3" customWidth="1"/>
    <col min="5911" max="5911" width="15.33203125" style="3" customWidth="1"/>
    <col min="5912" max="5912" width="8.33203125" style="3" customWidth="1"/>
    <col min="5913" max="5913" width="15" style="3" customWidth="1"/>
    <col min="5914" max="5918" width="8.83203125" style="3"/>
    <col min="5919" max="5919" width="17.1640625" style="3" customWidth="1"/>
    <col min="5920" max="5920" width="16" style="3" customWidth="1"/>
    <col min="5921" max="5921" width="9.6640625" style="3" customWidth="1"/>
    <col min="5922" max="6144" width="8.83203125" style="3"/>
    <col min="6145" max="6146" width="2.33203125" style="3" customWidth="1"/>
    <col min="6147" max="6147" width="17.83203125" style="3" customWidth="1"/>
    <col min="6148" max="6148" width="10.33203125" style="3" customWidth="1"/>
    <col min="6149" max="6149" width="9" style="3" customWidth="1"/>
    <col min="6150" max="6150" width="8" style="3" customWidth="1"/>
    <col min="6151" max="6151" width="9" style="3" customWidth="1"/>
    <col min="6152" max="6152" width="8.33203125" style="3" customWidth="1"/>
    <col min="6153" max="6153" width="11.33203125" style="3" customWidth="1"/>
    <col min="6154" max="6154" width="8.33203125" style="3" customWidth="1"/>
    <col min="6155" max="6155" width="8" style="3" customWidth="1"/>
    <col min="6156" max="6156" width="7" style="3" customWidth="1"/>
    <col min="6157" max="6157" width="7.33203125" style="3" customWidth="1"/>
    <col min="6158" max="6158" width="8.1640625" style="3" customWidth="1"/>
    <col min="6159" max="6159" width="9" style="3" customWidth="1"/>
    <col min="6160" max="6162" width="8" style="3" customWidth="1"/>
    <col min="6163" max="6163" width="7.33203125" style="3" customWidth="1"/>
    <col min="6164" max="6165" width="9" style="3" customWidth="1"/>
    <col min="6166" max="6166" width="2.33203125" style="3" customWidth="1"/>
    <col min="6167" max="6167" width="15.33203125" style="3" customWidth="1"/>
    <col min="6168" max="6168" width="8.33203125" style="3" customWidth="1"/>
    <col min="6169" max="6169" width="15" style="3" customWidth="1"/>
    <col min="6170" max="6174" width="8.83203125" style="3"/>
    <col min="6175" max="6175" width="17.1640625" style="3" customWidth="1"/>
    <col min="6176" max="6176" width="16" style="3" customWidth="1"/>
    <col min="6177" max="6177" width="9.6640625" style="3" customWidth="1"/>
    <col min="6178" max="6400" width="8.83203125" style="3"/>
    <col min="6401" max="6402" width="2.33203125" style="3" customWidth="1"/>
    <col min="6403" max="6403" width="17.83203125" style="3" customWidth="1"/>
    <col min="6404" max="6404" width="10.33203125" style="3" customWidth="1"/>
    <col min="6405" max="6405" width="9" style="3" customWidth="1"/>
    <col min="6406" max="6406" width="8" style="3" customWidth="1"/>
    <col min="6407" max="6407" width="9" style="3" customWidth="1"/>
    <col min="6408" max="6408" width="8.33203125" style="3" customWidth="1"/>
    <col min="6409" max="6409" width="11.33203125" style="3" customWidth="1"/>
    <col min="6410" max="6410" width="8.33203125" style="3" customWidth="1"/>
    <col min="6411" max="6411" width="8" style="3" customWidth="1"/>
    <col min="6412" max="6412" width="7" style="3" customWidth="1"/>
    <col min="6413" max="6413" width="7.33203125" style="3" customWidth="1"/>
    <col min="6414" max="6414" width="8.1640625" style="3" customWidth="1"/>
    <col min="6415" max="6415" width="9" style="3" customWidth="1"/>
    <col min="6416" max="6418" width="8" style="3" customWidth="1"/>
    <col min="6419" max="6419" width="7.33203125" style="3" customWidth="1"/>
    <col min="6420" max="6421" width="9" style="3" customWidth="1"/>
    <col min="6422" max="6422" width="2.33203125" style="3" customWidth="1"/>
    <col min="6423" max="6423" width="15.33203125" style="3" customWidth="1"/>
    <col min="6424" max="6424" width="8.33203125" style="3" customWidth="1"/>
    <col min="6425" max="6425" width="15" style="3" customWidth="1"/>
    <col min="6426" max="6430" width="8.83203125" style="3"/>
    <col min="6431" max="6431" width="17.1640625" style="3" customWidth="1"/>
    <col min="6432" max="6432" width="16" style="3" customWidth="1"/>
    <col min="6433" max="6433" width="9.6640625" style="3" customWidth="1"/>
    <col min="6434" max="6656" width="8.83203125" style="3"/>
    <col min="6657" max="6658" width="2.33203125" style="3" customWidth="1"/>
    <col min="6659" max="6659" width="17.83203125" style="3" customWidth="1"/>
    <col min="6660" max="6660" width="10.33203125" style="3" customWidth="1"/>
    <col min="6661" max="6661" width="9" style="3" customWidth="1"/>
    <col min="6662" max="6662" width="8" style="3" customWidth="1"/>
    <col min="6663" max="6663" width="9" style="3" customWidth="1"/>
    <col min="6664" max="6664" width="8.33203125" style="3" customWidth="1"/>
    <col min="6665" max="6665" width="11.33203125" style="3" customWidth="1"/>
    <col min="6666" max="6666" width="8.33203125" style="3" customWidth="1"/>
    <col min="6667" max="6667" width="8" style="3" customWidth="1"/>
    <col min="6668" max="6668" width="7" style="3" customWidth="1"/>
    <col min="6669" max="6669" width="7.33203125" style="3" customWidth="1"/>
    <col min="6670" max="6670" width="8.1640625" style="3" customWidth="1"/>
    <col min="6671" max="6671" width="9" style="3" customWidth="1"/>
    <col min="6672" max="6674" width="8" style="3" customWidth="1"/>
    <col min="6675" max="6675" width="7.33203125" style="3" customWidth="1"/>
    <col min="6676" max="6677" width="9" style="3" customWidth="1"/>
    <col min="6678" max="6678" width="2.33203125" style="3" customWidth="1"/>
    <col min="6679" max="6679" width="15.33203125" style="3" customWidth="1"/>
    <col min="6680" max="6680" width="8.33203125" style="3" customWidth="1"/>
    <col min="6681" max="6681" width="15" style="3" customWidth="1"/>
    <col min="6682" max="6686" width="8.83203125" style="3"/>
    <col min="6687" max="6687" width="17.1640625" style="3" customWidth="1"/>
    <col min="6688" max="6688" width="16" style="3" customWidth="1"/>
    <col min="6689" max="6689" width="9.6640625" style="3" customWidth="1"/>
    <col min="6690" max="6912" width="8.83203125" style="3"/>
    <col min="6913" max="6914" width="2.33203125" style="3" customWidth="1"/>
    <col min="6915" max="6915" width="17.83203125" style="3" customWidth="1"/>
    <col min="6916" max="6916" width="10.33203125" style="3" customWidth="1"/>
    <col min="6917" max="6917" width="9" style="3" customWidth="1"/>
    <col min="6918" max="6918" width="8" style="3" customWidth="1"/>
    <col min="6919" max="6919" width="9" style="3" customWidth="1"/>
    <col min="6920" max="6920" width="8.33203125" style="3" customWidth="1"/>
    <col min="6921" max="6921" width="11.33203125" style="3" customWidth="1"/>
    <col min="6922" max="6922" width="8.33203125" style="3" customWidth="1"/>
    <col min="6923" max="6923" width="8" style="3" customWidth="1"/>
    <col min="6924" max="6924" width="7" style="3" customWidth="1"/>
    <col min="6925" max="6925" width="7.33203125" style="3" customWidth="1"/>
    <col min="6926" max="6926" width="8.1640625" style="3" customWidth="1"/>
    <col min="6927" max="6927" width="9" style="3" customWidth="1"/>
    <col min="6928" max="6930" width="8" style="3" customWidth="1"/>
    <col min="6931" max="6931" width="7.33203125" style="3" customWidth="1"/>
    <col min="6932" max="6933" width="9" style="3" customWidth="1"/>
    <col min="6934" max="6934" width="2.33203125" style="3" customWidth="1"/>
    <col min="6935" max="6935" width="15.33203125" style="3" customWidth="1"/>
    <col min="6936" max="6936" width="8.33203125" style="3" customWidth="1"/>
    <col min="6937" max="6937" width="15" style="3" customWidth="1"/>
    <col min="6938" max="6942" width="8.83203125" style="3"/>
    <col min="6943" max="6943" width="17.1640625" style="3" customWidth="1"/>
    <col min="6944" max="6944" width="16" style="3" customWidth="1"/>
    <col min="6945" max="6945" width="9.6640625" style="3" customWidth="1"/>
    <col min="6946" max="7168" width="8.83203125" style="3"/>
    <col min="7169" max="7170" width="2.33203125" style="3" customWidth="1"/>
    <col min="7171" max="7171" width="17.83203125" style="3" customWidth="1"/>
    <col min="7172" max="7172" width="10.33203125" style="3" customWidth="1"/>
    <col min="7173" max="7173" width="9" style="3" customWidth="1"/>
    <col min="7174" max="7174" width="8" style="3" customWidth="1"/>
    <col min="7175" max="7175" width="9" style="3" customWidth="1"/>
    <col min="7176" max="7176" width="8.33203125" style="3" customWidth="1"/>
    <col min="7177" max="7177" width="11.33203125" style="3" customWidth="1"/>
    <col min="7178" max="7178" width="8.33203125" style="3" customWidth="1"/>
    <col min="7179" max="7179" width="8" style="3" customWidth="1"/>
    <col min="7180" max="7180" width="7" style="3" customWidth="1"/>
    <col min="7181" max="7181" width="7.33203125" style="3" customWidth="1"/>
    <col min="7182" max="7182" width="8.1640625" style="3" customWidth="1"/>
    <col min="7183" max="7183" width="9" style="3" customWidth="1"/>
    <col min="7184" max="7186" width="8" style="3" customWidth="1"/>
    <col min="7187" max="7187" width="7.33203125" style="3" customWidth="1"/>
    <col min="7188" max="7189" width="9" style="3" customWidth="1"/>
    <col min="7190" max="7190" width="2.33203125" style="3" customWidth="1"/>
    <col min="7191" max="7191" width="15.33203125" style="3" customWidth="1"/>
    <col min="7192" max="7192" width="8.33203125" style="3" customWidth="1"/>
    <col min="7193" max="7193" width="15" style="3" customWidth="1"/>
    <col min="7194" max="7198" width="8.83203125" style="3"/>
    <col min="7199" max="7199" width="17.1640625" style="3" customWidth="1"/>
    <col min="7200" max="7200" width="16" style="3" customWidth="1"/>
    <col min="7201" max="7201" width="9.6640625" style="3" customWidth="1"/>
    <col min="7202" max="7424" width="8.83203125" style="3"/>
    <col min="7425" max="7426" width="2.33203125" style="3" customWidth="1"/>
    <col min="7427" max="7427" width="17.83203125" style="3" customWidth="1"/>
    <col min="7428" max="7428" width="10.33203125" style="3" customWidth="1"/>
    <col min="7429" max="7429" width="9" style="3" customWidth="1"/>
    <col min="7430" max="7430" width="8" style="3" customWidth="1"/>
    <col min="7431" max="7431" width="9" style="3" customWidth="1"/>
    <col min="7432" max="7432" width="8.33203125" style="3" customWidth="1"/>
    <col min="7433" max="7433" width="11.33203125" style="3" customWidth="1"/>
    <col min="7434" max="7434" width="8.33203125" style="3" customWidth="1"/>
    <col min="7435" max="7435" width="8" style="3" customWidth="1"/>
    <col min="7436" max="7436" width="7" style="3" customWidth="1"/>
    <col min="7437" max="7437" width="7.33203125" style="3" customWidth="1"/>
    <col min="7438" max="7438" width="8.1640625" style="3" customWidth="1"/>
    <col min="7439" max="7439" width="9" style="3" customWidth="1"/>
    <col min="7440" max="7442" width="8" style="3" customWidth="1"/>
    <col min="7443" max="7443" width="7.33203125" style="3" customWidth="1"/>
    <col min="7444" max="7445" width="9" style="3" customWidth="1"/>
    <col min="7446" max="7446" width="2.33203125" style="3" customWidth="1"/>
    <col min="7447" max="7447" width="15.33203125" style="3" customWidth="1"/>
    <col min="7448" max="7448" width="8.33203125" style="3" customWidth="1"/>
    <col min="7449" max="7449" width="15" style="3" customWidth="1"/>
    <col min="7450" max="7454" width="8.83203125" style="3"/>
    <col min="7455" max="7455" width="17.1640625" style="3" customWidth="1"/>
    <col min="7456" max="7456" width="16" style="3" customWidth="1"/>
    <col min="7457" max="7457" width="9.6640625" style="3" customWidth="1"/>
    <col min="7458" max="7680" width="8.83203125" style="3"/>
    <col min="7681" max="7682" width="2.33203125" style="3" customWidth="1"/>
    <col min="7683" max="7683" width="17.83203125" style="3" customWidth="1"/>
    <col min="7684" max="7684" width="10.33203125" style="3" customWidth="1"/>
    <col min="7685" max="7685" width="9" style="3" customWidth="1"/>
    <col min="7686" max="7686" width="8" style="3" customWidth="1"/>
    <col min="7687" max="7687" width="9" style="3" customWidth="1"/>
    <col min="7688" max="7688" width="8.33203125" style="3" customWidth="1"/>
    <col min="7689" max="7689" width="11.33203125" style="3" customWidth="1"/>
    <col min="7690" max="7690" width="8.33203125" style="3" customWidth="1"/>
    <col min="7691" max="7691" width="8" style="3" customWidth="1"/>
    <col min="7692" max="7692" width="7" style="3" customWidth="1"/>
    <col min="7693" max="7693" width="7.33203125" style="3" customWidth="1"/>
    <col min="7694" max="7694" width="8.1640625" style="3" customWidth="1"/>
    <col min="7695" max="7695" width="9" style="3" customWidth="1"/>
    <col min="7696" max="7698" width="8" style="3" customWidth="1"/>
    <col min="7699" max="7699" width="7.33203125" style="3" customWidth="1"/>
    <col min="7700" max="7701" width="9" style="3" customWidth="1"/>
    <col min="7702" max="7702" width="2.33203125" style="3" customWidth="1"/>
    <col min="7703" max="7703" width="15.33203125" style="3" customWidth="1"/>
    <col min="7704" max="7704" width="8.33203125" style="3" customWidth="1"/>
    <col min="7705" max="7705" width="15" style="3" customWidth="1"/>
    <col min="7706" max="7710" width="8.83203125" style="3"/>
    <col min="7711" max="7711" width="17.1640625" style="3" customWidth="1"/>
    <col min="7712" max="7712" width="16" style="3" customWidth="1"/>
    <col min="7713" max="7713" width="9.6640625" style="3" customWidth="1"/>
    <col min="7714" max="7936" width="8.83203125" style="3"/>
    <col min="7937" max="7938" width="2.33203125" style="3" customWidth="1"/>
    <col min="7939" max="7939" width="17.83203125" style="3" customWidth="1"/>
    <col min="7940" max="7940" width="10.33203125" style="3" customWidth="1"/>
    <col min="7941" max="7941" width="9" style="3" customWidth="1"/>
    <col min="7942" max="7942" width="8" style="3" customWidth="1"/>
    <col min="7943" max="7943" width="9" style="3" customWidth="1"/>
    <col min="7944" max="7944" width="8.33203125" style="3" customWidth="1"/>
    <col min="7945" max="7945" width="11.33203125" style="3" customWidth="1"/>
    <col min="7946" max="7946" width="8.33203125" style="3" customWidth="1"/>
    <col min="7947" max="7947" width="8" style="3" customWidth="1"/>
    <col min="7948" max="7948" width="7" style="3" customWidth="1"/>
    <col min="7949" max="7949" width="7.33203125" style="3" customWidth="1"/>
    <col min="7950" max="7950" width="8.1640625" style="3" customWidth="1"/>
    <col min="7951" max="7951" width="9" style="3" customWidth="1"/>
    <col min="7952" max="7954" width="8" style="3" customWidth="1"/>
    <col min="7955" max="7955" width="7.33203125" style="3" customWidth="1"/>
    <col min="7956" max="7957" width="9" style="3" customWidth="1"/>
    <col min="7958" max="7958" width="2.33203125" style="3" customWidth="1"/>
    <col min="7959" max="7959" width="15.33203125" style="3" customWidth="1"/>
    <col min="7960" max="7960" width="8.33203125" style="3" customWidth="1"/>
    <col min="7961" max="7961" width="15" style="3" customWidth="1"/>
    <col min="7962" max="7966" width="8.83203125" style="3"/>
    <col min="7967" max="7967" width="17.1640625" style="3" customWidth="1"/>
    <col min="7968" max="7968" width="16" style="3" customWidth="1"/>
    <col min="7969" max="7969" width="9.6640625" style="3" customWidth="1"/>
    <col min="7970" max="8192" width="8.83203125" style="3"/>
    <col min="8193" max="8194" width="2.33203125" style="3" customWidth="1"/>
    <col min="8195" max="8195" width="17.83203125" style="3" customWidth="1"/>
    <col min="8196" max="8196" width="10.33203125" style="3" customWidth="1"/>
    <col min="8197" max="8197" width="9" style="3" customWidth="1"/>
    <col min="8198" max="8198" width="8" style="3" customWidth="1"/>
    <col min="8199" max="8199" width="9" style="3" customWidth="1"/>
    <col min="8200" max="8200" width="8.33203125" style="3" customWidth="1"/>
    <col min="8201" max="8201" width="11.33203125" style="3" customWidth="1"/>
    <col min="8202" max="8202" width="8.33203125" style="3" customWidth="1"/>
    <col min="8203" max="8203" width="8" style="3" customWidth="1"/>
    <col min="8204" max="8204" width="7" style="3" customWidth="1"/>
    <col min="8205" max="8205" width="7.33203125" style="3" customWidth="1"/>
    <col min="8206" max="8206" width="8.1640625" style="3" customWidth="1"/>
    <col min="8207" max="8207" width="9" style="3" customWidth="1"/>
    <col min="8208" max="8210" width="8" style="3" customWidth="1"/>
    <col min="8211" max="8211" width="7.33203125" style="3" customWidth="1"/>
    <col min="8212" max="8213" width="9" style="3" customWidth="1"/>
    <col min="8214" max="8214" width="2.33203125" style="3" customWidth="1"/>
    <col min="8215" max="8215" width="15.33203125" style="3" customWidth="1"/>
    <col min="8216" max="8216" width="8.33203125" style="3" customWidth="1"/>
    <col min="8217" max="8217" width="15" style="3" customWidth="1"/>
    <col min="8218" max="8222" width="8.83203125" style="3"/>
    <col min="8223" max="8223" width="17.1640625" style="3" customWidth="1"/>
    <col min="8224" max="8224" width="16" style="3" customWidth="1"/>
    <col min="8225" max="8225" width="9.6640625" style="3" customWidth="1"/>
    <col min="8226" max="8448" width="8.83203125" style="3"/>
    <col min="8449" max="8450" width="2.33203125" style="3" customWidth="1"/>
    <col min="8451" max="8451" width="17.83203125" style="3" customWidth="1"/>
    <col min="8452" max="8452" width="10.33203125" style="3" customWidth="1"/>
    <col min="8453" max="8453" width="9" style="3" customWidth="1"/>
    <col min="8454" max="8454" width="8" style="3" customWidth="1"/>
    <col min="8455" max="8455" width="9" style="3" customWidth="1"/>
    <col min="8456" max="8456" width="8.33203125" style="3" customWidth="1"/>
    <col min="8457" max="8457" width="11.33203125" style="3" customWidth="1"/>
    <col min="8458" max="8458" width="8.33203125" style="3" customWidth="1"/>
    <col min="8459" max="8459" width="8" style="3" customWidth="1"/>
    <col min="8460" max="8460" width="7" style="3" customWidth="1"/>
    <col min="8461" max="8461" width="7.33203125" style="3" customWidth="1"/>
    <col min="8462" max="8462" width="8.1640625" style="3" customWidth="1"/>
    <col min="8463" max="8463" width="9" style="3" customWidth="1"/>
    <col min="8464" max="8466" width="8" style="3" customWidth="1"/>
    <col min="8467" max="8467" width="7.33203125" style="3" customWidth="1"/>
    <col min="8468" max="8469" width="9" style="3" customWidth="1"/>
    <col min="8470" max="8470" width="2.33203125" style="3" customWidth="1"/>
    <col min="8471" max="8471" width="15.33203125" style="3" customWidth="1"/>
    <col min="8472" max="8472" width="8.33203125" style="3" customWidth="1"/>
    <col min="8473" max="8473" width="15" style="3" customWidth="1"/>
    <col min="8474" max="8478" width="8.83203125" style="3"/>
    <col min="8479" max="8479" width="17.1640625" style="3" customWidth="1"/>
    <col min="8480" max="8480" width="16" style="3" customWidth="1"/>
    <col min="8481" max="8481" width="9.6640625" style="3" customWidth="1"/>
    <col min="8482" max="8704" width="8.83203125" style="3"/>
    <col min="8705" max="8706" width="2.33203125" style="3" customWidth="1"/>
    <col min="8707" max="8707" width="17.83203125" style="3" customWidth="1"/>
    <col min="8708" max="8708" width="10.33203125" style="3" customWidth="1"/>
    <col min="8709" max="8709" width="9" style="3" customWidth="1"/>
    <col min="8710" max="8710" width="8" style="3" customWidth="1"/>
    <col min="8711" max="8711" width="9" style="3" customWidth="1"/>
    <col min="8712" max="8712" width="8.33203125" style="3" customWidth="1"/>
    <col min="8713" max="8713" width="11.33203125" style="3" customWidth="1"/>
    <col min="8714" max="8714" width="8.33203125" style="3" customWidth="1"/>
    <col min="8715" max="8715" width="8" style="3" customWidth="1"/>
    <col min="8716" max="8716" width="7" style="3" customWidth="1"/>
    <col min="8717" max="8717" width="7.33203125" style="3" customWidth="1"/>
    <col min="8718" max="8718" width="8.1640625" style="3" customWidth="1"/>
    <col min="8719" max="8719" width="9" style="3" customWidth="1"/>
    <col min="8720" max="8722" width="8" style="3" customWidth="1"/>
    <col min="8723" max="8723" width="7.33203125" style="3" customWidth="1"/>
    <col min="8724" max="8725" width="9" style="3" customWidth="1"/>
    <col min="8726" max="8726" width="2.33203125" style="3" customWidth="1"/>
    <col min="8727" max="8727" width="15.33203125" style="3" customWidth="1"/>
    <col min="8728" max="8728" width="8.33203125" style="3" customWidth="1"/>
    <col min="8729" max="8729" width="15" style="3" customWidth="1"/>
    <col min="8730" max="8734" width="8.83203125" style="3"/>
    <col min="8735" max="8735" width="17.1640625" style="3" customWidth="1"/>
    <col min="8736" max="8736" width="16" style="3" customWidth="1"/>
    <col min="8737" max="8737" width="9.6640625" style="3" customWidth="1"/>
    <col min="8738" max="8960" width="8.83203125" style="3"/>
    <col min="8961" max="8962" width="2.33203125" style="3" customWidth="1"/>
    <col min="8963" max="8963" width="17.83203125" style="3" customWidth="1"/>
    <col min="8964" max="8964" width="10.33203125" style="3" customWidth="1"/>
    <col min="8965" max="8965" width="9" style="3" customWidth="1"/>
    <col min="8966" max="8966" width="8" style="3" customWidth="1"/>
    <col min="8967" max="8967" width="9" style="3" customWidth="1"/>
    <col min="8968" max="8968" width="8.33203125" style="3" customWidth="1"/>
    <col min="8969" max="8969" width="11.33203125" style="3" customWidth="1"/>
    <col min="8970" max="8970" width="8.33203125" style="3" customWidth="1"/>
    <col min="8971" max="8971" width="8" style="3" customWidth="1"/>
    <col min="8972" max="8972" width="7" style="3" customWidth="1"/>
    <col min="8973" max="8973" width="7.33203125" style="3" customWidth="1"/>
    <col min="8974" max="8974" width="8.1640625" style="3" customWidth="1"/>
    <col min="8975" max="8975" width="9" style="3" customWidth="1"/>
    <col min="8976" max="8978" width="8" style="3" customWidth="1"/>
    <col min="8979" max="8979" width="7.33203125" style="3" customWidth="1"/>
    <col min="8980" max="8981" width="9" style="3" customWidth="1"/>
    <col min="8982" max="8982" width="2.33203125" style="3" customWidth="1"/>
    <col min="8983" max="8983" width="15.33203125" style="3" customWidth="1"/>
    <col min="8984" max="8984" width="8.33203125" style="3" customWidth="1"/>
    <col min="8985" max="8985" width="15" style="3" customWidth="1"/>
    <col min="8986" max="8990" width="8.83203125" style="3"/>
    <col min="8991" max="8991" width="17.1640625" style="3" customWidth="1"/>
    <col min="8992" max="8992" width="16" style="3" customWidth="1"/>
    <col min="8993" max="8993" width="9.6640625" style="3" customWidth="1"/>
    <col min="8994" max="9216" width="8.83203125" style="3"/>
    <col min="9217" max="9218" width="2.33203125" style="3" customWidth="1"/>
    <col min="9219" max="9219" width="17.83203125" style="3" customWidth="1"/>
    <col min="9220" max="9220" width="10.33203125" style="3" customWidth="1"/>
    <col min="9221" max="9221" width="9" style="3" customWidth="1"/>
    <col min="9222" max="9222" width="8" style="3" customWidth="1"/>
    <col min="9223" max="9223" width="9" style="3" customWidth="1"/>
    <col min="9224" max="9224" width="8.33203125" style="3" customWidth="1"/>
    <col min="9225" max="9225" width="11.33203125" style="3" customWidth="1"/>
    <col min="9226" max="9226" width="8.33203125" style="3" customWidth="1"/>
    <col min="9227" max="9227" width="8" style="3" customWidth="1"/>
    <col min="9228" max="9228" width="7" style="3" customWidth="1"/>
    <col min="9229" max="9229" width="7.33203125" style="3" customWidth="1"/>
    <col min="9230" max="9230" width="8.1640625" style="3" customWidth="1"/>
    <col min="9231" max="9231" width="9" style="3" customWidth="1"/>
    <col min="9232" max="9234" width="8" style="3" customWidth="1"/>
    <col min="9235" max="9235" width="7.33203125" style="3" customWidth="1"/>
    <col min="9236" max="9237" width="9" style="3" customWidth="1"/>
    <col min="9238" max="9238" width="2.33203125" style="3" customWidth="1"/>
    <col min="9239" max="9239" width="15.33203125" style="3" customWidth="1"/>
    <col min="9240" max="9240" width="8.33203125" style="3" customWidth="1"/>
    <col min="9241" max="9241" width="15" style="3" customWidth="1"/>
    <col min="9242" max="9246" width="8.83203125" style="3"/>
    <col min="9247" max="9247" width="17.1640625" style="3" customWidth="1"/>
    <col min="9248" max="9248" width="16" style="3" customWidth="1"/>
    <col min="9249" max="9249" width="9.6640625" style="3" customWidth="1"/>
    <col min="9250" max="9472" width="8.83203125" style="3"/>
    <col min="9473" max="9474" width="2.33203125" style="3" customWidth="1"/>
    <col min="9475" max="9475" width="17.83203125" style="3" customWidth="1"/>
    <col min="9476" max="9476" width="10.33203125" style="3" customWidth="1"/>
    <col min="9477" max="9477" width="9" style="3" customWidth="1"/>
    <col min="9478" max="9478" width="8" style="3" customWidth="1"/>
    <col min="9479" max="9479" width="9" style="3" customWidth="1"/>
    <col min="9480" max="9480" width="8.33203125" style="3" customWidth="1"/>
    <col min="9481" max="9481" width="11.33203125" style="3" customWidth="1"/>
    <col min="9482" max="9482" width="8.33203125" style="3" customWidth="1"/>
    <col min="9483" max="9483" width="8" style="3" customWidth="1"/>
    <col min="9484" max="9484" width="7" style="3" customWidth="1"/>
    <col min="9485" max="9485" width="7.33203125" style="3" customWidth="1"/>
    <col min="9486" max="9486" width="8.1640625" style="3" customWidth="1"/>
    <col min="9487" max="9487" width="9" style="3" customWidth="1"/>
    <col min="9488" max="9490" width="8" style="3" customWidth="1"/>
    <col min="9491" max="9491" width="7.33203125" style="3" customWidth="1"/>
    <col min="9492" max="9493" width="9" style="3" customWidth="1"/>
    <col min="9494" max="9494" width="2.33203125" style="3" customWidth="1"/>
    <col min="9495" max="9495" width="15.33203125" style="3" customWidth="1"/>
    <col min="9496" max="9496" width="8.33203125" style="3" customWidth="1"/>
    <col min="9497" max="9497" width="15" style="3" customWidth="1"/>
    <col min="9498" max="9502" width="8.83203125" style="3"/>
    <col min="9503" max="9503" width="17.1640625" style="3" customWidth="1"/>
    <col min="9504" max="9504" width="16" style="3" customWidth="1"/>
    <col min="9505" max="9505" width="9.6640625" style="3" customWidth="1"/>
    <col min="9506" max="9728" width="8.83203125" style="3"/>
    <col min="9729" max="9730" width="2.33203125" style="3" customWidth="1"/>
    <col min="9731" max="9731" width="17.83203125" style="3" customWidth="1"/>
    <col min="9732" max="9732" width="10.33203125" style="3" customWidth="1"/>
    <col min="9733" max="9733" width="9" style="3" customWidth="1"/>
    <col min="9734" max="9734" width="8" style="3" customWidth="1"/>
    <col min="9735" max="9735" width="9" style="3" customWidth="1"/>
    <col min="9736" max="9736" width="8.33203125" style="3" customWidth="1"/>
    <col min="9737" max="9737" width="11.33203125" style="3" customWidth="1"/>
    <col min="9738" max="9738" width="8.33203125" style="3" customWidth="1"/>
    <col min="9739" max="9739" width="8" style="3" customWidth="1"/>
    <col min="9740" max="9740" width="7" style="3" customWidth="1"/>
    <col min="9741" max="9741" width="7.33203125" style="3" customWidth="1"/>
    <col min="9742" max="9742" width="8.1640625" style="3" customWidth="1"/>
    <col min="9743" max="9743" width="9" style="3" customWidth="1"/>
    <col min="9744" max="9746" width="8" style="3" customWidth="1"/>
    <col min="9747" max="9747" width="7.33203125" style="3" customWidth="1"/>
    <col min="9748" max="9749" width="9" style="3" customWidth="1"/>
    <col min="9750" max="9750" width="2.33203125" style="3" customWidth="1"/>
    <col min="9751" max="9751" width="15.33203125" style="3" customWidth="1"/>
    <col min="9752" max="9752" width="8.33203125" style="3" customWidth="1"/>
    <col min="9753" max="9753" width="15" style="3" customWidth="1"/>
    <col min="9754" max="9758" width="8.83203125" style="3"/>
    <col min="9759" max="9759" width="17.1640625" style="3" customWidth="1"/>
    <col min="9760" max="9760" width="16" style="3" customWidth="1"/>
    <col min="9761" max="9761" width="9.6640625" style="3" customWidth="1"/>
    <col min="9762" max="9984" width="8.83203125" style="3"/>
    <col min="9985" max="9986" width="2.33203125" style="3" customWidth="1"/>
    <col min="9987" max="9987" width="17.83203125" style="3" customWidth="1"/>
    <col min="9988" max="9988" width="10.33203125" style="3" customWidth="1"/>
    <col min="9989" max="9989" width="9" style="3" customWidth="1"/>
    <col min="9990" max="9990" width="8" style="3" customWidth="1"/>
    <col min="9991" max="9991" width="9" style="3" customWidth="1"/>
    <col min="9992" max="9992" width="8.33203125" style="3" customWidth="1"/>
    <col min="9993" max="9993" width="11.33203125" style="3" customWidth="1"/>
    <col min="9994" max="9994" width="8.33203125" style="3" customWidth="1"/>
    <col min="9995" max="9995" width="8" style="3" customWidth="1"/>
    <col min="9996" max="9996" width="7" style="3" customWidth="1"/>
    <col min="9997" max="9997" width="7.33203125" style="3" customWidth="1"/>
    <col min="9998" max="9998" width="8.1640625" style="3" customWidth="1"/>
    <col min="9999" max="9999" width="9" style="3" customWidth="1"/>
    <col min="10000" max="10002" width="8" style="3" customWidth="1"/>
    <col min="10003" max="10003" width="7.33203125" style="3" customWidth="1"/>
    <col min="10004" max="10005" width="9" style="3" customWidth="1"/>
    <col min="10006" max="10006" width="2.33203125" style="3" customWidth="1"/>
    <col min="10007" max="10007" width="15.33203125" style="3" customWidth="1"/>
    <col min="10008" max="10008" width="8.33203125" style="3" customWidth="1"/>
    <col min="10009" max="10009" width="15" style="3" customWidth="1"/>
    <col min="10010" max="10014" width="8.83203125" style="3"/>
    <col min="10015" max="10015" width="17.1640625" style="3" customWidth="1"/>
    <col min="10016" max="10016" width="16" style="3" customWidth="1"/>
    <col min="10017" max="10017" width="9.6640625" style="3" customWidth="1"/>
    <col min="10018" max="10240" width="8.83203125" style="3"/>
    <col min="10241" max="10242" width="2.33203125" style="3" customWidth="1"/>
    <col min="10243" max="10243" width="17.83203125" style="3" customWidth="1"/>
    <col min="10244" max="10244" width="10.33203125" style="3" customWidth="1"/>
    <col min="10245" max="10245" width="9" style="3" customWidth="1"/>
    <col min="10246" max="10246" width="8" style="3" customWidth="1"/>
    <col min="10247" max="10247" width="9" style="3" customWidth="1"/>
    <col min="10248" max="10248" width="8.33203125" style="3" customWidth="1"/>
    <col min="10249" max="10249" width="11.33203125" style="3" customWidth="1"/>
    <col min="10250" max="10250" width="8.33203125" style="3" customWidth="1"/>
    <col min="10251" max="10251" width="8" style="3" customWidth="1"/>
    <col min="10252" max="10252" width="7" style="3" customWidth="1"/>
    <col min="10253" max="10253" width="7.33203125" style="3" customWidth="1"/>
    <col min="10254" max="10254" width="8.1640625" style="3" customWidth="1"/>
    <col min="10255" max="10255" width="9" style="3" customWidth="1"/>
    <col min="10256" max="10258" width="8" style="3" customWidth="1"/>
    <col min="10259" max="10259" width="7.33203125" style="3" customWidth="1"/>
    <col min="10260" max="10261" width="9" style="3" customWidth="1"/>
    <col min="10262" max="10262" width="2.33203125" style="3" customWidth="1"/>
    <col min="10263" max="10263" width="15.33203125" style="3" customWidth="1"/>
    <col min="10264" max="10264" width="8.33203125" style="3" customWidth="1"/>
    <col min="10265" max="10265" width="15" style="3" customWidth="1"/>
    <col min="10266" max="10270" width="8.83203125" style="3"/>
    <col min="10271" max="10271" width="17.1640625" style="3" customWidth="1"/>
    <col min="10272" max="10272" width="16" style="3" customWidth="1"/>
    <col min="10273" max="10273" width="9.6640625" style="3" customWidth="1"/>
    <col min="10274" max="10496" width="8.83203125" style="3"/>
    <col min="10497" max="10498" width="2.33203125" style="3" customWidth="1"/>
    <col min="10499" max="10499" width="17.83203125" style="3" customWidth="1"/>
    <col min="10500" max="10500" width="10.33203125" style="3" customWidth="1"/>
    <col min="10501" max="10501" width="9" style="3" customWidth="1"/>
    <col min="10502" max="10502" width="8" style="3" customWidth="1"/>
    <col min="10503" max="10503" width="9" style="3" customWidth="1"/>
    <col min="10504" max="10504" width="8.33203125" style="3" customWidth="1"/>
    <col min="10505" max="10505" width="11.33203125" style="3" customWidth="1"/>
    <col min="10506" max="10506" width="8.33203125" style="3" customWidth="1"/>
    <col min="10507" max="10507" width="8" style="3" customWidth="1"/>
    <col min="10508" max="10508" width="7" style="3" customWidth="1"/>
    <col min="10509" max="10509" width="7.33203125" style="3" customWidth="1"/>
    <col min="10510" max="10510" width="8.1640625" style="3" customWidth="1"/>
    <col min="10511" max="10511" width="9" style="3" customWidth="1"/>
    <col min="10512" max="10514" width="8" style="3" customWidth="1"/>
    <col min="10515" max="10515" width="7.33203125" style="3" customWidth="1"/>
    <col min="10516" max="10517" width="9" style="3" customWidth="1"/>
    <col min="10518" max="10518" width="2.33203125" style="3" customWidth="1"/>
    <col min="10519" max="10519" width="15.33203125" style="3" customWidth="1"/>
    <col min="10520" max="10520" width="8.33203125" style="3" customWidth="1"/>
    <col min="10521" max="10521" width="15" style="3" customWidth="1"/>
    <col min="10522" max="10526" width="8.83203125" style="3"/>
    <col min="10527" max="10527" width="17.1640625" style="3" customWidth="1"/>
    <col min="10528" max="10528" width="16" style="3" customWidth="1"/>
    <col min="10529" max="10529" width="9.6640625" style="3" customWidth="1"/>
    <col min="10530" max="10752" width="8.83203125" style="3"/>
    <col min="10753" max="10754" width="2.33203125" style="3" customWidth="1"/>
    <col min="10755" max="10755" width="17.83203125" style="3" customWidth="1"/>
    <col min="10756" max="10756" width="10.33203125" style="3" customWidth="1"/>
    <col min="10757" max="10757" width="9" style="3" customWidth="1"/>
    <col min="10758" max="10758" width="8" style="3" customWidth="1"/>
    <col min="10759" max="10759" width="9" style="3" customWidth="1"/>
    <col min="10760" max="10760" width="8.33203125" style="3" customWidth="1"/>
    <col min="10761" max="10761" width="11.33203125" style="3" customWidth="1"/>
    <col min="10762" max="10762" width="8.33203125" style="3" customWidth="1"/>
    <col min="10763" max="10763" width="8" style="3" customWidth="1"/>
    <col min="10764" max="10764" width="7" style="3" customWidth="1"/>
    <col min="10765" max="10765" width="7.33203125" style="3" customWidth="1"/>
    <col min="10766" max="10766" width="8.1640625" style="3" customWidth="1"/>
    <col min="10767" max="10767" width="9" style="3" customWidth="1"/>
    <col min="10768" max="10770" width="8" style="3" customWidth="1"/>
    <col min="10771" max="10771" width="7.33203125" style="3" customWidth="1"/>
    <col min="10772" max="10773" width="9" style="3" customWidth="1"/>
    <col min="10774" max="10774" width="2.33203125" style="3" customWidth="1"/>
    <col min="10775" max="10775" width="15.33203125" style="3" customWidth="1"/>
    <col min="10776" max="10776" width="8.33203125" style="3" customWidth="1"/>
    <col min="10777" max="10777" width="15" style="3" customWidth="1"/>
    <col min="10778" max="10782" width="8.83203125" style="3"/>
    <col min="10783" max="10783" width="17.1640625" style="3" customWidth="1"/>
    <col min="10784" max="10784" width="16" style="3" customWidth="1"/>
    <col min="10785" max="10785" width="9.6640625" style="3" customWidth="1"/>
    <col min="10786" max="11008" width="8.83203125" style="3"/>
    <col min="11009" max="11010" width="2.33203125" style="3" customWidth="1"/>
    <col min="11011" max="11011" width="17.83203125" style="3" customWidth="1"/>
    <col min="11012" max="11012" width="10.33203125" style="3" customWidth="1"/>
    <col min="11013" max="11013" width="9" style="3" customWidth="1"/>
    <col min="11014" max="11014" width="8" style="3" customWidth="1"/>
    <col min="11015" max="11015" width="9" style="3" customWidth="1"/>
    <col min="11016" max="11016" width="8.33203125" style="3" customWidth="1"/>
    <col min="11017" max="11017" width="11.33203125" style="3" customWidth="1"/>
    <col min="11018" max="11018" width="8.33203125" style="3" customWidth="1"/>
    <col min="11019" max="11019" width="8" style="3" customWidth="1"/>
    <col min="11020" max="11020" width="7" style="3" customWidth="1"/>
    <col min="11021" max="11021" width="7.33203125" style="3" customWidth="1"/>
    <col min="11022" max="11022" width="8.1640625" style="3" customWidth="1"/>
    <col min="11023" max="11023" width="9" style="3" customWidth="1"/>
    <col min="11024" max="11026" width="8" style="3" customWidth="1"/>
    <col min="11027" max="11027" width="7.33203125" style="3" customWidth="1"/>
    <col min="11028" max="11029" width="9" style="3" customWidth="1"/>
    <col min="11030" max="11030" width="2.33203125" style="3" customWidth="1"/>
    <col min="11031" max="11031" width="15.33203125" style="3" customWidth="1"/>
    <col min="11032" max="11032" width="8.33203125" style="3" customWidth="1"/>
    <col min="11033" max="11033" width="15" style="3" customWidth="1"/>
    <col min="11034" max="11038" width="8.83203125" style="3"/>
    <col min="11039" max="11039" width="17.1640625" style="3" customWidth="1"/>
    <col min="11040" max="11040" width="16" style="3" customWidth="1"/>
    <col min="11041" max="11041" width="9.6640625" style="3" customWidth="1"/>
    <col min="11042" max="11264" width="8.83203125" style="3"/>
    <col min="11265" max="11266" width="2.33203125" style="3" customWidth="1"/>
    <col min="11267" max="11267" width="17.83203125" style="3" customWidth="1"/>
    <col min="11268" max="11268" width="10.33203125" style="3" customWidth="1"/>
    <col min="11269" max="11269" width="9" style="3" customWidth="1"/>
    <col min="11270" max="11270" width="8" style="3" customWidth="1"/>
    <col min="11271" max="11271" width="9" style="3" customWidth="1"/>
    <col min="11272" max="11272" width="8.33203125" style="3" customWidth="1"/>
    <col min="11273" max="11273" width="11.33203125" style="3" customWidth="1"/>
    <col min="11274" max="11274" width="8.33203125" style="3" customWidth="1"/>
    <col min="11275" max="11275" width="8" style="3" customWidth="1"/>
    <col min="11276" max="11276" width="7" style="3" customWidth="1"/>
    <col min="11277" max="11277" width="7.33203125" style="3" customWidth="1"/>
    <col min="11278" max="11278" width="8.1640625" style="3" customWidth="1"/>
    <col min="11279" max="11279" width="9" style="3" customWidth="1"/>
    <col min="11280" max="11282" width="8" style="3" customWidth="1"/>
    <col min="11283" max="11283" width="7.33203125" style="3" customWidth="1"/>
    <col min="11284" max="11285" width="9" style="3" customWidth="1"/>
    <col min="11286" max="11286" width="2.33203125" style="3" customWidth="1"/>
    <col min="11287" max="11287" width="15.33203125" style="3" customWidth="1"/>
    <col min="11288" max="11288" width="8.33203125" style="3" customWidth="1"/>
    <col min="11289" max="11289" width="15" style="3" customWidth="1"/>
    <col min="11290" max="11294" width="8.83203125" style="3"/>
    <col min="11295" max="11295" width="17.1640625" style="3" customWidth="1"/>
    <col min="11296" max="11296" width="16" style="3" customWidth="1"/>
    <col min="11297" max="11297" width="9.6640625" style="3" customWidth="1"/>
    <col min="11298" max="11520" width="8.83203125" style="3"/>
    <col min="11521" max="11522" width="2.33203125" style="3" customWidth="1"/>
    <col min="11523" max="11523" width="17.83203125" style="3" customWidth="1"/>
    <col min="11524" max="11524" width="10.33203125" style="3" customWidth="1"/>
    <col min="11525" max="11525" width="9" style="3" customWidth="1"/>
    <col min="11526" max="11526" width="8" style="3" customWidth="1"/>
    <col min="11527" max="11527" width="9" style="3" customWidth="1"/>
    <col min="11528" max="11528" width="8.33203125" style="3" customWidth="1"/>
    <col min="11529" max="11529" width="11.33203125" style="3" customWidth="1"/>
    <col min="11530" max="11530" width="8.33203125" style="3" customWidth="1"/>
    <col min="11531" max="11531" width="8" style="3" customWidth="1"/>
    <col min="11532" max="11532" width="7" style="3" customWidth="1"/>
    <col min="11533" max="11533" width="7.33203125" style="3" customWidth="1"/>
    <col min="11534" max="11534" width="8.1640625" style="3" customWidth="1"/>
    <col min="11535" max="11535" width="9" style="3" customWidth="1"/>
    <col min="11536" max="11538" width="8" style="3" customWidth="1"/>
    <col min="11539" max="11539" width="7.33203125" style="3" customWidth="1"/>
    <col min="11540" max="11541" width="9" style="3" customWidth="1"/>
    <col min="11542" max="11542" width="2.33203125" style="3" customWidth="1"/>
    <col min="11543" max="11543" width="15.33203125" style="3" customWidth="1"/>
    <col min="11544" max="11544" width="8.33203125" style="3" customWidth="1"/>
    <col min="11545" max="11545" width="15" style="3" customWidth="1"/>
    <col min="11546" max="11550" width="8.83203125" style="3"/>
    <col min="11551" max="11551" width="17.1640625" style="3" customWidth="1"/>
    <col min="11552" max="11552" width="16" style="3" customWidth="1"/>
    <col min="11553" max="11553" width="9.6640625" style="3" customWidth="1"/>
    <col min="11554" max="11776" width="8.83203125" style="3"/>
    <col min="11777" max="11778" width="2.33203125" style="3" customWidth="1"/>
    <col min="11779" max="11779" width="17.83203125" style="3" customWidth="1"/>
    <col min="11780" max="11780" width="10.33203125" style="3" customWidth="1"/>
    <col min="11781" max="11781" width="9" style="3" customWidth="1"/>
    <col min="11782" max="11782" width="8" style="3" customWidth="1"/>
    <col min="11783" max="11783" width="9" style="3" customWidth="1"/>
    <col min="11784" max="11784" width="8.33203125" style="3" customWidth="1"/>
    <col min="11785" max="11785" width="11.33203125" style="3" customWidth="1"/>
    <col min="11786" max="11786" width="8.33203125" style="3" customWidth="1"/>
    <col min="11787" max="11787" width="8" style="3" customWidth="1"/>
    <col min="11788" max="11788" width="7" style="3" customWidth="1"/>
    <col min="11789" max="11789" width="7.33203125" style="3" customWidth="1"/>
    <col min="11790" max="11790" width="8.1640625" style="3" customWidth="1"/>
    <col min="11791" max="11791" width="9" style="3" customWidth="1"/>
    <col min="11792" max="11794" width="8" style="3" customWidth="1"/>
    <col min="11795" max="11795" width="7.33203125" style="3" customWidth="1"/>
    <col min="11796" max="11797" width="9" style="3" customWidth="1"/>
    <col min="11798" max="11798" width="2.33203125" style="3" customWidth="1"/>
    <col min="11799" max="11799" width="15.33203125" style="3" customWidth="1"/>
    <col min="11800" max="11800" width="8.33203125" style="3" customWidth="1"/>
    <col min="11801" max="11801" width="15" style="3" customWidth="1"/>
    <col min="11802" max="11806" width="8.83203125" style="3"/>
    <col min="11807" max="11807" width="17.1640625" style="3" customWidth="1"/>
    <col min="11808" max="11808" width="16" style="3" customWidth="1"/>
    <col min="11809" max="11809" width="9.6640625" style="3" customWidth="1"/>
    <col min="11810" max="12032" width="8.83203125" style="3"/>
    <col min="12033" max="12034" width="2.33203125" style="3" customWidth="1"/>
    <col min="12035" max="12035" width="17.83203125" style="3" customWidth="1"/>
    <col min="12036" max="12036" width="10.33203125" style="3" customWidth="1"/>
    <col min="12037" max="12037" width="9" style="3" customWidth="1"/>
    <col min="12038" max="12038" width="8" style="3" customWidth="1"/>
    <col min="12039" max="12039" width="9" style="3" customWidth="1"/>
    <col min="12040" max="12040" width="8.33203125" style="3" customWidth="1"/>
    <col min="12041" max="12041" width="11.33203125" style="3" customWidth="1"/>
    <col min="12042" max="12042" width="8.33203125" style="3" customWidth="1"/>
    <col min="12043" max="12043" width="8" style="3" customWidth="1"/>
    <col min="12044" max="12044" width="7" style="3" customWidth="1"/>
    <col min="12045" max="12045" width="7.33203125" style="3" customWidth="1"/>
    <col min="12046" max="12046" width="8.1640625" style="3" customWidth="1"/>
    <col min="12047" max="12047" width="9" style="3" customWidth="1"/>
    <col min="12048" max="12050" width="8" style="3" customWidth="1"/>
    <col min="12051" max="12051" width="7.33203125" style="3" customWidth="1"/>
    <col min="12052" max="12053" width="9" style="3" customWidth="1"/>
    <col min="12054" max="12054" width="2.33203125" style="3" customWidth="1"/>
    <col min="12055" max="12055" width="15.33203125" style="3" customWidth="1"/>
    <col min="12056" max="12056" width="8.33203125" style="3" customWidth="1"/>
    <col min="12057" max="12057" width="15" style="3" customWidth="1"/>
    <col min="12058" max="12062" width="8.83203125" style="3"/>
    <col min="12063" max="12063" width="17.1640625" style="3" customWidth="1"/>
    <col min="12064" max="12064" width="16" style="3" customWidth="1"/>
    <col min="12065" max="12065" width="9.6640625" style="3" customWidth="1"/>
    <col min="12066" max="12288" width="8.83203125" style="3"/>
    <col min="12289" max="12290" width="2.33203125" style="3" customWidth="1"/>
    <col min="12291" max="12291" width="17.83203125" style="3" customWidth="1"/>
    <col min="12292" max="12292" width="10.33203125" style="3" customWidth="1"/>
    <col min="12293" max="12293" width="9" style="3" customWidth="1"/>
    <col min="12294" max="12294" width="8" style="3" customWidth="1"/>
    <col min="12295" max="12295" width="9" style="3" customWidth="1"/>
    <col min="12296" max="12296" width="8.33203125" style="3" customWidth="1"/>
    <col min="12297" max="12297" width="11.33203125" style="3" customWidth="1"/>
    <col min="12298" max="12298" width="8.33203125" style="3" customWidth="1"/>
    <col min="12299" max="12299" width="8" style="3" customWidth="1"/>
    <col min="12300" max="12300" width="7" style="3" customWidth="1"/>
    <col min="12301" max="12301" width="7.33203125" style="3" customWidth="1"/>
    <col min="12302" max="12302" width="8.1640625" style="3" customWidth="1"/>
    <col min="12303" max="12303" width="9" style="3" customWidth="1"/>
    <col min="12304" max="12306" width="8" style="3" customWidth="1"/>
    <col min="12307" max="12307" width="7.33203125" style="3" customWidth="1"/>
    <col min="12308" max="12309" width="9" style="3" customWidth="1"/>
    <col min="12310" max="12310" width="2.33203125" style="3" customWidth="1"/>
    <col min="12311" max="12311" width="15.33203125" style="3" customWidth="1"/>
    <col min="12312" max="12312" width="8.33203125" style="3" customWidth="1"/>
    <col min="12313" max="12313" width="15" style="3" customWidth="1"/>
    <col min="12314" max="12318" width="8.83203125" style="3"/>
    <col min="12319" max="12319" width="17.1640625" style="3" customWidth="1"/>
    <col min="12320" max="12320" width="16" style="3" customWidth="1"/>
    <col min="12321" max="12321" width="9.6640625" style="3" customWidth="1"/>
    <col min="12322" max="12544" width="8.83203125" style="3"/>
    <col min="12545" max="12546" width="2.33203125" style="3" customWidth="1"/>
    <col min="12547" max="12547" width="17.83203125" style="3" customWidth="1"/>
    <col min="12548" max="12548" width="10.33203125" style="3" customWidth="1"/>
    <col min="12549" max="12549" width="9" style="3" customWidth="1"/>
    <col min="12550" max="12550" width="8" style="3" customWidth="1"/>
    <col min="12551" max="12551" width="9" style="3" customWidth="1"/>
    <col min="12552" max="12552" width="8.33203125" style="3" customWidth="1"/>
    <col min="12553" max="12553" width="11.33203125" style="3" customWidth="1"/>
    <col min="12554" max="12554" width="8.33203125" style="3" customWidth="1"/>
    <col min="12555" max="12555" width="8" style="3" customWidth="1"/>
    <col min="12556" max="12556" width="7" style="3" customWidth="1"/>
    <col min="12557" max="12557" width="7.33203125" style="3" customWidth="1"/>
    <col min="12558" max="12558" width="8.1640625" style="3" customWidth="1"/>
    <col min="12559" max="12559" width="9" style="3" customWidth="1"/>
    <col min="12560" max="12562" width="8" style="3" customWidth="1"/>
    <col min="12563" max="12563" width="7.33203125" style="3" customWidth="1"/>
    <col min="12564" max="12565" width="9" style="3" customWidth="1"/>
    <col min="12566" max="12566" width="2.33203125" style="3" customWidth="1"/>
    <col min="12567" max="12567" width="15.33203125" style="3" customWidth="1"/>
    <col min="12568" max="12568" width="8.33203125" style="3" customWidth="1"/>
    <col min="12569" max="12569" width="15" style="3" customWidth="1"/>
    <col min="12570" max="12574" width="8.83203125" style="3"/>
    <col min="12575" max="12575" width="17.1640625" style="3" customWidth="1"/>
    <col min="12576" max="12576" width="16" style="3" customWidth="1"/>
    <col min="12577" max="12577" width="9.6640625" style="3" customWidth="1"/>
    <col min="12578" max="12800" width="8.83203125" style="3"/>
    <col min="12801" max="12802" width="2.33203125" style="3" customWidth="1"/>
    <col min="12803" max="12803" width="17.83203125" style="3" customWidth="1"/>
    <col min="12804" max="12804" width="10.33203125" style="3" customWidth="1"/>
    <col min="12805" max="12805" width="9" style="3" customWidth="1"/>
    <col min="12806" max="12806" width="8" style="3" customWidth="1"/>
    <col min="12807" max="12807" width="9" style="3" customWidth="1"/>
    <col min="12808" max="12808" width="8.33203125" style="3" customWidth="1"/>
    <col min="12809" max="12809" width="11.33203125" style="3" customWidth="1"/>
    <col min="12810" max="12810" width="8.33203125" style="3" customWidth="1"/>
    <col min="12811" max="12811" width="8" style="3" customWidth="1"/>
    <col min="12812" max="12812" width="7" style="3" customWidth="1"/>
    <col min="12813" max="12813" width="7.33203125" style="3" customWidth="1"/>
    <col min="12814" max="12814" width="8.1640625" style="3" customWidth="1"/>
    <col min="12815" max="12815" width="9" style="3" customWidth="1"/>
    <col min="12816" max="12818" width="8" style="3" customWidth="1"/>
    <col min="12819" max="12819" width="7.33203125" style="3" customWidth="1"/>
    <col min="12820" max="12821" width="9" style="3" customWidth="1"/>
    <col min="12822" max="12822" width="2.33203125" style="3" customWidth="1"/>
    <col min="12823" max="12823" width="15.33203125" style="3" customWidth="1"/>
    <col min="12824" max="12824" width="8.33203125" style="3" customWidth="1"/>
    <col min="12825" max="12825" width="15" style="3" customWidth="1"/>
    <col min="12826" max="12830" width="8.83203125" style="3"/>
    <col min="12831" max="12831" width="17.1640625" style="3" customWidth="1"/>
    <col min="12832" max="12832" width="16" style="3" customWidth="1"/>
    <col min="12833" max="12833" width="9.6640625" style="3" customWidth="1"/>
    <col min="12834" max="13056" width="8.83203125" style="3"/>
    <col min="13057" max="13058" width="2.33203125" style="3" customWidth="1"/>
    <col min="13059" max="13059" width="17.83203125" style="3" customWidth="1"/>
    <col min="13060" max="13060" width="10.33203125" style="3" customWidth="1"/>
    <col min="13061" max="13061" width="9" style="3" customWidth="1"/>
    <col min="13062" max="13062" width="8" style="3" customWidth="1"/>
    <col min="13063" max="13063" width="9" style="3" customWidth="1"/>
    <col min="13064" max="13064" width="8.33203125" style="3" customWidth="1"/>
    <col min="13065" max="13065" width="11.33203125" style="3" customWidth="1"/>
    <col min="13066" max="13066" width="8.33203125" style="3" customWidth="1"/>
    <col min="13067" max="13067" width="8" style="3" customWidth="1"/>
    <col min="13068" max="13068" width="7" style="3" customWidth="1"/>
    <col min="13069" max="13069" width="7.33203125" style="3" customWidth="1"/>
    <col min="13070" max="13070" width="8.1640625" style="3" customWidth="1"/>
    <col min="13071" max="13071" width="9" style="3" customWidth="1"/>
    <col min="13072" max="13074" width="8" style="3" customWidth="1"/>
    <col min="13075" max="13075" width="7.33203125" style="3" customWidth="1"/>
    <col min="13076" max="13077" width="9" style="3" customWidth="1"/>
    <col min="13078" max="13078" width="2.33203125" style="3" customWidth="1"/>
    <col min="13079" max="13079" width="15.33203125" style="3" customWidth="1"/>
    <col min="13080" max="13080" width="8.33203125" style="3" customWidth="1"/>
    <col min="13081" max="13081" width="15" style="3" customWidth="1"/>
    <col min="13082" max="13086" width="8.83203125" style="3"/>
    <col min="13087" max="13087" width="17.1640625" style="3" customWidth="1"/>
    <col min="13088" max="13088" width="16" style="3" customWidth="1"/>
    <col min="13089" max="13089" width="9.6640625" style="3" customWidth="1"/>
    <col min="13090" max="13312" width="8.83203125" style="3"/>
    <col min="13313" max="13314" width="2.33203125" style="3" customWidth="1"/>
    <col min="13315" max="13315" width="17.83203125" style="3" customWidth="1"/>
    <col min="13316" max="13316" width="10.33203125" style="3" customWidth="1"/>
    <col min="13317" max="13317" width="9" style="3" customWidth="1"/>
    <col min="13318" max="13318" width="8" style="3" customWidth="1"/>
    <col min="13319" max="13319" width="9" style="3" customWidth="1"/>
    <col min="13320" max="13320" width="8.33203125" style="3" customWidth="1"/>
    <col min="13321" max="13321" width="11.33203125" style="3" customWidth="1"/>
    <col min="13322" max="13322" width="8.33203125" style="3" customWidth="1"/>
    <col min="13323" max="13323" width="8" style="3" customWidth="1"/>
    <col min="13324" max="13324" width="7" style="3" customWidth="1"/>
    <col min="13325" max="13325" width="7.33203125" style="3" customWidth="1"/>
    <col min="13326" max="13326" width="8.1640625" style="3" customWidth="1"/>
    <col min="13327" max="13327" width="9" style="3" customWidth="1"/>
    <col min="13328" max="13330" width="8" style="3" customWidth="1"/>
    <col min="13331" max="13331" width="7.33203125" style="3" customWidth="1"/>
    <col min="13332" max="13333" width="9" style="3" customWidth="1"/>
    <col min="13334" max="13334" width="2.33203125" style="3" customWidth="1"/>
    <col min="13335" max="13335" width="15.33203125" style="3" customWidth="1"/>
    <col min="13336" max="13336" width="8.33203125" style="3" customWidth="1"/>
    <col min="13337" max="13337" width="15" style="3" customWidth="1"/>
    <col min="13338" max="13342" width="8.83203125" style="3"/>
    <col min="13343" max="13343" width="17.1640625" style="3" customWidth="1"/>
    <col min="13344" max="13344" width="16" style="3" customWidth="1"/>
    <col min="13345" max="13345" width="9.6640625" style="3" customWidth="1"/>
    <col min="13346" max="13568" width="8.83203125" style="3"/>
    <col min="13569" max="13570" width="2.33203125" style="3" customWidth="1"/>
    <col min="13571" max="13571" width="17.83203125" style="3" customWidth="1"/>
    <col min="13572" max="13572" width="10.33203125" style="3" customWidth="1"/>
    <col min="13573" max="13573" width="9" style="3" customWidth="1"/>
    <col min="13574" max="13574" width="8" style="3" customWidth="1"/>
    <col min="13575" max="13575" width="9" style="3" customWidth="1"/>
    <col min="13576" max="13576" width="8.33203125" style="3" customWidth="1"/>
    <col min="13577" max="13577" width="11.33203125" style="3" customWidth="1"/>
    <col min="13578" max="13578" width="8.33203125" style="3" customWidth="1"/>
    <col min="13579" max="13579" width="8" style="3" customWidth="1"/>
    <col min="13580" max="13580" width="7" style="3" customWidth="1"/>
    <col min="13581" max="13581" width="7.33203125" style="3" customWidth="1"/>
    <col min="13582" max="13582" width="8.1640625" style="3" customWidth="1"/>
    <col min="13583" max="13583" width="9" style="3" customWidth="1"/>
    <col min="13584" max="13586" width="8" style="3" customWidth="1"/>
    <col min="13587" max="13587" width="7.33203125" style="3" customWidth="1"/>
    <col min="13588" max="13589" width="9" style="3" customWidth="1"/>
    <col min="13590" max="13590" width="2.33203125" style="3" customWidth="1"/>
    <col min="13591" max="13591" width="15.33203125" style="3" customWidth="1"/>
    <col min="13592" max="13592" width="8.33203125" style="3" customWidth="1"/>
    <col min="13593" max="13593" width="15" style="3" customWidth="1"/>
    <col min="13594" max="13598" width="8.83203125" style="3"/>
    <col min="13599" max="13599" width="17.1640625" style="3" customWidth="1"/>
    <col min="13600" max="13600" width="16" style="3" customWidth="1"/>
    <col min="13601" max="13601" width="9.6640625" style="3" customWidth="1"/>
    <col min="13602" max="13824" width="8.83203125" style="3"/>
    <col min="13825" max="13826" width="2.33203125" style="3" customWidth="1"/>
    <col min="13827" max="13827" width="17.83203125" style="3" customWidth="1"/>
    <col min="13828" max="13828" width="10.33203125" style="3" customWidth="1"/>
    <col min="13829" max="13829" width="9" style="3" customWidth="1"/>
    <col min="13830" max="13830" width="8" style="3" customWidth="1"/>
    <col min="13831" max="13831" width="9" style="3" customWidth="1"/>
    <col min="13832" max="13832" width="8.33203125" style="3" customWidth="1"/>
    <col min="13833" max="13833" width="11.33203125" style="3" customWidth="1"/>
    <col min="13834" max="13834" width="8.33203125" style="3" customWidth="1"/>
    <col min="13835" max="13835" width="8" style="3" customWidth="1"/>
    <col min="13836" max="13836" width="7" style="3" customWidth="1"/>
    <col min="13837" max="13837" width="7.33203125" style="3" customWidth="1"/>
    <col min="13838" max="13838" width="8.1640625" style="3" customWidth="1"/>
    <col min="13839" max="13839" width="9" style="3" customWidth="1"/>
    <col min="13840" max="13842" width="8" style="3" customWidth="1"/>
    <col min="13843" max="13843" width="7.33203125" style="3" customWidth="1"/>
    <col min="13844" max="13845" width="9" style="3" customWidth="1"/>
    <col min="13846" max="13846" width="2.33203125" style="3" customWidth="1"/>
    <col min="13847" max="13847" width="15.33203125" style="3" customWidth="1"/>
    <col min="13848" max="13848" width="8.33203125" style="3" customWidth="1"/>
    <col min="13849" max="13849" width="15" style="3" customWidth="1"/>
    <col min="13850" max="13854" width="8.83203125" style="3"/>
    <col min="13855" max="13855" width="17.1640625" style="3" customWidth="1"/>
    <col min="13856" max="13856" width="16" style="3" customWidth="1"/>
    <col min="13857" max="13857" width="9.6640625" style="3" customWidth="1"/>
    <col min="13858" max="14080" width="8.83203125" style="3"/>
    <col min="14081" max="14082" width="2.33203125" style="3" customWidth="1"/>
    <col min="14083" max="14083" width="17.83203125" style="3" customWidth="1"/>
    <col min="14084" max="14084" width="10.33203125" style="3" customWidth="1"/>
    <col min="14085" max="14085" width="9" style="3" customWidth="1"/>
    <col min="14086" max="14086" width="8" style="3" customWidth="1"/>
    <col min="14087" max="14087" width="9" style="3" customWidth="1"/>
    <col min="14088" max="14088" width="8.33203125" style="3" customWidth="1"/>
    <col min="14089" max="14089" width="11.33203125" style="3" customWidth="1"/>
    <col min="14090" max="14090" width="8.33203125" style="3" customWidth="1"/>
    <col min="14091" max="14091" width="8" style="3" customWidth="1"/>
    <col min="14092" max="14092" width="7" style="3" customWidth="1"/>
    <col min="14093" max="14093" width="7.33203125" style="3" customWidth="1"/>
    <col min="14094" max="14094" width="8.1640625" style="3" customWidth="1"/>
    <col min="14095" max="14095" width="9" style="3" customWidth="1"/>
    <col min="14096" max="14098" width="8" style="3" customWidth="1"/>
    <col min="14099" max="14099" width="7.33203125" style="3" customWidth="1"/>
    <col min="14100" max="14101" width="9" style="3" customWidth="1"/>
    <col min="14102" max="14102" width="2.33203125" style="3" customWidth="1"/>
    <col min="14103" max="14103" width="15.33203125" style="3" customWidth="1"/>
    <col min="14104" max="14104" width="8.33203125" style="3" customWidth="1"/>
    <col min="14105" max="14105" width="15" style="3" customWidth="1"/>
    <col min="14106" max="14110" width="8.83203125" style="3"/>
    <col min="14111" max="14111" width="17.1640625" style="3" customWidth="1"/>
    <col min="14112" max="14112" width="16" style="3" customWidth="1"/>
    <col min="14113" max="14113" width="9.6640625" style="3" customWidth="1"/>
    <col min="14114" max="14336" width="8.83203125" style="3"/>
    <col min="14337" max="14338" width="2.33203125" style="3" customWidth="1"/>
    <col min="14339" max="14339" width="17.83203125" style="3" customWidth="1"/>
    <col min="14340" max="14340" width="10.33203125" style="3" customWidth="1"/>
    <col min="14341" max="14341" width="9" style="3" customWidth="1"/>
    <col min="14342" max="14342" width="8" style="3" customWidth="1"/>
    <col min="14343" max="14343" width="9" style="3" customWidth="1"/>
    <col min="14344" max="14344" width="8.33203125" style="3" customWidth="1"/>
    <col min="14345" max="14345" width="11.33203125" style="3" customWidth="1"/>
    <col min="14346" max="14346" width="8.33203125" style="3" customWidth="1"/>
    <col min="14347" max="14347" width="8" style="3" customWidth="1"/>
    <col min="14348" max="14348" width="7" style="3" customWidth="1"/>
    <col min="14349" max="14349" width="7.33203125" style="3" customWidth="1"/>
    <col min="14350" max="14350" width="8.1640625" style="3" customWidth="1"/>
    <col min="14351" max="14351" width="9" style="3" customWidth="1"/>
    <col min="14352" max="14354" width="8" style="3" customWidth="1"/>
    <col min="14355" max="14355" width="7.33203125" style="3" customWidth="1"/>
    <col min="14356" max="14357" width="9" style="3" customWidth="1"/>
    <col min="14358" max="14358" width="2.33203125" style="3" customWidth="1"/>
    <col min="14359" max="14359" width="15.33203125" style="3" customWidth="1"/>
    <col min="14360" max="14360" width="8.33203125" style="3" customWidth="1"/>
    <col min="14361" max="14361" width="15" style="3" customWidth="1"/>
    <col min="14362" max="14366" width="8.83203125" style="3"/>
    <col min="14367" max="14367" width="17.1640625" style="3" customWidth="1"/>
    <col min="14368" max="14368" width="16" style="3" customWidth="1"/>
    <col min="14369" max="14369" width="9.6640625" style="3" customWidth="1"/>
    <col min="14370" max="14592" width="8.83203125" style="3"/>
    <col min="14593" max="14594" width="2.33203125" style="3" customWidth="1"/>
    <col min="14595" max="14595" width="17.83203125" style="3" customWidth="1"/>
    <col min="14596" max="14596" width="10.33203125" style="3" customWidth="1"/>
    <col min="14597" max="14597" width="9" style="3" customWidth="1"/>
    <col min="14598" max="14598" width="8" style="3" customWidth="1"/>
    <col min="14599" max="14599" width="9" style="3" customWidth="1"/>
    <col min="14600" max="14600" width="8.33203125" style="3" customWidth="1"/>
    <col min="14601" max="14601" width="11.33203125" style="3" customWidth="1"/>
    <col min="14602" max="14602" width="8.33203125" style="3" customWidth="1"/>
    <col min="14603" max="14603" width="8" style="3" customWidth="1"/>
    <col min="14604" max="14604" width="7" style="3" customWidth="1"/>
    <col min="14605" max="14605" width="7.33203125" style="3" customWidth="1"/>
    <col min="14606" max="14606" width="8.1640625" style="3" customWidth="1"/>
    <col min="14607" max="14607" width="9" style="3" customWidth="1"/>
    <col min="14608" max="14610" width="8" style="3" customWidth="1"/>
    <col min="14611" max="14611" width="7.33203125" style="3" customWidth="1"/>
    <col min="14612" max="14613" width="9" style="3" customWidth="1"/>
    <col min="14614" max="14614" width="2.33203125" style="3" customWidth="1"/>
    <col min="14615" max="14615" width="15.33203125" style="3" customWidth="1"/>
    <col min="14616" max="14616" width="8.33203125" style="3" customWidth="1"/>
    <col min="14617" max="14617" width="15" style="3" customWidth="1"/>
    <col min="14618" max="14622" width="8.83203125" style="3"/>
    <col min="14623" max="14623" width="17.1640625" style="3" customWidth="1"/>
    <col min="14624" max="14624" width="16" style="3" customWidth="1"/>
    <col min="14625" max="14625" width="9.6640625" style="3" customWidth="1"/>
    <col min="14626" max="14848" width="8.83203125" style="3"/>
    <col min="14849" max="14850" width="2.33203125" style="3" customWidth="1"/>
    <col min="14851" max="14851" width="17.83203125" style="3" customWidth="1"/>
    <col min="14852" max="14852" width="10.33203125" style="3" customWidth="1"/>
    <col min="14853" max="14853" width="9" style="3" customWidth="1"/>
    <col min="14854" max="14854" width="8" style="3" customWidth="1"/>
    <col min="14855" max="14855" width="9" style="3" customWidth="1"/>
    <col min="14856" max="14856" width="8.33203125" style="3" customWidth="1"/>
    <col min="14857" max="14857" width="11.33203125" style="3" customWidth="1"/>
    <col min="14858" max="14858" width="8.33203125" style="3" customWidth="1"/>
    <col min="14859" max="14859" width="8" style="3" customWidth="1"/>
    <col min="14860" max="14860" width="7" style="3" customWidth="1"/>
    <col min="14861" max="14861" width="7.33203125" style="3" customWidth="1"/>
    <col min="14862" max="14862" width="8.1640625" style="3" customWidth="1"/>
    <col min="14863" max="14863" width="9" style="3" customWidth="1"/>
    <col min="14864" max="14866" width="8" style="3" customWidth="1"/>
    <col min="14867" max="14867" width="7.33203125" style="3" customWidth="1"/>
    <col min="14868" max="14869" width="9" style="3" customWidth="1"/>
    <col min="14870" max="14870" width="2.33203125" style="3" customWidth="1"/>
    <col min="14871" max="14871" width="15.33203125" style="3" customWidth="1"/>
    <col min="14872" max="14872" width="8.33203125" style="3" customWidth="1"/>
    <col min="14873" max="14873" width="15" style="3" customWidth="1"/>
    <col min="14874" max="14878" width="8.83203125" style="3"/>
    <col min="14879" max="14879" width="17.1640625" style="3" customWidth="1"/>
    <col min="14880" max="14880" width="16" style="3" customWidth="1"/>
    <col min="14881" max="14881" width="9.6640625" style="3" customWidth="1"/>
    <col min="14882" max="15104" width="8.83203125" style="3"/>
    <col min="15105" max="15106" width="2.33203125" style="3" customWidth="1"/>
    <col min="15107" max="15107" width="17.83203125" style="3" customWidth="1"/>
    <col min="15108" max="15108" width="10.33203125" style="3" customWidth="1"/>
    <col min="15109" max="15109" width="9" style="3" customWidth="1"/>
    <col min="15110" max="15110" width="8" style="3" customWidth="1"/>
    <col min="15111" max="15111" width="9" style="3" customWidth="1"/>
    <col min="15112" max="15112" width="8.33203125" style="3" customWidth="1"/>
    <col min="15113" max="15113" width="11.33203125" style="3" customWidth="1"/>
    <col min="15114" max="15114" width="8.33203125" style="3" customWidth="1"/>
    <col min="15115" max="15115" width="8" style="3" customWidth="1"/>
    <col min="15116" max="15116" width="7" style="3" customWidth="1"/>
    <col min="15117" max="15117" width="7.33203125" style="3" customWidth="1"/>
    <col min="15118" max="15118" width="8.1640625" style="3" customWidth="1"/>
    <col min="15119" max="15119" width="9" style="3" customWidth="1"/>
    <col min="15120" max="15122" width="8" style="3" customWidth="1"/>
    <col min="15123" max="15123" width="7.33203125" style="3" customWidth="1"/>
    <col min="15124" max="15125" width="9" style="3" customWidth="1"/>
    <col min="15126" max="15126" width="2.33203125" style="3" customWidth="1"/>
    <col min="15127" max="15127" width="15.33203125" style="3" customWidth="1"/>
    <col min="15128" max="15128" width="8.33203125" style="3" customWidth="1"/>
    <col min="15129" max="15129" width="15" style="3" customWidth="1"/>
    <col min="15130" max="15134" width="8.83203125" style="3"/>
    <col min="15135" max="15135" width="17.1640625" style="3" customWidth="1"/>
    <col min="15136" max="15136" width="16" style="3" customWidth="1"/>
    <col min="15137" max="15137" width="9.6640625" style="3" customWidth="1"/>
    <col min="15138" max="15360" width="8.83203125" style="3"/>
    <col min="15361" max="15362" width="2.33203125" style="3" customWidth="1"/>
    <col min="15363" max="15363" width="17.83203125" style="3" customWidth="1"/>
    <col min="15364" max="15364" width="10.33203125" style="3" customWidth="1"/>
    <col min="15365" max="15365" width="9" style="3" customWidth="1"/>
    <col min="15366" max="15366" width="8" style="3" customWidth="1"/>
    <col min="15367" max="15367" width="9" style="3" customWidth="1"/>
    <col min="15368" max="15368" width="8.33203125" style="3" customWidth="1"/>
    <col min="15369" max="15369" width="11.33203125" style="3" customWidth="1"/>
    <col min="15370" max="15370" width="8.33203125" style="3" customWidth="1"/>
    <col min="15371" max="15371" width="8" style="3" customWidth="1"/>
    <col min="15372" max="15372" width="7" style="3" customWidth="1"/>
    <col min="15373" max="15373" width="7.33203125" style="3" customWidth="1"/>
    <col min="15374" max="15374" width="8.1640625" style="3" customWidth="1"/>
    <col min="15375" max="15375" width="9" style="3" customWidth="1"/>
    <col min="15376" max="15378" width="8" style="3" customWidth="1"/>
    <col min="15379" max="15379" width="7.33203125" style="3" customWidth="1"/>
    <col min="15380" max="15381" width="9" style="3" customWidth="1"/>
    <col min="15382" max="15382" width="2.33203125" style="3" customWidth="1"/>
    <col min="15383" max="15383" width="15.33203125" style="3" customWidth="1"/>
    <col min="15384" max="15384" width="8.33203125" style="3" customWidth="1"/>
    <col min="15385" max="15385" width="15" style="3" customWidth="1"/>
    <col min="15386" max="15390" width="8.83203125" style="3"/>
    <col min="15391" max="15391" width="17.1640625" style="3" customWidth="1"/>
    <col min="15392" max="15392" width="16" style="3" customWidth="1"/>
    <col min="15393" max="15393" width="9.6640625" style="3" customWidth="1"/>
    <col min="15394" max="15616" width="8.83203125" style="3"/>
    <col min="15617" max="15618" width="2.33203125" style="3" customWidth="1"/>
    <col min="15619" max="15619" width="17.83203125" style="3" customWidth="1"/>
    <col min="15620" max="15620" width="10.33203125" style="3" customWidth="1"/>
    <col min="15621" max="15621" width="9" style="3" customWidth="1"/>
    <col min="15622" max="15622" width="8" style="3" customWidth="1"/>
    <col min="15623" max="15623" width="9" style="3" customWidth="1"/>
    <col min="15624" max="15624" width="8.33203125" style="3" customWidth="1"/>
    <col min="15625" max="15625" width="11.33203125" style="3" customWidth="1"/>
    <col min="15626" max="15626" width="8.33203125" style="3" customWidth="1"/>
    <col min="15627" max="15627" width="8" style="3" customWidth="1"/>
    <col min="15628" max="15628" width="7" style="3" customWidth="1"/>
    <col min="15629" max="15629" width="7.33203125" style="3" customWidth="1"/>
    <col min="15630" max="15630" width="8.1640625" style="3" customWidth="1"/>
    <col min="15631" max="15631" width="9" style="3" customWidth="1"/>
    <col min="15632" max="15634" width="8" style="3" customWidth="1"/>
    <col min="15635" max="15635" width="7.33203125" style="3" customWidth="1"/>
    <col min="15636" max="15637" width="9" style="3" customWidth="1"/>
    <col min="15638" max="15638" width="2.33203125" style="3" customWidth="1"/>
    <col min="15639" max="15639" width="15.33203125" style="3" customWidth="1"/>
    <col min="15640" max="15640" width="8.33203125" style="3" customWidth="1"/>
    <col min="15641" max="15641" width="15" style="3" customWidth="1"/>
    <col min="15642" max="15646" width="8.83203125" style="3"/>
    <col min="15647" max="15647" width="17.1640625" style="3" customWidth="1"/>
    <col min="15648" max="15648" width="16" style="3" customWidth="1"/>
    <col min="15649" max="15649" width="9.6640625" style="3" customWidth="1"/>
    <col min="15650" max="15872" width="8.83203125" style="3"/>
    <col min="15873" max="15874" width="2.33203125" style="3" customWidth="1"/>
    <col min="15875" max="15875" width="17.83203125" style="3" customWidth="1"/>
    <col min="15876" max="15876" width="10.33203125" style="3" customWidth="1"/>
    <col min="15877" max="15877" width="9" style="3" customWidth="1"/>
    <col min="15878" max="15878" width="8" style="3" customWidth="1"/>
    <col min="15879" max="15879" width="9" style="3" customWidth="1"/>
    <col min="15880" max="15880" width="8.33203125" style="3" customWidth="1"/>
    <col min="15881" max="15881" width="11.33203125" style="3" customWidth="1"/>
    <col min="15882" max="15882" width="8.33203125" style="3" customWidth="1"/>
    <col min="15883" max="15883" width="8" style="3" customWidth="1"/>
    <col min="15884" max="15884" width="7" style="3" customWidth="1"/>
    <col min="15885" max="15885" width="7.33203125" style="3" customWidth="1"/>
    <col min="15886" max="15886" width="8.1640625" style="3" customWidth="1"/>
    <col min="15887" max="15887" width="9" style="3" customWidth="1"/>
    <col min="15888" max="15890" width="8" style="3" customWidth="1"/>
    <col min="15891" max="15891" width="7.33203125" style="3" customWidth="1"/>
    <col min="15892" max="15893" width="9" style="3" customWidth="1"/>
    <col min="15894" max="15894" width="2.33203125" style="3" customWidth="1"/>
    <col min="15895" max="15895" width="15.33203125" style="3" customWidth="1"/>
    <col min="15896" max="15896" width="8.33203125" style="3" customWidth="1"/>
    <col min="15897" max="15897" width="15" style="3" customWidth="1"/>
    <col min="15898" max="15902" width="8.83203125" style="3"/>
    <col min="15903" max="15903" width="17.1640625" style="3" customWidth="1"/>
    <col min="15904" max="15904" width="16" style="3" customWidth="1"/>
    <col min="15905" max="15905" width="9.6640625" style="3" customWidth="1"/>
    <col min="15906" max="16128" width="8.83203125" style="3"/>
    <col min="16129" max="16130" width="2.33203125" style="3" customWidth="1"/>
    <col min="16131" max="16131" width="17.83203125" style="3" customWidth="1"/>
    <col min="16132" max="16132" width="10.33203125" style="3" customWidth="1"/>
    <col min="16133" max="16133" width="9" style="3" customWidth="1"/>
    <col min="16134" max="16134" width="8" style="3" customWidth="1"/>
    <col min="16135" max="16135" width="9" style="3" customWidth="1"/>
    <col min="16136" max="16136" width="8.33203125" style="3" customWidth="1"/>
    <col min="16137" max="16137" width="11.33203125" style="3" customWidth="1"/>
    <col min="16138" max="16138" width="8.33203125" style="3" customWidth="1"/>
    <col min="16139" max="16139" width="8" style="3" customWidth="1"/>
    <col min="16140" max="16140" width="7" style="3" customWidth="1"/>
    <col min="16141" max="16141" width="7.33203125" style="3" customWidth="1"/>
    <col min="16142" max="16142" width="8.1640625" style="3" customWidth="1"/>
    <col min="16143" max="16143" width="9" style="3" customWidth="1"/>
    <col min="16144" max="16146" width="8" style="3" customWidth="1"/>
    <col min="16147" max="16147" width="7.33203125" style="3" customWidth="1"/>
    <col min="16148" max="16149" width="9" style="3" customWidth="1"/>
    <col min="16150" max="16150" width="2.33203125" style="3" customWidth="1"/>
    <col min="16151" max="16151" width="15.33203125" style="3" customWidth="1"/>
    <col min="16152" max="16152" width="8.33203125" style="3" customWidth="1"/>
    <col min="16153" max="16153" width="15" style="3" customWidth="1"/>
    <col min="16154" max="16158" width="8.83203125" style="3"/>
    <col min="16159" max="16159" width="17.1640625" style="3" customWidth="1"/>
    <col min="16160" max="16160" width="16" style="3" customWidth="1"/>
    <col min="16161" max="16161" width="9.6640625" style="3" customWidth="1"/>
    <col min="16162" max="16384" width="8.83203125" style="3"/>
  </cols>
  <sheetData>
    <row r="2" spans="1:33" ht="15">
      <c r="C2" s="279"/>
      <c r="D2" s="280"/>
    </row>
    <row r="3" spans="1:33" ht="14" thickBot="1">
      <c r="B3" s="245">
        <v>2.5</v>
      </c>
      <c r="C3" s="242">
        <v>26</v>
      </c>
      <c r="D3" s="242">
        <v>11</v>
      </c>
      <c r="E3" s="242">
        <v>9</v>
      </c>
      <c r="F3" s="242">
        <v>8</v>
      </c>
      <c r="G3" s="242">
        <v>8</v>
      </c>
      <c r="H3" s="242">
        <v>8</v>
      </c>
      <c r="I3" s="242">
        <v>8</v>
      </c>
      <c r="J3" s="242">
        <v>8</v>
      </c>
      <c r="K3" s="242">
        <v>8</v>
      </c>
      <c r="L3" s="242">
        <v>8</v>
      </c>
      <c r="M3" s="242">
        <v>8</v>
      </c>
      <c r="N3" s="242">
        <v>8</v>
      </c>
      <c r="O3" s="242">
        <v>8</v>
      </c>
      <c r="P3" s="242">
        <v>8</v>
      </c>
      <c r="Q3" s="242">
        <v>8</v>
      </c>
      <c r="R3" s="242">
        <v>8</v>
      </c>
      <c r="S3" s="242">
        <v>8</v>
      </c>
      <c r="T3" s="242">
        <v>9</v>
      </c>
      <c r="U3" s="242">
        <v>9</v>
      </c>
      <c r="V3" s="245">
        <v>2.5</v>
      </c>
      <c r="W3" s="50"/>
      <c r="X3" s="50"/>
      <c r="Y3" s="246"/>
    </row>
    <row r="4" spans="1:33" ht="10" customHeight="1">
      <c r="A4" s="15"/>
      <c r="B4" s="91"/>
      <c r="C4" s="103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6"/>
      <c r="W4" s="17"/>
      <c r="X4" s="15"/>
      <c r="Y4" s="15"/>
      <c r="Z4" s="15"/>
      <c r="AA4" s="15"/>
    </row>
    <row r="5" spans="1:33" ht="10" customHeight="1">
      <c r="A5" s="15"/>
      <c r="B5" s="189"/>
      <c r="C5" s="107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324" t="s">
        <v>437</v>
      </c>
      <c r="V5" s="97"/>
      <c r="W5" s="17"/>
      <c r="X5" s="15"/>
      <c r="Y5" s="15"/>
      <c r="Z5" s="15"/>
      <c r="AA5" s="15"/>
    </row>
    <row r="6" spans="1:33" ht="10" customHeight="1">
      <c r="A6" s="15"/>
      <c r="B6" s="189"/>
      <c r="C6" s="107"/>
      <c r="D6" s="109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97"/>
      <c r="W6" s="17"/>
      <c r="X6" s="15"/>
      <c r="Y6" s="15"/>
      <c r="Z6" s="15"/>
      <c r="AA6" s="15"/>
    </row>
    <row r="7" spans="1:33" ht="11.5" customHeight="1">
      <c r="A7" s="15"/>
      <c r="B7" s="189"/>
      <c r="C7" s="107"/>
      <c r="D7" s="99" t="s">
        <v>434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V7" s="97"/>
      <c r="W7" s="17"/>
      <c r="X7" s="15"/>
      <c r="Y7" s="15"/>
      <c r="Z7" s="15"/>
      <c r="AA7" s="15"/>
    </row>
    <row r="8" spans="1:33" ht="11.5" customHeight="1">
      <c r="A8" s="193"/>
      <c r="B8" s="189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97"/>
      <c r="W8" s="17"/>
      <c r="X8" s="15"/>
      <c r="Y8" s="15"/>
      <c r="Z8" s="15"/>
      <c r="AA8" s="15"/>
    </row>
    <row r="9" spans="1:33" ht="15" customHeight="1" thickBot="1">
      <c r="A9" s="15"/>
      <c r="B9" s="193"/>
      <c r="C9" s="281" t="s">
        <v>385</v>
      </c>
      <c r="D9" s="282"/>
      <c r="E9" s="283"/>
      <c r="F9" s="283"/>
      <c r="G9" s="283"/>
      <c r="H9" s="283"/>
      <c r="I9" s="283"/>
      <c r="J9" s="283"/>
      <c r="K9" s="283"/>
      <c r="L9" s="283"/>
      <c r="M9" s="283"/>
      <c r="N9" s="283"/>
      <c r="O9" s="283"/>
      <c r="P9" s="283"/>
      <c r="Q9" s="283"/>
      <c r="R9" s="283"/>
      <c r="S9" s="283"/>
      <c r="T9" s="283"/>
      <c r="U9" s="284" t="s">
        <v>377</v>
      </c>
      <c r="V9" s="31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</row>
    <row r="10" spans="1:33" ht="14" customHeight="1" thickBot="1">
      <c r="A10" s="15"/>
      <c r="B10" s="193"/>
      <c r="C10" s="553" t="s">
        <v>378</v>
      </c>
      <c r="D10" s="553" t="s">
        <v>69</v>
      </c>
      <c r="E10" s="553" t="s">
        <v>349</v>
      </c>
      <c r="F10" s="553" t="s">
        <v>360</v>
      </c>
      <c r="G10" s="553" t="s">
        <v>0</v>
      </c>
      <c r="H10" s="555" t="s">
        <v>7</v>
      </c>
      <c r="I10" s="555"/>
      <c r="J10" s="555"/>
      <c r="K10" s="555"/>
      <c r="L10" s="555"/>
      <c r="M10" s="555"/>
      <c r="N10" s="555"/>
      <c r="O10" s="553" t="s">
        <v>67</v>
      </c>
      <c r="P10" s="553" t="s">
        <v>40</v>
      </c>
      <c r="Q10" s="553" t="s">
        <v>346</v>
      </c>
      <c r="R10" s="553" t="s">
        <v>347</v>
      </c>
      <c r="S10" s="553" t="s">
        <v>348</v>
      </c>
      <c r="T10" s="553" t="s">
        <v>44</v>
      </c>
      <c r="U10" s="553" t="s">
        <v>46</v>
      </c>
      <c r="V10" s="31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</row>
    <row r="11" spans="1:33" ht="32" customHeight="1" thickBot="1">
      <c r="A11" s="15"/>
      <c r="B11" s="193"/>
      <c r="C11" s="554"/>
      <c r="D11" s="554"/>
      <c r="E11" s="554"/>
      <c r="F11" s="554"/>
      <c r="G11" s="554"/>
      <c r="H11" s="285" t="s">
        <v>379</v>
      </c>
      <c r="I11" s="285" t="s">
        <v>2</v>
      </c>
      <c r="J11" s="285" t="s">
        <v>3</v>
      </c>
      <c r="K11" s="285" t="s">
        <v>4</v>
      </c>
      <c r="L11" s="285" t="s">
        <v>5</v>
      </c>
      <c r="M11" s="285" t="s">
        <v>68</v>
      </c>
      <c r="N11" s="285" t="s">
        <v>6</v>
      </c>
      <c r="O11" s="554"/>
      <c r="P11" s="554"/>
      <c r="Q11" s="554"/>
      <c r="R11" s="554"/>
      <c r="S11" s="554"/>
      <c r="T11" s="554"/>
      <c r="U11" s="554"/>
      <c r="V11" s="31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</row>
    <row r="12" spans="1:33" ht="14.5" customHeight="1">
      <c r="A12" s="15"/>
      <c r="B12" s="193"/>
      <c r="C12" s="378" t="s">
        <v>366</v>
      </c>
      <c r="D12" s="287">
        <v>3540822</v>
      </c>
      <c r="E12" s="288">
        <v>406.37426524</v>
      </c>
      <c r="F12" s="288">
        <v>5405.1839786599994</v>
      </c>
      <c r="G12" s="288">
        <v>25503.886627259999</v>
      </c>
      <c r="H12" s="288">
        <v>282.83996566999997</v>
      </c>
      <c r="I12" s="288">
        <v>306.62616126999995</v>
      </c>
      <c r="J12" s="288">
        <v>46.29674155</v>
      </c>
      <c r="K12" s="288">
        <v>369.58100467000003</v>
      </c>
      <c r="L12" s="288">
        <v>9.3802490000000002E-2</v>
      </c>
      <c r="M12" s="288">
        <v>135.87297249000002</v>
      </c>
      <c r="N12" s="288">
        <v>62.25377798999989</v>
      </c>
      <c r="O12" s="288">
        <v>325.75452493</v>
      </c>
      <c r="P12" s="288">
        <v>1.6405328100000001</v>
      </c>
      <c r="Q12" s="288">
        <v>178.50444542</v>
      </c>
      <c r="R12" s="288">
        <v>0.22333745000000002</v>
      </c>
      <c r="S12" s="288">
        <v>176.71373387</v>
      </c>
      <c r="T12" s="288">
        <v>199307.73688526</v>
      </c>
      <c r="U12" s="288">
        <v>12998.707661389999</v>
      </c>
      <c r="V12" s="112">
        <v>0</v>
      </c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</row>
    <row r="13" spans="1:33" ht="14.5" customHeight="1">
      <c r="A13" s="15"/>
      <c r="B13" s="193"/>
      <c r="C13" s="379" t="s">
        <v>367</v>
      </c>
      <c r="D13" s="290">
        <v>1147143</v>
      </c>
      <c r="E13" s="291">
        <v>4684.4292740999999</v>
      </c>
      <c r="F13" s="291">
        <v>937.08080769000003</v>
      </c>
      <c r="G13" s="291">
        <v>12013.99719779</v>
      </c>
      <c r="H13" s="291">
        <v>69.006698969999988</v>
      </c>
      <c r="I13" s="291">
        <v>108.01212342000001</v>
      </c>
      <c r="J13" s="291">
        <v>19.980454030000001</v>
      </c>
      <c r="K13" s="291">
        <v>98.443880030000003</v>
      </c>
      <c r="L13" s="291">
        <v>0.20785742999999998</v>
      </c>
      <c r="M13" s="291">
        <v>25.059485909999999</v>
      </c>
      <c r="N13" s="291">
        <v>772.05211856000017</v>
      </c>
      <c r="O13" s="291">
        <v>3727.13158127</v>
      </c>
      <c r="P13" s="291">
        <v>0.76113818</v>
      </c>
      <c r="Q13" s="291">
        <v>20.934075020000002</v>
      </c>
      <c r="R13" s="291">
        <v>1.476471E-2</v>
      </c>
      <c r="S13" s="291">
        <v>20.917130379999996</v>
      </c>
      <c r="T13" s="291">
        <v>69261.850350210007</v>
      </c>
      <c r="U13" s="291">
        <v>3862.30951413</v>
      </c>
      <c r="V13" s="112">
        <v>1</v>
      </c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</row>
    <row r="14" spans="1:33" ht="14.5" customHeight="1">
      <c r="A14" s="15"/>
      <c r="B14" s="193"/>
      <c r="C14" s="379" t="s">
        <v>368</v>
      </c>
      <c r="D14" s="290">
        <v>1649823</v>
      </c>
      <c r="E14" s="291">
        <v>11401.656496449999</v>
      </c>
      <c r="F14" s="291">
        <v>1456.0517581300001</v>
      </c>
      <c r="G14" s="291">
        <v>10413.760565730001</v>
      </c>
      <c r="H14" s="291">
        <v>131.53143168</v>
      </c>
      <c r="I14" s="291">
        <v>224.98903111000001</v>
      </c>
      <c r="J14" s="291">
        <v>31.688323159999999</v>
      </c>
      <c r="K14" s="291">
        <v>179.24912986000001</v>
      </c>
      <c r="L14" s="291">
        <v>1.6717818600000001</v>
      </c>
      <c r="M14" s="291">
        <v>34.167930040000002</v>
      </c>
      <c r="N14" s="291">
        <v>1772.1146836200001</v>
      </c>
      <c r="O14" s="291">
        <v>9150.0945092799993</v>
      </c>
      <c r="P14" s="291">
        <v>3.2081463599999998</v>
      </c>
      <c r="Q14" s="291">
        <v>75.122949450000007</v>
      </c>
      <c r="R14" s="291">
        <v>5.1622689999999999E-2</v>
      </c>
      <c r="S14" s="291">
        <v>75.16807025</v>
      </c>
      <c r="T14" s="291">
        <v>95772.988718659995</v>
      </c>
      <c r="U14" s="291">
        <v>4451.9946042900001</v>
      </c>
      <c r="V14" s="112">
        <v>2</v>
      </c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</row>
    <row r="15" spans="1:33" ht="14.5" customHeight="1">
      <c r="A15" s="15"/>
      <c r="B15" s="193"/>
      <c r="C15" s="379" t="s">
        <v>369</v>
      </c>
      <c r="D15" s="290">
        <v>2092181</v>
      </c>
      <c r="E15" s="291">
        <v>24228.538504820001</v>
      </c>
      <c r="F15" s="291">
        <v>1580.2422637499999</v>
      </c>
      <c r="G15" s="291">
        <v>9969.2800477500004</v>
      </c>
      <c r="H15" s="291">
        <v>288.095168</v>
      </c>
      <c r="I15" s="291">
        <v>347.26635032999997</v>
      </c>
      <c r="J15" s="291">
        <v>51.827679140000001</v>
      </c>
      <c r="K15" s="291">
        <v>203.43767308000002</v>
      </c>
      <c r="L15" s="291">
        <v>6.3029091100000008</v>
      </c>
      <c r="M15" s="291">
        <v>40.302882369999999</v>
      </c>
      <c r="N15" s="291">
        <v>3731.5458598699997</v>
      </c>
      <c r="O15" s="291">
        <v>19655.838542740003</v>
      </c>
      <c r="P15" s="291">
        <v>6.1587648799999997</v>
      </c>
      <c r="Q15" s="291">
        <v>140.47930842</v>
      </c>
      <c r="R15" s="291">
        <v>0.11490080999999999</v>
      </c>
      <c r="S15" s="291">
        <v>140.8676821</v>
      </c>
      <c r="T15" s="291">
        <v>118137.81798451001</v>
      </c>
      <c r="U15" s="291">
        <v>9061.1006526300007</v>
      </c>
      <c r="V15" s="112">
        <v>3</v>
      </c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</row>
    <row r="16" spans="1:33" ht="14.5" customHeight="1">
      <c r="A16" s="15"/>
      <c r="B16" s="193"/>
      <c r="C16" s="379" t="s">
        <v>370</v>
      </c>
      <c r="D16" s="290">
        <v>7981969</v>
      </c>
      <c r="E16" s="291">
        <v>143278.40920910999</v>
      </c>
      <c r="F16" s="291">
        <v>4601.3414270200001</v>
      </c>
      <c r="G16" s="291">
        <v>22309.35790205</v>
      </c>
      <c r="H16" s="291">
        <v>2877.0905043499997</v>
      </c>
      <c r="I16" s="291">
        <v>4131.18335174</v>
      </c>
      <c r="J16" s="291">
        <v>810.08473432000005</v>
      </c>
      <c r="K16" s="291">
        <v>1752.7423325299999</v>
      </c>
      <c r="L16" s="291">
        <v>76.854517290000004</v>
      </c>
      <c r="M16" s="291">
        <v>410.49225647000003</v>
      </c>
      <c r="N16" s="291">
        <v>21286.758109109996</v>
      </c>
      <c r="O16" s="291">
        <v>112196.50601695001</v>
      </c>
      <c r="P16" s="291">
        <v>209.13194108999997</v>
      </c>
      <c r="Q16" s="291">
        <v>1235.9240268200001</v>
      </c>
      <c r="R16" s="291">
        <v>62.63602942</v>
      </c>
      <c r="S16" s="291">
        <v>1123.7047310100002</v>
      </c>
      <c r="T16" s="291">
        <v>430752.44125987997</v>
      </c>
      <c r="U16" s="291">
        <v>26642.48622703</v>
      </c>
      <c r="V16" s="112">
        <v>4</v>
      </c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</row>
    <row r="17" spans="1:33" ht="14.5" customHeight="1">
      <c r="A17" s="15"/>
      <c r="B17" s="193"/>
      <c r="C17" s="379" t="s">
        <v>371</v>
      </c>
      <c r="D17" s="290">
        <v>5347746</v>
      </c>
      <c r="E17" s="291">
        <v>167887.51839426998</v>
      </c>
      <c r="F17" s="291">
        <v>11558.61134498</v>
      </c>
      <c r="G17" s="291">
        <v>35876.441865519999</v>
      </c>
      <c r="H17" s="291">
        <v>9479.9583299400001</v>
      </c>
      <c r="I17" s="291">
        <v>10829.66510968</v>
      </c>
      <c r="J17" s="291">
        <v>5711.9043876599999</v>
      </c>
      <c r="K17" s="291">
        <v>10684.86422811</v>
      </c>
      <c r="L17" s="291">
        <v>818.25501245000009</v>
      </c>
      <c r="M17" s="291">
        <v>1758.9216295199999</v>
      </c>
      <c r="N17" s="291">
        <v>13298.562635479997</v>
      </c>
      <c r="O17" s="291">
        <v>115562.36871767</v>
      </c>
      <c r="P17" s="291">
        <v>4971.3706694399998</v>
      </c>
      <c r="Q17" s="291">
        <v>7191.8927902100004</v>
      </c>
      <c r="R17" s="291">
        <v>1075.13106178</v>
      </c>
      <c r="S17" s="291">
        <v>3357.5758933299999</v>
      </c>
      <c r="T17" s="291">
        <v>472457.89480032003</v>
      </c>
      <c r="U17" s="291">
        <v>35995.653526529997</v>
      </c>
      <c r="V17" s="112">
        <v>5</v>
      </c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</row>
    <row r="18" spans="1:33" ht="14.5" customHeight="1">
      <c r="A18" s="15"/>
      <c r="B18" s="193"/>
      <c r="C18" s="379" t="s">
        <v>372</v>
      </c>
      <c r="D18" s="290">
        <v>2269115</v>
      </c>
      <c r="E18" s="291">
        <v>141760.46864596001</v>
      </c>
      <c r="F18" s="291">
        <v>11675.75656928</v>
      </c>
      <c r="G18" s="291">
        <v>29728.903722540002</v>
      </c>
      <c r="H18" s="291">
        <v>7796.8701612200002</v>
      </c>
      <c r="I18" s="291">
        <v>4791.9680355</v>
      </c>
      <c r="J18" s="291">
        <v>4302.4312681800002</v>
      </c>
      <c r="K18" s="291">
        <v>10614.407520870001</v>
      </c>
      <c r="L18" s="291">
        <v>1723.4650822900001</v>
      </c>
      <c r="M18" s="291">
        <v>1892.24700796</v>
      </c>
      <c r="N18" s="291">
        <v>9724.0804817600001</v>
      </c>
      <c r="O18" s="291">
        <v>100956.32545735</v>
      </c>
      <c r="P18" s="291">
        <v>13710.17017926</v>
      </c>
      <c r="Q18" s="291">
        <v>14967.21712653</v>
      </c>
      <c r="R18" s="291">
        <v>1953.4687598099999</v>
      </c>
      <c r="S18" s="291">
        <v>3297.15457208</v>
      </c>
      <c r="T18" s="291">
        <v>430210.27102584002</v>
      </c>
      <c r="U18" s="291">
        <v>45006.287015829999</v>
      </c>
      <c r="V18" s="112">
        <v>6</v>
      </c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</row>
    <row r="19" spans="1:33" ht="14.5" customHeight="1">
      <c r="A19" s="15"/>
      <c r="B19" s="193"/>
      <c r="C19" s="379" t="s">
        <v>373</v>
      </c>
      <c r="D19" s="290">
        <v>903249</v>
      </c>
      <c r="E19" s="291">
        <v>111885.69956188</v>
      </c>
      <c r="F19" s="291">
        <v>12668.609368760001</v>
      </c>
      <c r="G19" s="291">
        <v>25709.670221420001</v>
      </c>
      <c r="H19" s="291">
        <v>7549.7201669599999</v>
      </c>
      <c r="I19" s="291">
        <v>1975.2962184200001</v>
      </c>
      <c r="J19" s="291">
        <v>1940.77266629</v>
      </c>
      <c r="K19" s="291">
        <v>6692.0487822899995</v>
      </c>
      <c r="L19" s="291">
        <v>2040.47467173</v>
      </c>
      <c r="M19" s="291">
        <v>1826.2946987600001</v>
      </c>
      <c r="N19" s="291">
        <v>2141.4466803100004</v>
      </c>
      <c r="O19" s="291">
        <v>87724.735326859998</v>
      </c>
      <c r="P19" s="291">
        <v>18346.045220510001</v>
      </c>
      <c r="Q19" s="291">
        <v>18185.12947186</v>
      </c>
      <c r="R19" s="291">
        <v>1762.1324956200001</v>
      </c>
      <c r="S19" s="291">
        <v>1671.7142142300002</v>
      </c>
      <c r="T19" s="291">
        <v>365435.75243387005</v>
      </c>
      <c r="U19" s="291">
        <v>23916.518818869998</v>
      </c>
      <c r="V19" s="112">
        <v>7</v>
      </c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</row>
    <row r="20" spans="1:33" ht="14.5" customHeight="1">
      <c r="A20" s="15"/>
      <c r="B20" s="193"/>
      <c r="C20" s="379" t="s">
        <v>374</v>
      </c>
      <c r="D20" s="290">
        <v>250317</v>
      </c>
      <c r="E20" s="291">
        <v>60248.099406629997</v>
      </c>
      <c r="F20" s="291">
        <v>10271.489171110001</v>
      </c>
      <c r="G20" s="291">
        <v>19545.699448480002</v>
      </c>
      <c r="H20" s="291">
        <v>4222.7200992799999</v>
      </c>
      <c r="I20" s="291">
        <v>535.44352231999994</v>
      </c>
      <c r="J20" s="291">
        <v>525.00282566999999</v>
      </c>
      <c r="K20" s="291">
        <v>2447.6121302500001</v>
      </c>
      <c r="L20" s="291">
        <v>1315.05485774</v>
      </c>
      <c r="M20" s="291">
        <v>946.11142112000005</v>
      </c>
      <c r="N20" s="291">
        <v>298.23072918999969</v>
      </c>
      <c r="O20" s="291">
        <v>49959.592094779997</v>
      </c>
      <c r="P20" s="291">
        <v>12116.259821630001</v>
      </c>
      <c r="Q20" s="291">
        <v>11704.765319499998</v>
      </c>
      <c r="R20" s="291">
        <v>944.20960352999998</v>
      </c>
      <c r="S20" s="291">
        <v>594.92040593999991</v>
      </c>
      <c r="T20" s="291">
        <v>241198.86053341001</v>
      </c>
      <c r="U20" s="291">
        <v>13255.986746750001</v>
      </c>
      <c r="V20" s="112">
        <v>8</v>
      </c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</row>
    <row r="21" spans="1:33" ht="14.5" customHeight="1">
      <c r="A21" s="15"/>
      <c r="B21" s="193"/>
      <c r="C21" s="379" t="s">
        <v>375</v>
      </c>
      <c r="D21" s="290">
        <v>32929</v>
      </c>
      <c r="E21" s="291">
        <v>15636.667947530001</v>
      </c>
      <c r="F21" s="291">
        <v>7349.0790978300001</v>
      </c>
      <c r="G21" s="291">
        <v>9223.4605689600012</v>
      </c>
      <c r="H21" s="291">
        <v>659.55624212999999</v>
      </c>
      <c r="I21" s="291">
        <v>65.692761959999999</v>
      </c>
      <c r="J21" s="291">
        <v>61.435404549999994</v>
      </c>
      <c r="K21" s="291">
        <v>363.94026188999999</v>
      </c>
      <c r="L21" s="291">
        <v>509.07529705000002</v>
      </c>
      <c r="M21" s="291">
        <v>164.21310713999998</v>
      </c>
      <c r="N21" s="291">
        <v>61.052940499999977</v>
      </c>
      <c r="O21" s="291">
        <v>13750.49777002</v>
      </c>
      <c r="P21" s="291">
        <v>3564.9653922799998</v>
      </c>
      <c r="Q21" s="291">
        <v>3295.8509410799998</v>
      </c>
      <c r="R21" s="291">
        <v>346.18594352999997</v>
      </c>
      <c r="S21" s="291">
        <v>120.57532059</v>
      </c>
      <c r="T21" s="291">
        <v>108143.15381048</v>
      </c>
      <c r="U21" s="291">
        <v>5137.22798031</v>
      </c>
      <c r="V21" s="112">
        <v>9</v>
      </c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</row>
    <row r="22" spans="1:33" ht="14.5" customHeight="1" thickBot="1">
      <c r="A22" s="15"/>
      <c r="B22" s="193"/>
      <c r="C22" s="380" t="s">
        <v>376</v>
      </c>
      <c r="D22" s="293">
        <v>9474</v>
      </c>
      <c r="E22" s="294">
        <v>15434.0957337</v>
      </c>
      <c r="F22" s="294">
        <v>9943.2805408899985</v>
      </c>
      <c r="G22" s="294">
        <v>10695.128204229999</v>
      </c>
      <c r="H22" s="294">
        <v>335.09900770000002</v>
      </c>
      <c r="I22" s="294">
        <v>19.549210200000001</v>
      </c>
      <c r="J22" s="294">
        <v>17.492808579999998</v>
      </c>
      <c r="K22" s="294">
        <v>141.5969317</v>
      </c>
      <c r="L22" s="294">
        <v>2257.5828746100001</v>
      </c>
      <c r="M22" s="294">
        <v>89.204280420000003</v>
      </c>
      <c r="N22" s="294">
        <v>18.925265919999674</v>
      </c>
      <c r="O22" s="294">
        <v>12565.889573820001</v>
      </c>
      <c r="P22" s="294">
        <v>3381.8956444599999</v>
      </c>
      <c r="Q22" s="294">
        <v>2994.7148420600001</v>
      </c>
      <c r="R22" s="294">
        <v>434.25676390000001</v>
      </c>
      <c r="S22" s="294">
        <v>77.820072710000005</v>
      </c>
      <c r="T22" s="294">
        <v>130820.14117517002</v>
      </c>
      <c r="U22" s="294">
        <v>8098.2966620999996</v>
      </c>
      <c r="V22" s="112">
        <v>10</v>
      </c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</row>
    <row r="23" spans="1:33" ht="14.5" customHeight="1" thickBot="1">
      <c r="A23" s="15"/>
      <c r="B23" s="193"/>
      <c r="C23" s="295" t="s">
        <v>65</v>
      </c>
      <c r="D23" s="296">
        <v>25224768</v>
      </c>
      <c r="E23" s="296">
        <v>696851.95743969001</v>
      </c>
      <c r="F23" s="296">
        <v>77446.726328100005</v>
      </c>
      <c r="G23" s="296">
        <v>210989.58637172999</v>
      </c>
      <c r="H23" s="296">
        <v>33692.487775900001</v>
      </c>
      <c r="I23" s="296">
        <v>23335.69187595</v>
      </c>
      <c r="J23" s="296">
        <v>13518.917293130002</v>
      </c>
      <c r="K23" s="296">
        <v>33547.923875280001</v>
      </c>
      <c r="L23" s="296">
        <v>8749.0386640500001</v>
      </c>
      <c r="M23" s="296">
        <v>7322.8876721999995</v>
      </c>
      <c r="N23" s="296">
        <v>53167.023282309994</v>
      </c>
      <c r="O23" s="296">
        <v>525574.73411566997</v>
      </c>
      <c r="P23" s="296">
        <v>56311.607450899995</v>
      </c>
      <c r="Q23" s="296">
        <v>59990.535296369999</v>
      </c>
      <c r="R23" s="296">
        <v>6578.4252832500006</v>
      </c>
      <c r="S23" s="296">
        <v>10657.13182649</v>
      </c>
      <c r="T23" s="296">
        <v>2661498.9089776105</v>
      </c>
      <c r="U23" s="296">
        <v>188426.56940986004</v>
      </c>
      <c r="V23" s="31"/>
      <c r="W23" s="17"/>
      <c r="X23" s="15"/>
      <c r="Y23" s="15"/>
      <c r="Z23" s="15"/>
      <c r="AA23" s="15"/>
    </row>
    <row r="24" spans="1:33">
      <c r="A24" s="15"/>
      <c r="B24" s="193"/>
      <c r="C24" s="3" t="s">
        <v>447</v>
      </c>
      <c r="E24" s="3" t="s">
        <v>446</v>
      </c>
      <c r="V24" s="31"/>
      <c r="W24" s="17"/>
      <c r="X24" s="15"/>
      <c r="Y24" s="15"/>
      <c r="Z24" s="15"/>
      <c r="AA24" s="15"/>
    </row>
    <row r="25" spans="1:33">
      <c r="A25" s="15"/>
      <c r="B25" s="234"/>
      <c r="C25" s="3">
        <f>P14_P15_T9!C25</f>
        <v>0</v>
      </c>
      <c r="D25" s="486">
        <f>D12</f>
        <v>3540822</v>
      </c>
      <c r="E25" s="486">
        <f>E12*1000000</f>
        <v>406374265.24000001</v>
      </c>
      <c r="F25" s="3">
        <f>E25-(L12*1000000)</f>
        <v>406280462.75</v>
      </c>
      <c r="G25" s="484" t="str">
        <f>IF(AND(E25/D25&lt;=C26,E25/D25&gt;=C25), "OK", "ERROR")</f>
        <v>OK</v>
      </c>
      <c r="H25" s="484" t="str">
        <f>IF(AND(F25/D25&lt;=C26,F25/D25&gt;=C25), "OK", "ERROR")</f>
        <v>OK</v>
      </c>
      <c r="V25" s="31"/>
      <c r="W25" s="17"/>
      <c r="X25" s="15"/>
      <c r="Y25" s="15"/>
      <c r="Z25" s="15"/>
      <c r="AA25" s="15"/>
    </row>
    <row r="26" spans="1:33">
      <c r="A26" s="15"/>
      <c r="B26" s="234"/>
      <c r="C26" s="3">
        <f>P14_P15_T9!C26</f>
        <v>2235</v>
      </c>
      <c r="D26" s="486">
        <f t="shared" ref="D26:D35" si="0">D13</f>
        <v>1147143</v>
      </c>
      <c r="E26" s="486">
        <f t="shared" ref="E26:E35" si="1">E13*1000000</f>
        <v>4684429274.1000004</v>
      </c>
      <c r="F26" s="3">
        <f t="shared" ref="F26:F35" si="2">E26-(L13*1000000)</f>
        <v>4684221416.6700001</v>
      </c>
      <c r="G26" s="484" t="str">
        <f t="shared" ref="G26:G34" si="3">IF(AND(E26/D26&lt;=C27,E26/D26&gt;=C26), "OK", "ERROR")</f>
        <v>OK</v>
      </c>
      <c r="H26" s="484" t="str">
        <f t="shared" ref="H26:H34" si="4">IF(AND(F26/D26&lt;=C27,F26/D26&gt;=C26), "OK", "ERROR")</f>
        <v>OK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31"/>
      <c r="W26" s="17"/>
      <c r="X26" s="15"/>
      <c r="Y26" s="15"/>
      <c r="Z26" s="15"/>
      <c r="AA26" s="15"/>
    </row>
    <row r="27" spans="1:33">
      <c r="B27" s="234"/>
      <c r="C27" s="3">
        <f>P14_P15_T9!C27</f>
        <v>4470</v>
      </c>
      <c r="D27" s="486">
        <f t="shared" si="0"/>
        <v>1649823</v>
      </c>
      <c r="E27" s="486">
        <f t="shared" si="1"/>
        <v>11401656496.449999</v>
      </c>
      <c r="F27" s="3">
        <f t="shared" si="2"/>
        <v>11399984714.589998</v>
      </c>
      <c r="G27" s="484" t="str">
        <f t="shared" si="3"/>
        <v>OK</v>
      </c>
      <c r="H27" s="484" t="str">
        <f t="shared" si="4"/>
        <v>OK</v>
      </c>
      <c r="V27" s="31"/>
    </row>
    <row r="28" spans="1:33">
      <c r="B28" s="234"/>
      <c r="C28" s="3">
        <f>P14_P15_T9!C28</f>
        <v>8940</v>
      </c>
      <c r="D28" s="486">
        <f t="shared" si="0"/>
        <v>2092181</v>
      </c>
      <c r="E28" s="486">
        <f t="shared" si="1"/>
        <v>24228538504.82</v>
      </c>
      <c r="F28" s="3">
        <f t="shared" si="2"/>
        <v>24222235595.709999</v>
      </c>
      <c r="G28" s="484" t="str">
        <f t="shared" si="3"/>
        <v>OK</v>
      </c>
      <c r="H28" s="484" t="str">
        <f t="shared" si="4"/>
        <v>OK</v>
      </c>
      <c r="V28" s="31"/>
    </row>
    <row r="29" spans="1:33">
      <c r="B29" s="234"/>
      <c r="C29" s="3">
        <f>P14_P15_T9!C29</f>
        <v>13410</v>
      </c>
      <c r="D29" s="486">
        <f t="shared" si="0"/>
        <v>7981969</v>
      </c>
      <c r="E29" s="486">
        <f t="shared" si="1"/>
        <v>143278409209.10999</v>
      </c>
      <c r="F29" s="3">
        <f t="shared" si="2"/>
        <v>143201554691.81998</v>
      </c>
      <c r="G29" s="484" t="str">
        <f t="shared" si="3"/>
        <v>OK</v>
      </c>
      <c r="H29" s="484" t="str">
        <f t="shared" si="4"/>
        <v>OK</v>
      </c>
      <c r="J29" s="102"/>
      <c r="K29" s="102"/>
      <c r="M29" s="102"/>
      <c r="N29" s="102"/>
      <c r="O29" s="102"/>
      <c r="P29" s="102"/>
      <c r="Q29" s="102"/>
      <c r="R29" s="102"/>
      <c r="S29" s="102"/>
      <c r="T29" s="102"/>
      <c r="U29" s="102"/>
      <c r="V29" s="31"/>
      <c r="Z29" s="156"/>
    </row>
    <row r="30" spans="1:33">
      <c r="B30" s="234"/>
      <c r="C30" s="3">
        <f>P14_P15_T9!C30</f>
        <v>22350</v>
      </c>
      <c r="D30" s="486">
        <f t="shared" si="0"/>
        <v>5347746</v>
      </c>
      <c r="E30" s="486">
        <f t="shared" si="1"/>
        <v>167887518394.26999</v>
      </c>
      <c r="F30" s="3">
        <f t="shared" si="2"/>
        <v>167069263381.81998</v>
      </c>
      <c r="G30" s="484" t="str">
        <f t="shared" si="3"/>
        <v>OK</v>
      </c>
      <c r="H30" s="484" t="str">
        <f t="shared" si="4"/>
        <v>OK</v>
      </c>
      <c r="V30" s="31"/>
    </row>
    <row r="31" spans="1:33">
      <c r="B31" s="234"/>
      <c r="C31" s="3">
        <f>P14_P15_T9!C31</f>
        <v>44700</v>
      </c>
      <c r="D31" s="486">
        <f t="shared" si="0"/>
        <v>2269115</v>
      </c>
      <c r="E31" s="486">
        <f t="shared" si="1"/>
        <v>141760468645.95999</v>
      </c>
      <c r="F31" s="3">
        <f t="shared" si="2"/>
        <v>140037003563.66998</v>
      </c>
      <c r="G31" s="484" t="str">
        <f t="shared" si="3"/>
        <v>OK</v>
      </c>
      <c r="H31" s="484" t="str">
        <f t="shared" si="4"/>
        <v>OK</v>
      </c>
      <c r="V31" s="31"/>
    </row>
    <row r="32" spans="1:33">
      <c r="B32" s="234"/>
      <c r="C32" s="3">
        <f>P14_P15_T9!C32</f>
        <v>89400</v>
      </c>
      <c r="D32" s="486">
        <f t="shared" si="0"/>
        <v>903249</v>
      </c>
      <c r="E32" s="486">
        <f t="shared" si="1"/>
        <v>111885699561.88</v>
      </c>
      <c r="F32" s="3">
        <f t="shared" si="2"/>
        <v>109845224890.15001</v>
      </c>
      <c r="G32" s="484" t="str">
        <f t="shared" si="3"/>
        <v>OK</v>
      </c>
      <c r="H32" s="484" t="str">
        <f t="shared" si="4"/>
        <v>OK</v>
      </c>
      <c r="V32" s="31"/>
    </row>
    <row r="33" spans="1:22">
      <c r="B33" s="234"/>
      <c r="C33" s="3">
        <f>P14_P15_T9!C33</f>
        <v>178800</v>
      </c>
      <c r="D33" s="486">
        <f t="shared" si="0"/>
        <v>250317</v>
      </c>
      <c r="E33" s="486">
        <f t="shared" si="1"/>
        <v>60248099406.629997</v>
      </c>
      <c r="F33" s="3">
        <f t="shared" si="2"/>
        <v>58933044548.889999</v>
      </c>
      <c r="G33" s="484" t="str">
        <f t="shared" si="3"/>
        <v>OK</v>
      </c>
      <c r="H33" s="484" t="str">
        <f t="shared" si="4"/>
        <v>OK</v>
      </c>
      <c r="V33" s="31"/>
    </row>
    <row r="34" spans="1:22">
      <c r="B34" s="234"/>
      <c r="C34" s="3">
        <f>P14_P15_T9!C34</f>
        <v>357600</v>
      </c>
      <c r="D34" s="486">
        <f t="shared" si="0"/>
        <v>32929</v>
      </c>
      <c r="E34" s="486">
        <f t="shared" si="1"/>
        <v>15636667947.530001</v>
      </c>
      <c r="F34" s="3">
        <f t="shared" si="2"/>
        <v>15127592650.480001</v>
      </c>
      <c r="G34" s="484" t="str">
        <f t="shared" si="3"/>
        <v>OK</v>
      </c>
      <c r="H34" s="484" t="str">
        <f t="shared" si="4"/>
        <v>OK</v>
      </c>
      <c r="V34" s="31"/>
    </row>
    <row r="35" spans="1:22">
      <c r="B35" s="234"/>
      <c r="C35" s="3">
        <f>P14_P15_T9!C35</f>
        <v>715200</v>
      </c>
      <c r="D35" s="486">
        <f t="shared" si="0"/>
        <v>9474</v>
      </c>
      <c r="E35" s="486">
        <f t="shared" si="1"/>
        <v>15434095733.700001</v>
      </c>
      <c r="F35" s="3">
        <f t="shared" si="2"/>
        <v>13176512859.09</v>
      </c>
      <c r="G35" s="484" t="str">
        <f>IF(AND(E35/D35&gt;=C35), "OK", "ERROR")</f>
        <v>OK</v>
      </c>
      <c r="H35" s="484" t="str">
        <f>IF(AND(F35/D35&gt;=C35), "OK", "ERROR")</f>
        <v>OK</v>
      </c>
      <c r="V35" s="31"/>
    </row>
    <row r="36" spans="1:22">
      <c r="B36" s="234"/>
      <c r="V36" s="31"/>
    </row>
    <row r="37" spans="1:22">
      <c r="B37" s="234"/>
      <c r="V37" s="31"/>
    </row>
    <row r="38" spans="1:22">
      <c r="B38" s="234"/>
      <c r="V38" s="31"/>
    </row>
    <row r="39" spans="1:22">
      <c r="B39" s="234"/>
      <c r="V39" s="31"/>
    </row>
    <row r="40" spans="1:22">
      <c r="B40" s="234"/>
      <c r="V40" s="31"/>
    </row>
    <row r="41" spans="1:22">
      <c r="B41" s="234"/>
      <c r="C41" s="248"/>
      <c r="V41" s="31"/>
    </row>
    <row r="42" spans="1:22">
      <c r="B42" s="234"/>
      <c r="V42" s="31"/>
    </row>
    <row r="43" spans="1:22">
      <c r="B43" s="234"/>
      <c r="I43" s="15" t="s">
        <v>485</v>
      </c>
      <c r="V43" s="31"/>
    </row>
    <row r="44" spans="1:22">
      <c r="B44" s="234"/>
      <c r="I44" s="90">
        <v>1584.6</v>
      </c>
      <c r="V44" s="31"/>
    </row>
    <row r="45" spans="1:22">
      <c r="B45" s="234"/>
      <c r="V45" s="31"/>
    </row>
    <row r="46" spans="1:22">
      <c r="B46" s="234"/>
      <c r="V46" s="31"/>
    </row>
    <row r="47" spans="1:22">
      <c r="G47" s="3" t="s">
        <v>481</v>
      </c>
      <c r="J47" s="3" t="s">
        <v>482</v>
      </c>
      <c r="K47" s="3" t="s">
        <v>483</v>
      </c>
      <c r="M47" s="3" t="s">
        <v>484</v>
      </c>
      <c r="V47" s="31"/>
    </row>
    <row r="48" spans="1:22">
      <c r="A48" s="3" t="s">
        <v>516</v>
      </c>
      <c r="C48" s="3">
        <f>C25</f>
        <v>0</v>
      </c>
      <c r="D48" s="102">
        <f>D25</f>
        <v>3540822</v>
      </c>
      <c r="E48" s="102">
        <f>(E12-L12)*1000000</f>
        <v>406280462.75</v>
      </c>
      <c r="F48" s="3">
        <f>E48/D48</f>
        <v>114.7418488560001</v>
      </c>
      <c r="H48" s="3">
        <f>E48/D48</f>
        <v>114.7418488560001</v>
      </c>
      <c r="J48" s="3">
        <f>D48/($A$49)</f>
        <v>2.8522301968748359E-2</v>
      </c>
      <c r="K48" s="3">
        <f>J48+K49</f>
        <v>0.20319249315204793</v>
      </c>
      <c r="M48" s="545">
        <f>1-K48</f>
        <v>0.7968075068479521</v>
      </c>
      <c r="N48" s="3">
        <v>0</v>
      </c>
      <c r="V48" s="31"/>
    </row>
    <row r="49" spans="1:22" ht="14" thickBot="1">
      <c r="A49" s="544">
        <v>124142224</v>
      </c>
      <c r="C49" s="3">
        <f t="shared" ref="C49:D58" si="5">C26</f>
        <v>2235</v>
      </c>
      <c r="D49" s="102">
        <f t="shared" si="5"/>
        <v>1147143</v>
      </c>
      <c r="E49" s="102">
        <f t="shared" ref="E49:E59" si="6">(E13-L13)*1000000</f>
        <v>4684221416.6699991</v>
      </c>
      <c r="F49" s="3">
        <f t="shared" ref="F49:F58" si="7">E49/D49</f>
        <v>4083.3805520933302</v>
      </c>
      <c r="G49" s="3">
        <f>(SUM(E49:E58)/SUM(D49:D58))/C49</f>
        <v>14.189956262119088</v>
      </c>
      <c r="H49" s="3">
        <f>E49/D49</f>
        <v>4083.3805520933302</v>
      </c>
      <c r="J49" s="3">
        <f t="shared" ref="J49:J58" si="8">D49/($A$49)</f>
        <v>9.2405546077537655E-3</v>
      </c>
      <c r="K49" s="3">
        <f>J49+K50</f>
        <v>0.17467019118329957</v>
      </c>
      <c r="M49" s="545">
        <f t="shared" ref="M49:M58" si="9">1-K49</f>
        <v>0.82532980881670048</v>
      </c>
      <c r="N49" s="3">
        <f>SUM(D48)/SUM($D$48:$D$58)</f>
        <v>0.14037084503611688</v>
      </c>
      <c r="P49" s="298"/>
      <c r="Q49" s="298"/>
      <c r="R49" s="298"/>
      <c r="S49" s="298"/>
      <c r="T49" s="298"/>
      <c r="U49" s="298"/>
      <c r="V49" s="40"/>
    </row>
    <row r="50" spans="1:22">
      <c r="A50" s="3" t="s">
        <v>517</v>
      </c>
      <c r="C50" s="3">
        <f t="shared" si="5"/>
        <v>4470</v>
      </c>
      <c r="D50" s="102">
        <f t="shared" si="5"/>
        <v>1649823</v>
      </c>
      <c r="E50" s="102">
        <f t="shared" si="6"/>
        <v>11399984714.59</v>
      </c>
      <c r="F50" s="3">
        <f t="shared" si="7"/>
        <v>6909.8228807514506</v>
      </c>
      <c r="G50" s="3">
        <f>(SUM(E50:E59)/SUM(D50:D59))/C50</f>
        <v>6.7029432088269036</v>
      </c>
      <c r="H50" s="3">
        <f t="shared" ref="H50:H58" si="10">E50/D50</f>
        <v>6909.8228807514506</v>
      </c>
      <c r="J50" s="3">
        <f t="shared" si="8"/>
        <v>1.3289781243165098E-2</v>
      </c>
      <c r="K50" s="3">
        <f t="shared" ref="K50:K57" si="11">J50+K51</f>
        <v>0.1654296365755458</v>
      </c>
      <c r="M50" s="545">
        <f t="shared" si="9"/>
        <v>0.83457036342445423</v>
      </c>
      <c r="N50" s="3">
        <f>SUM(D$48:D49)/SUM($D$48:$D$58)</f>
        <v>0.18584769540794191</v>
      </c>
    </row>
    <row r="51" spans="1:22">
      <c r="A51" s="102">
        <v>1650957079535.386</v>
      </c>
      <c r="C51" s="3">
        <f t="shared" si="5"/>
        <v>8940</v>
      </c>
      <c r="D51" s="102">
        <f t="shared" si="5"/>
        <v>2092181</v>
      </c>
      <c r="E51" s="102">
        <f t="shared" si="6"/>
        <v>24222235595.709999</v>
      </c>
      <c r="F51" s="3">
        <f t="shared" si="7"/>
        <v>11577.504812303523</v>
      </c>
      <c r="G51" s="3">
        <f>(SUM(E51:E60)/SUM(D51:D60))/C51</f>
        <v>3.4479123272193299</v>
      </c>
      <c r="H51" s="3">
        <f t="shared" si="10"/>
        <v>11577.504812303523</v>
      </c>
      <c r="J51" s="3">
        <f t="shared" si="8"/>
        <v>1.6853097460216276E-2</v>
      </c>
      <c r="K51" s="3">
        <f>J51+K52</f>
        <v>0.1521398553323807</v>
      </c>
      <c r="M51" s="545">
        <f t="shared" si="9"/>
        <v>0.84786014466761928</v>
      </c>
      <c r="N51" s="3">
        <f>SUM(D$48:D50)/SUM($D$48:$D$58)</f>
        <v>0.25125257841816423</v>
      </c>
    </row>
    <row r="52" spans="1:22">
      <c r="A52" s="3" t="s">
        <v>518</v>
      </c>
      <c r="C52" s="3">
        <f t="shared" si="5"/>
        <v>13410</v>
      </c>
      <c r="D52" s="102">
        <f t="shared" si="5"/>
        <v>7981969</v>
      </c>
      <c r="E52" s="102">
        <f t="shared" si="6"/>
        <v>143201554691.82001</v>
      </c>
      <c r="F52" s="3">
        <f t="shared" si="7"/>
        <v>17940.630274537525</v>
      </c>
      <c r="G52" s="3">
        <f>(SUM(E52:E$58)/SUM(D52:D$58))/C52</f>
        <v>2.8745014375698168</v>
      </c>
      <c r="H52" s="3">
        <f t="shared" si="10"/>
        <v>17940.630274537525</v>
      </c>
      <c r="J52" s="3">
        <f t="shared" si="8"/>
        <v>6.429697119007631E-2</v>
      </c>
      <c r="K52" s="3">
        <f t="shared" si="11"/>
        <v>0.13528675787216443</v>
      </c>
      <c r="M52" s="545">
        <f t="shared" si="9"/>
        <v>0.86471324212783562</v>
      </c>
      <c r="N52" s="3">
        <f>SUM(D$48:D51)/SUM($D$48:$D$58)</f>
        <v>0.33419411429274593</v>
      </c>
    </row>
    <row r="53" spans="1:22">
      <c r="A53" s="3">
        <f>A51/(A49)</f>
        <v>13298.916567946986</v>
      </c>
      <c r="C53" s="3">
        <f t="shared" si="5"/>
        <v>22350</v>
      </c>
      <c r="D53" s="102">
        <f t="shared" si="5"/>
        <v>5347746</v>
      </c>
      <c r="E53" s="102">
        <f t="shared" si="6"/>
        <v>167069263381.81998</v>
      </c>
      <c r="F53" s="3">
        <f t="shared" si="7"/>
        <v>31241.061819656352</v>
      </c>
      <c r="G53" s="3">
        <f>(SUM(E53:E$58)/SUM(D53:D$58))/C53</f>
        <v>2.5597652426829272</v>
      </c>
      <c r="H53" s="3">
        <f t="shared" si="10"/>
        <v>31241.061819656352</v>
      </c>
      <c r="J53" s="3">
        <f t="shared" si="8"/>
        <v>4.3077575281718815E-2</v>
      </c>
      <c r="K53" s="3">
        <f t="shared" si="11"/>
        <v>7.0989786682088121E-2</v>
      </c>
      <c r="M53" s="545">
        <f t="shared" si="9"/>
        <v>0.92901021331791189</v>
      </c>
      <c r="N53" s="3">
        <f>SUM(D$48:D52)/SUM($D$48:$D$58)</f>
        <v>0.65062790666697112</v>
      </c>
    </row>
    <row r="54" spans="1:22">
      <c r="C54" s="3">
        <f t="shared" si="5"/>
        <v>44700</v>
      </c>
      <c r="D54" s="102">
        <f t="shared" si="5"/>
        <v>2269115</v>
      </c>
      <c r="E54" s="102">
        <f t="shared" si="6"/>
        <v>140037003563.67001</v>
      </c>
      <c r="F54" s="3">
        <f t="shared" si="7"/>
        <v>61714.370388309988</v>
      </c>
      <c r="G54" s="3">
        <f>(SUM(E54:E$58)/SUM(D54:D$58))/C54</f>
        <v>2.176518822739407</v>
      </c>
      <c r="H54" s="3">
        <f t="shared" si="10"/>
        <v>61714.370388309988</v>
      </c>
      <c r="J54" s="3">
        <f t="shared" si="8"/>
        <v>1.8278349838488476E-2</v>
      </c>
      <c r="K54" s="3">
        <f t="shared" si="11"/>
        <v>2.7912211400369306E-2</v>
      </c>
      <c r="M54" s="545">
        <f t="shared" si="9"/>
        <v>0.97208778859963074</v>
      </c>
      <c r="N54" s="3">
        <f>SUM(D$48:D53)/SUM($D$48:$D$58)</f>
        <v>0.8626316801010816</v>
      </c>
    </row>
    <row r="55" spans="1:22">
      <c r="C55" s="3">
        <f t="shared" si="5"/>
        <v>89400</v>
      </c>
      <c r="D55" s="102">
        <f t="shared" si="5"/>
        <v>903249</v>
      </c>
      <c r="E55" s="102">
        <f t="shared" si="6"/>
        <v>109845224890.14999</v>
      </c>
      <c r="F55" s="3">
        <f t="shared" si="7"/>
        <v>121611.23332563888</v>
      </c>
      <c r="G55" s="3">
        <f>(SUM(E55:E$58)/SUM(D55:D$58))/C55</f>
        <v>1.8432759029300445</v>
      </c>
      <c r="H55" s="3">
        <f t="shared" si="10"/>
        <v>121611.23332563888</v>
      </c>
      <c r="J55" s="3">
        <f t="shared" si="8"/>
        <v>7.2759208824871701E-3</v>
      </c>
      <c r="K55" s="3">
        <f t="shared" si="11"/>
        <v>9.6338615618808306E-3</v>
      </c>
      <c r="M55" s="545">
        <f t="shared" si="9"/>
        <v>0.99036613843811916</v>
      </c>
      <c r="N55" s="3">
        <f>SUM(D$48:D54)/SUM($D$48:$D$58)</f>
        <v>0.95258751240051043</v>
      </c>
    </row>
    <row r="56" spans="1:22">
      <c r="C56" s="3">
        <f t="shared" si="5"/>
        <v>178800</v>
      </c>
      <c r="D56" s="102">
        <f t="shared" si="5"/>
        <v>250317</v>
      </c>
      <c r="E56" s="102">
        <f t="shared" si="6"/>
        <v>58933044548.889999</v>
      </c>
      <c r="F56" s="3">
        <f t="shared" si="7"/>
        <v>235433.64832947822</v>
      </c>
      <c r="G56" s="3">
        <f>(SUM(E56:E$58)/SUM(D56:D$58))/C56</f>
        <v>1.6667925793143288</v>
      </c>
      <c r="H56" s="3">
        <f t="shared" si="10"/>
        <v>235433.64832947822</v>
      </c>
      <c r="J56" s="3">
        <f t="shared" si="8"/>
        <v>2.0163727693488075E-3</v>
      </c>
      <c r="K56" s="3">
        <f t="shared" si="11"/>
        <v>2.3579406793936605E-3</v>
      </c>
      <c r="M56" s="545">
        <f t="shared" si="9"/>
        <v>0.99764205932060634</v>
      </c>
      <c r="N56" s="3">
        <f>SUM(D$48:D55)/SUM($D$48:$D$58)</f>
        <v>0.98839553251788081</v>
      </c>
    </row>
    <row r="57" spans="1:22">
      <c r="C57" s="3">
        <f t="shared" si="5"/>
        <v>357600</v>
      </c>
      <c r="D57" s="102">
        <f t="shared" si="5"/>
        <v>32929</v>
      </c>
      <c r="E57" s="102">
        <f t="shared" si="6"/>
        <v>15127592650.480001</v>
      </c>
      <c r="F57" s="3">
        <f t="shared" si="7"/>
        <v>459400.30521667836</v>
      </c>
      <c r="G57" s="3">
        <f>(SUM(E57:E$58)/SUM(D57:D$58))/C57</f>
        <v>1.8666175315970532</v>
      </c>
      <c r="H57" s="3">
        <f t="shared" si="10"/>
        <v>459400.30521667836</v>
      </c>
      <c r="J57" s="3">
        <f t="shared" si="8"/>
        <v>2.6525221587781449E-4</v>
      </c>
      <c r="K57" s="3">
        <f t="shared" si="11"/>
        <v>3.4156791004485309E-4</v>
      </c>
      <c r="M57" s="545">
        <f t="shared" si="9"/>
        <v>0.9996584320899552</v>
      </c>
      <c r="N57" s="3">
        <f>SUM(D$48:D56)/SUM($D$48:$D$58)</f>
        <v>0.99831899345912711</v>
      </c>
    </row>
    <row r="58" spans="1:22">
      <c r="C58" s="3">
        <f t="shared" si="5"/>
        <v>715200</v>
      </c>
      <c r="D58" s="102">
        <f t="shared" si="5"/>
        <v>9474</v>
      </c>
      <c r="E58" s="102">
        <f t="shared" si="6"/>
        <v>13176512859.09</v>
      </c>
      <c r="F58" s="3">
        <f t="shared" si="7"/>
        <v>1390807.7748670045</v>
      </c>
      <c r="G58" s="3">
        <f>(SUM(E58:E$58)/SUM(D58:D$58))/C58</f>
        <v>1.9446417433822769</v>
      </c>
      <c r="H58" s="3">
        <f t="shared" si="10"/>
        <v>1390807.7748670045</v>
      </c>
      <c r="J58" s="3">
        <f t="shared" si="8"/>
        <v>7.6315694167038606E-5</v>
      </c>
      <c r="K58" s="3">
        <f>J58+K59</f>
        <v>7.6315694167038606E-5</v>
      </c>
      <c r="M58" s="545">
        <f t="shared" si="9"/>
        <v>0.999923684305833</v>
      </c>
      <c r="N58" s="3">
        <f>SUM(D$48:D57)/SUM($D$48:$D$58)</f>
        <v>0.99962441676371416</v>
      </c>
    </row>
    <row r="59" spans="1:22">
      <c r="D59" s="3">
        <f>SUM(D48:D58)</f>
        <v>25224768</v>
      </c>
      <c r="E59" s="102">
        <f t="shared" si="6"/>
        <v>688102918775.64001</v>
      </c>
    </row>
    <row r="60" spans="1:22">
      <c r="E60" s="102"/>
    </row>
    <row r="61" spans="1:22">
      <c r="D61" s="3" t="s">
        <v>486</v>
      </c>
      <c r="E61" s="3" t="s">
        <v>510</v>
      </c>
      <c r="F61" s="3" t="s">
        <v>487</v>
      </c>
      <c r="G61" s="3" t="s">
        <v>496</v>
      </c>
      <c r="H61" s="3" t="s">
        <v>488</v>
      </c>
      <c r="J61" s="532" t="s">
        <v>497</v>
      </c>
      <c r="K61" s="3" t="s">
        <v>498</v>
      </c>
      <c r="L61" s="3" t="s">
        <v>489</v>
      </c>
    </row>
    <row r="62" spans="1:22">
      <c r="C62" s="102">
        <f>C48</f>
        <v>0</v>
      </c>
      <c r="D62" s="102">
        <f>D12</f>
        <v>3540822</v>
      </c>
      <c r="E62" s="102">
        <f>E48</f>
        <v>406280462.75</v>
      </c>
      <c r="F62" s="3">
        <f>(I12*1000000/$I$44)</f>
        <v>193503.82511043796</v>
      </c>
      <c r="G62" s="3">
        <f>'[1]Tabela 6.2'!J39</f>
        <v>0.25324481408069427</v>
      </c>
      <c r="H62" s="3">
        <f>(F62)*G62</f>
        <v>49003.840213996038</v>
      </c>
      <c r="J62" s="3">
        <f>M48</f>
        <v>0.7968075068479521</v>
      </c>
      <c r="K62" s="102">
        <f>E62/D62</f>
        <v>114.7418488560001</v>
      </c>
      <c r="L62" s="3">
        <f t="shared" ref="L62:L72" si="12">(D62-H62)/D62</f>
        <v>0.98616032090458206</v>
      </c>
      <c r="M62" s="3">
        <f>(D73-H73)/D73</f>
        <v>0.79022349492833932</v>
      </c>
    </row>
    <row r="63" spans="1:22">
      <c r="C63" s="102">
        <f t="shared" ref="C63:C72" si="13">C49</f>
        <v>2235</v>
      </c>
      <c r="D63" s="102">
        <f t="shared" ref="D63:D72" si="14">D13</f>
        <v>1147143</v>
      </c>
      <c r="E63" s="102">
        <f t="shared" ref="E63:E72" si="15">E49</f>
        <v>4684221416.6699991</v>
      </c>
      <c r="F63" s="3">
        <f t="shared" ref="F63:F72" si="16">I13*1000000/$I$44</f>
        <v>68163.652290798942</v>
      </c>
      <c r="G63" s="3">
        <f>'[1]Tabela 6.2'!J40</f>
        <v>0.26426087939156961</v>
      </c>
      <c r="H63" s="3">
        <f t="shared" ref="H63:H71" si="17">F63*G63</f>
        <v>18012.986696907708</v>
      </c>
      <c r="J63" s="3">
        <f t="shared" ref="J63:J72" si="18">M49</f>
        <v>0.82532980881670048</v>
      </c>
      <c r="K63" s="102">
        <f t="shared" ref="K63:K71" si="19">E63/D63</f>
        <v>4083.3805520933302</v>
      </c>
      <c r="L63" s="3">
        <f t="shared" si="12"/>
        <v>0.98429752289216965</v>
      </c>
    </row>
    <row r="64" spans="1:22">
      <c r="C64" s="102">
        <f t="shared" si="13"/>
        <v>4470</v>
      </c>
      <c r="D64" s="102">
        <f t="shared" si="14"/>
        <v>1649823</v>
      </c>
      <c r="E64" s="102">
        <f t="shared" si="15"/>
        <v>11399984714.59</v>
      </c>
      <c r="F64" s="3">
        <f t="shared" si="16"/>
        <v>141984.74763978293</v>
      </c>
      <c r="G64" s="3">
        <f>'[1]Tabela 6.2'!J41</f>
        <v>0.29769910301139624</v>
      </c>
      <c r="H64" s="3">
        <f t="shared" si="17"/>
        <v>42268.73201366284</v>
      </c>
      <c r="J64" s="3">
        <f t="shared" si="18"/>
        <v>0.83457036342445423</v>
      </c>
      <c r="K64" s="102">
        <f t="shared" si="19"/>
        <v>6909.8228807514506</v>
      </c>
      <c r="L64" s="3">
        <f t="shared" si="12"/>
        <v>0.97437983831376895</v>
      </c>
    </row>
    <row r="65" spans="2:12">
      <c r="C65" s="102">
        <f t="shared" si="13"/>
        <v>8940</v>
      </c>
      <c r="D65" s="102">
        <f t="shared" si="14"/>
        <v>2092181</v>
      </c>
      <c r="E65" s="102">
        <f t="shared" si="15"/>
        <v>24222235595.709999</v>
      </c>
      <c r="F65" s="3">
        <f t="shared" si="16"/>
        <v>219150.79536160544</v>
      </c>
      <c r="G65" s="3">
        <f>'[1]Tabela 6.2'!J42</f>
        <v>0.33847795057437574</v>
      </c>
      <c r="H65" s="3">
        <f t="shared" si="17"/>
        <v>74177.712080740617</v>
      </c>
      <c r="J65" s="3">
        <f t="shared" si="18"/>
        <v>0.84786014466761928</v>
      </c>
      <c r="K65" s="102">
        <f t="shared" si="19"/>
        <v>11577.504812303523</v>
      </c>
      <c r="L65" s="3">
        <f t="shared" si="12"/>
        <v>0.96454527018420466</v>
      </c>
    </row>
    <row r="66" spans="2:12">
      <c r="C66" s="102">
        <f t="shared" si="13"/>
        <v>13410</v>
      </c>
      <c r="D66" s="102">
        <f t="shared" si="14"/>
        <v>7981969</v>
      </c>
      <c r="E66" s="102">
        <f t="shared" si="15"/>
        <v>143201554691.82001</v>
      </c>
      <c r="F66" s="3">
        <f t="shared" si="16"/>
        <v>2607082.7664647233</v>
      </c>
      <c r="G66" s="3">
        <f>'[1]Tabela 6.2'!J43</f>
        <v>0.34774323209720681</v>
      </c>
      <c r="H66" s="3">
        <f t="shared" si="17"/>
        <v>906595.38755537034</v>
      </c>
      <c r="J66" s="3">
        <f t="shared" si="18"/>
        <v>0.86471324212783562</v>
      </c>
      <c r="K66" s="102">
        <f>E66/D66</f>
        <v>17940.630274537525</v>
      </c>
      <c r="L66" s="3">
        <f t="shared" si="12"/>
        <v>0.8864195804875501</v>
      </c>
    </row>
    <row r="67" spans="2:12">
      <c r="C67" s="102">
        <f t="shared" si="13"/>
        <v>22350</v>
      </c>
      <c r="D67" s="102">
        <f t="shared" si="14"/>
        <v>5347746</v>
      </c>
      <c r="E67" s="102">
        <f t="shared" si="15"/>
        <v>167069263381.81998</v>
      </c>
      <c r="F67" s="3">
        <f t="shared" si="16"/>
        <v>6834321.0334974136</v>
      </c>
      <c r="G67" s="3">
        <f>'[1]Tabela 6.2'!J44</f>
        <v>0.35969132750017363</v>
      </c>
      <c r="H67" s="3">
        <f>F67*G67</f>
        <v>2458246.0051010433</v>
      </c>
      <c r="J67" s="3">
        <f t="shared" si="18"/>
        <v>0.92901021331791189</v>
      </c>
      <c r="K67" s="102">
        <f t="shared" si="19"/>
        <v>31241.061819656352</v>
      </c>
      <c r="L67" s="3">
        <f t="shared" si="12"/>
        <v>0.54032109881414647</v>
      </c>
    </row>
    <row r="68" spans="2:12">
      <c r="C68" s="102">
        <f t="shared" si="13"/>
        <v>44700</v>
      </c>
      <c r="D68" s="102">
        <f t="shared" si="14"/>
        <v>2269115</v>
      </c>
      <c r="E68" s="102">
        <f t="shared" si="15"/>
        <v>140037003563.67001</v>
      </c>
      <c r="F68" s="3">
        <f t="shared" si="16"/>
        <v>3024086.8581976527</v>
      </c>
      <c r="G68" s="3">
        <f>'[1]Tabela 6.2'!J45</f>
        <v>0.36871630657201265</v>
      </c>
      <c r="H68" s="3">
        <f t="shared" si="17"/>
        <v>1115030.1371076002</v>
      </c>
      <c r="J68" s="3">
        <f t="shared" si="18"/>
        <v>0.97208778859963074</v>
      </c>
      <c r="K68" s="102">
        <f t="shared" si="19"/>
        <v>61714.370388309988</v>
      </c>
      <c r="L68" s="3">
        <f t="shared" si="12"/>
        <v>0.50860571760020967</v>
      </c>
    </row>
    <row r="69" spans="2:12">
      <c r="C69" s="102">
        <f t="shared" si="13"/>
        <v>89400</v>
      </c>
      <c r="D69" s="102">
        <f t="shared" si="14"/>
        <v>903249</v>
      </c>
      <c r="E69" s="102">
        <f t="shared" si="15"/>
        <v>109845224890.14999</v>
      </c>
      <c r="F69" s="3">
        <f t="shared" si="16"/>
        <v>1246558.2597627162</v>
      </c>
      <c r="G69" s="3">
        <f>'[1]Tabela 6.2'!J46</f>
        <v>0.38347399169050034</v>
      </c>
      <c r="H69" s="3">
        <f t="shared" si="17"/>
        <v>478022.67174597242</v>
      </c>
      <c r="J69" s="3">
        <f t="shared" si="18"/>
        <v>0.99036613843811916</v>
      </c>
      <c r="K69" s="102">
        <f t="shared" si="19"/>
        <v>121611.23332563888</v>
      </c>
      <c r="L69" s="3">
        <f t="shared" si="12"/>
        <v>0.4707742031865273</v>
      </c>
    </row>
    <row r="70" spans="2:12">
      <c r="C70" s="102">
        <f t="shared" si="13"/>
        <v>178800</v>
      </c>
      <c r="D70" s="102">
        <f t="shared" si="14"/>
        <v>250317</v>
      </c>
      <c r="E70" s="102">
        <f t="shared" si="15"/>
        <v>58933044548.889999</v>
      </c>
      <c r="F70" s="3">
        <f t="shared" si="16"/>
        <v>337904.53257604438</v>
      </c>
      <c r="G70" s="3">
        <f>G69</f>
        <v>0.38347399169050034</v>
      </c>
      <c r="H70" s="3">
        <f t="shared" si="17"/>
        <v>129577.59991724844</v>
      </c>
      <c r="J70" s="3">
        <f t="shared" si="18"/>
        <v>0.99764205932060634</v>
      </c>
      <c r="K70" s="102">
        <f t="shared" si="19"/>
        <v>235433.64832947822</v>
      </c>
      <c r="L70" s="3">
        <f t="shared" si="12"/>
        <v>0.48234598562123848</v>
      </c>
    </row>
    <row r="71" spans="2:12">
      <c r="C71" s="102">
        <f t="shared" si="13"/>
        <v>357600</v>
      </c>
      <c r="D71" s="102">
        <f t="shared" si="14"/>
        <v>32929</v>
      </c>
      <c r="E71" s="102">
        <f t="shared" si="15"/>
        <v>15127592650.480001</v>
      </c>
      <c r="F71" s="3">
        <f t="shared" si="16"/>
        <v>41456.999848542218</v>
      </c>
      <c r="G71" s="3">
        <f>G70</f>
        <v>0.38347399169050034</v>
      </c>
      <c r="H71" s="3">
        <f t="shared" si="17"/>
        <v>15897.681215432953</v>
      </c>
      <c r="J71" s="3">
        <f t="shared" si="18"/>
        <v>0.9996584320899552</v>
      </c>
      <c r="K71" s="102">
        <f t="shared" si="19"/>
        <v>459400.30521667836</v>
      </c>
      <c r="L71" s="3">
        <f t="shared" si="12"/>
        <v>0.51721336161338172</v>
      </c>
    </row>
    <row r="72" spans="2:12">
      <c r="C72" s="102">
        <f t="shared" si="13"/>
        <v>715200</v>
      </c>
      <c r="D72" s="102">
        <f t="shared" si="14"/>
        <v>9474</v>
      </c>
      <c r="E72" s="102">
        <f t="shared" si="15"/>
        <v>13176512859.09</v>
      </c>
      <c r="F72" s="3">
        <f t="shared" si="16"/>
        <v>12337</v>
      </c>
      <c r="G72" s="3">
        <f>G71</f>
        <v>0.38347399169050034</v>
      </c>
      <c r="H72" s="3">
        <f>F72*G72</f>
        <v>4730.9186354857029</v>
      </c>
      <c r="J72" s="3">
        <f t="shared" si="18"/>
        <v>0.999923684305833</v>
      </c>
      <c r="K72" s="102">
        <f>E72/D72</f>
        <v>1390807.7748670045</v>
      </c>
      <c r="L72" s="3">
        <f t="shared" si="12"/>
        <v>0.50064190041316203</v>
      </c>
    </row>
    <row r="73" spans="2:12">
      <c r="D73" s="102">
        <f>SUM(D62:D72)</f>
        <v>25224768</v>
      </c>
      <c r="E73" s="102">
        <f>SUM(E62:E72)</f>
        <v>688102918775.64001</v>
      </c>
      <c r="H73" s="102">
        <f>SUM(H62:H72)</f>
        <v>5291563.6722834613</v>
      </c>
    </row>
    <row r="75" spans="2:12">
      <c r="D75" s="102"/>
    </row>
    <row r="78" spans="2:12">
      <c r="B78" s="102"/>
      <c r="C78" s="534"/>
    </row>
    <row r="79" spans="2:12">
      <c r="D79" s="102"/>
      <c r="E79" s="102"/>
    </row>
    <row r="80" spans="2:12">
      <c r="C80" s="102"/>
    </row>
    <row r="85" spans="3:12">
      <c r="D85" s="102"/>
      <c r="E85" s="102"/>
      <c r="F85" s="102"/>
      <c r="G85" s="535"/>
      <c r="H85" s="102"/>
      <c r="I85" s="535"/>
      <c r="J85" s="535"/>
      <c r="K85" s="102"/>
      <c r="L85" s="484"/>
    </row>
    <row r="86" spans="3:12">
      <c r="C86" s="102"/>
      <c r="D86" s="102"/>
      <c r="E86" s="102"/>
      <c r="F86" s="102"/>
      <c r="G86" s="535"/>
      <c r="H86" s="102"/>
      <c r="I86" s="535"/>
      <c r="J86" s="535"/>
      <c r="K86" s="102"/>
      <c r="L86" s="484"/>
    </row>
    <row r="87" spans="3:12">
      <c r="C87" s="102"/>
      <c r="D87" s="102"/>
      <c r="E87" s="102"/>
      <c r="F87" s="102"/>
      <c r="G87" s="535"/>
      <c r="H87" s="102"/>
      <c r="I87" s="535"/>
      <c r="J87" s="535"/>
      <c r="K87" s="102"/>
      <c r="L87" s="484"/>
    </row>
    <row r="88" spans="3:12">
      <c r="C88" s="102"/>
      <c r="D88" s="102"/>
      <c r="E88" s="102"/>
      <c r="F88" s="102"/>
      <c r="G88" s="535"/>
      <c r="H88" s="102"/>
      <c r="I88" s="535"/>
      <c r="J88" s="535"/>
      <c r="K88" s="102"/>
      <c r="L88" s="484"/>
    </row>
    <row r="89" spans="3:12">
      <c r="C89" s="102"/>
      <c r="D89" s="102"/>
      <c r="E89" s="102"/>
      <c r="F89" s="102"/>
      <c r="G89" s="535"/>
      <c r="H89" s="102"/>
      <c r="I89" s="535"/>
      <c r="J89" s="535"/>
      <c r="K89" s="102"/>
      <c r="L89" s="484"/>
    </row>
    <row r="90" spans="3:12">
      <c r="C90" s="102"/>
      <c r="D90" s="102"/>
      <c r="E90" s="102"/>
      <c r="F90" s="102"/>
      <c r="G90" s="535"/>
      <c r="H90" s="102"/>
      <c r="I90" s="535"/>
      <c r="J90" s="535"/>
      <c r="K90" s="102"/>
      <c r="L90" s="484"/>
    </row>
    <row r="91" spans="3:12">
      <c r="C91" s="102"/>
      <c r="D91" s="102"/>
      <c r="E91" s="102"/>
      <c r="F91" s="102"/>
      <c r="G91" s="535"/>
      <c r="H91" s="102"/>
      <c r="I91" s="535"/>
      <c r="J91" s="535"/>
      <c r="K91" s="102"/>
      <c r="L91" s="484"/>
    </row>
    <row r="92" spans="3:12">
      <c r="C92" s="102"/>
      <c r="D92" s="102"/>
      <c r="E92" s="102"/>
      <c r="F92" s="102"/>
      <c r="G92" s="535"/>
      <c r="H92" s="102"/>
      <c r="I92" s="535"/>
      <c r="J92" s="535"/>
      <c r="K92" s="102"/>
      <c r="L92" s="484"/>
    </row>
    <row r="93" spans="3:12">
      <c r="C93" s="102"/>
      <c r="D93" s="102"/>
      <c r="E93" s="102"/>
      <c r="F93" s="102"/>
      <c r="G93" s="535"/>
      <c r="H93" s="102"/>
      <c r="I93" s="535"/>
      <c r="J93" s="535"/>
      <c r="K93" s="102"/>
      <c r="L93" s="484"/>
    </row>
    <row r="94" spans="3:12">
      <c r="D94" s="102"/>
      <c r="E94" s="102"/>
      <c r="F94" s="102"/>
      <c r="G94" s="535"/>
      <c r="H94" s="102"/>
      <c r="I94" s="535"/>
      <c r="J94" s="535"/>
      <c r="K94" s="102"/>
    </row>
  </sheetData>
  <mergeCells count="13">
    <mergeCell ref="U10:U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conditionalFormatting sqref="K29">
    <cfRule type="cellIs" dxfId="19" priority="4" stopIfTrue="1" operator="equal">
      <formula>0</formula>
    </cfRule>
  </conditionalFormatting>
  <pageMargins left="0.25" right="0.25" top="0.75" bottom="0.75" header="0.3" footer="0.3"/>
  <pageSetup paperSize="9" scale="80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H45"/>
  <sheetViews>
    <sheetView showGridLines="0" topLeftCell="A7" workbookViewId="0">
      <selection activeCell="C35" sqref="C35"/>
    </sheetView>
  </sheetViews>
  <sheetFormatPr baseColWidth="10" defaultColWidth="8.83203125" defaultRowHeight="13"/>
  <cols>
    <col min="1" max="1" width="4.6640625" style="3" customWidth="1"/>
    <col min="2" max="2" width="2" style="3" customWidth="1"/>
    <col min="3" max="3" width="17.83203125" style="3" customWidth="1"/>
    <col min="4" max="4" width="10.33203125" style="3" customWidth="1"/>
    <col min="5" max="5" width="16.83203125" style="3" customWidth="1"/>
    <col min="6" max="6" width="8.33203125" style="3" customWidth="1"/>
    <col min="7" max="7" width="9" style="3" customWidth="1"/>
    <col min="8" max="8" width="8.33203125" style="3" customWidth="1"/>
    <col min="9" max="9" width="11.33203125" style="3" customWidth="1"/>
    <col min="10" max="10" width="8.33203125" style="3" customWidth="1"/>
    <col min="11" max="11" width="8" style="3" customWidth="1"/>
    <col min="12" max="12" width="7.1640625" style="3" customWidth="1"/>
    <col min="13" max="13" width="7" style="3" customWidth="1"/>
    <col min="14" max="14" width="8" style="3" customWidth="1"/>
    <col min="15" max="15" width="9" style="3" customWidth="1"/>
    <col min="16" max="17" width="8" style="3" customWidth="1"/>
    <col min="18" max="19" width="7.33203125" style="3" customWidth="1"/>
    <col min="20" max="21" width="9" style="3" customWidth="1"/>
    <col min="22" max="22" width="2" style="3" customWidth="1"/>
    <col min="23" max="23" width="11" style="3" customWidth="1"/>
    <col min="24" max="24" width="7.6640625" style="3" customWidth="1"/>
    <col min="25" max="25" width="14.33203125" style="3" customWidth="1"/>
    <col min="26" max="30" width="8.83203125" style="3"/>
    <col min="31" max="31" width="17.1640625" style="3" customWidth="1"/>
    <col min="32" max="32" width="16" style="3" customWidth="1"/>
    <col min="33" max="33" width="9.6640625" style="3" customWidth="1"/>
    <col min="34" max="34" width="11.33203125" style="3" customWidth="1"/>
    <col min="35" max="256" width="8.83203125" style="3"/>
    <col min="257" max="257" width="2.33203125" style="3" customWidth="1"/>
    <col min="258" max="258" width="2" style="3" customWidth="1"/>
    <col min="259" max="259" width="17.83203125" style="3" customWidth="1"/>
    <col min="260" max="260" width="10.33203125" style="3" customWidth="1"/>
    <col min="261" max="263" width="9" style="3" customWidth="1"/>
    <col min="264" max="264" width="8.33203125" style="3" customWidth="1"/>
    <col min="265" max="265" width="11.33203125" style="3" customWidth="1"/>
    <col min="266" max="266" width="8.33203125" style="3" customWidth="1"/>
    <col min="267" max="268" width="8" style="3" customWidth="1"/>
    <col min="269" max="269" width="7" style="3" customWidth="1"/>
    <col min="270" max="270" width="8" style="3" customWidth="1"/>
    <col min="271" max="271" width="9" style="3" customWidth="1"/>
    <col min="272" max="273" width="8" style="3" customWidth="1"/>
    <col min="274" max="275" width="7.33203125" style="3" customWidth="1"/>
    <col min="276" max="276" width="10.33203125" style="3" customWidth="1"/>
    <col min="277" max="277" width="9" style="3" customWidth="1"/>
    <col min="278" max="278" width="2" style="3" customWidth="1"/>
    <col min="279" max="279" width="15.33203125" style="3" customWidth="1"/>
    <col min="280" max="280" width="8.33203125" style="3" customWidth="1"/>
    <col min="281" max="281" width="16.33203125" style="3" bestFit="1" customWidth="1"/>
    <col min="282" max="286" width="8.83203125" style="3"/>
    <col min="287" max="287" width="17.1640625" style="3" customWidth="1"/>
    <col min="288" max="288" width="16" style="3" customWidth="1"/>
    <col min="289" max="289" width="9.6640625" style="3" customWidth="1"/>
    <col min="290" max="290" width="11.33203125" style="3" customWidth="1"/>
    <col min="291" max="512" width="8.83203125" style="3"/>
    <col min="513" max="513" width="2.33203125" style="3" customWidth="1"/>
    <col min="514" max="514" width="2" style="3" customWidth="1"/>
    <col min="515" max="515" width="17.83203125" style="3" customWidth="1"/>
    <col min="516" max="516" width="10.33203125" style="3" customWidth="1"/>
    <col min="517" max="519" width="9" style="3" customWidth="1"/>
    <col min="520" max="520" width="8.33203125" style="3" customWidth="1"/>
    <col min="521" max="521" width="11.33203125" style="3" customWidth="1"/>
    <col min="522" max="522" width="8.33203125" style="3" customWidth="1"/>
    <col min="523" max="524" width="8" style="3" customWidth="1"/>
    <col min="525" max="525" width="7" style="3" customWidth="1"/>
    <col min="526" max="526" width="8" style="3" customWidth="1"/>
    <col min="527" max="527" width="9" style="3" customWidth="1"/>
    <col min="528" max="529" width="8" style="3" customWidth="1"/>
    <col min="530" max="531" width="7.33203125" style="3" customWidth="1"/>
    <col min="532" max="532" width="10.33203125" style="3" customWidth="1"/>
    <col min="533" max="533" width="9" style="3" customWidth="1"/>
    <col min="534" max="534" width="2" style="3" customWidth="1"/>
    <col min="535" max="535" width="15.33203125" style="3" customWidth="1"/>
    <col min="536" max="536" width="8.33203125" style="3" customWidth="1"/>
    <col min="537" max="537" width="16.33203125" style="3" bestFit="1" customWidth="1"/>
    <col min="538" max="542" width="8.83203125" style="3"/>
    <col min="543" max="543" width="17.1640625" style="3" customWidth="1"/>
    <col min="544" max="544" width="16" style="3" customWidth="1"/>
    <col min="545" max="545" width="9.6640625" style="3" customWidth="1"/>
    <col min="546" max="546" width="11.33203125" style="3" customWidth="1"/>
    <col min="547" max="768" width="8.83203125" style="3"/>
    <col min="769" max="769" width="2.33203125" style="3" customWidth="1"/>
    <col min="770" max="770" width="2" style="3" customWidth="1"/>
    <col min="771" max="771" width="17.83203125" style="3" customWidth="1"/>
    <col min="772" max="772" width="10.33203125" style="3" customWidth="1"/>
    <col min="773" max="775" width="9" style="3" customWidth="1"/>
    <col min="776" max="776" width="8.33203125" style="3" customWidth="1"/>
    <col min="777" max="777" width="11.33203125" style="3" customWidth="1"/>
    <col min="778" max="778" width="8.33203125" style="3" customWidth="1"/>
    <col min="779" max="780" width="8" style="3" customWidth="1"/>
    <col min="781" max="781" width="7" style="3" customWidth="1"/>
    <col min="782" max="782" width="8" style="3" customWidth="1"/>
    <col min="783" max="783" width="9" style="3" customWidth="1"/>
    <col min="784" max="785" width="8" style="3" customWidth="1"/>
    <col min="786" max="787" width="7.33203125" style="3" customWidth="1"/>
    <col min="788" max="788" width="10.33203125" style="3" customWidth="1"/>
    <col min="789" max="789" width="9" style="3" customWidth="1"/>
    <col min="790" max="790" width="2" style="3" customWidth="1"/>
    <col min="791" max="791" width="15.33203125" style="3" customWidth="1"/>
    <col min="792" max="792" width="8.33203125" style="3" customWidth="1"/>
    <col min="793" max="793" width="16.33203125" style="3" bestFit="1" customWidth="1"/>
    <col min="794" max="798" width="8.83203125" style="3"/>
    <col min="799" max="799" width="17.1640625" style="3" customWidth="1"/>
    <col min="800" max="800" width="16" style="3" customWidth="1"/>
    <col min="801" max="801" width="9.6640625" style="3" customWidth="1"/>
    <col min="802" max="802" width="11.33203125" style="3" customWidth="1"/>
    <col min="803" max="1024" width="8.83203125" style="3"/>
    <col min="1025" max="1025" width="2.33203125" style="3" customWidth="1"/>
    <col min="1026" max="1026" width="2" style="3" customWidth="1"/>
    <col min="1027" max="1027" width="17.83203125" style="3" customWidth="1"/>
    <col min="1028" max="1028" width="10.33203125" style="3" customWidth="1"/>
    <col min="1029" max="1031" width="9" style="3" customWidth="1"/>
    <col min="1032" max="1032" width="8.33203125" style="3" customWidth="1"/>
    <col min="1033" max="1033" width="11.33203125" style="3" customWidth="1"/>
    <col min="1034" max="1034" width="8.33203125" style="3" customWidth="1"/>
    <col min="1035" max="1036" width="8" style="3" customWidth="1"/>
    <col min="1037" max="1037" width="7" style="3" customWidth="1"/>
    <col min="1038" max="1038" width="8" style="3" customWidth="1"/>
    <col min="1039" max="1039" width="9" style="3" customWidth="1"/>
    <col min="1040" max="1041" width="8" style="3" customWidth="1"/>
    <col min="1042" max="1043" width="7.33203125" style="3" customWidth="1"/>
    <col min="1044" max="1044" width="10.33203125" style="3" customWidth="1"/>
    <col min="1045" max="1045" width="9" style="3" customWidth="1"/>
    <col min="1046" max="1046" width="2" style="3" customWidth="1"/>
    <col min="1047" max="1047" width="15.33203125" style="3" customWidth="1"/>
    <col min="1048" max="1048" width="8.33203125" style="3" customWidth="1"/>
    <col min="1049" max="1049" width="16.33203125" style="3" bestFit="1" customWidth="1"/>
    <col min="1050" max="1054" width="8.83203125" style="3"/>
    <col min="1055" max="1055" width="17.1640625" style="3" customWidth="1"/>
    <col min="1056" max="1056" width="16" style="3" customWidth="1"/>
    <col min="1057" max="1057" width="9.6640625" style="3" customWidth="1"/>
    <col min="1058" max="1058" width="11.33203125" style="3" customWidth="1"/>
    <col min="1059" max="1280" width="8.83203125" style="3"/>
    <col min="1281" max="1281" width="2.33203125" style="3" customWidth="1"/>
    <col min="1282" max="1282" width="2" style="3" customWidth="1"/>
    <col min="1283" max="1283" width="17.83203125" style="3" customWidth="1"/>
    <col min="1284" max="1284" width="10.33203125" style="3" customWidth="1"/>
    <col min="1285" max="1287" width="9" style="3" customWidth="1"/>
    <col min="1288" max="1288" width="8.33203125" style="3" customWidth="1"/>
    <col min="1289" max="1289" width="11.33203125" style="3" customWidth="1"/>
    <col min="1290" max="1290" width="8.33203125" style="3" customWidth="1"/>
    <col min="1291" max="1292" width="8" style="3" customWidth="1"/>
    <col min="1293" max="1293" width="7" style="3" customWidth="1"/>
    <col min="1294" max="1294" width="8" style="3" customWidth="1"/>
    <col min="1295" max="1295" width="9" style="3" customWidth="1"/>
    <col min="1296" max="1297" width="8" style="3" customWidth="1"/>
    <col min="1298" max="1299" width="7.33203125" style="3" customWidth="1"/>
    <col min="1300" max="1300" width="10.33203125" style="3" customWidth="1"/>
    <col min="1301" max="1301" width="9" style="3" customWidth="1"/>
    <col min="1302" max="1302" width="2" style="3" customWidth="1"/>
    <col min="1303" max="1303" width="15.33203125" style="3" customWidth="1"/>
    <col min="1304" max="1304" width="8.33203125" style="3" customWidth="1"/>
    <col min="1305" max="1305" width="16.33203125" style="3" bestFit="1" customWidth="1"/>
    <col min="1306" max="1310" width="8.83203125" style="3"/>
    <col min="1311" max="1311" width="17.1640625" style="3" customWidth="1"/>
    <col min="1312" max="1312" width="16" style="3" customWidth="1"/>
    <col min="1313" max="1313" width="9.6640625" style="3" customWidth="1"/>
    <col min="1314" max="1314" width="11.33203125" style="3" customWidth="1"/>
    <col min="1315" max="1536" width="8.83203125" style="3"/>
    <col min="1537" max="1537" width="2.33203125" style="3" customWidth="1"/>
    <col min="1538" max="1538" width="2" style="3" customWidth="1"/>
    <col min="1539" max="1539" width="17.83203125" style="3" customWidth="1"/>
    <col min="1540" max="1540" width="10.33203125" style="3" customWidth="1"/>
    <col min="1541" max="1543" width="9" style="3" customWidth="1"/>
    <col min="1544" max="1544" width="8.33203125" style="3" customWidth="1"/>
    <col min="1545" max="1545" width="11.33203125" style="3" customWidth="1"/>
    <col min="1546" max="1546" width="8.33203125" style="3" customWidth="1"/>
    <col min="1547" max="1548" width="8" style="3" customWidth="1"/>
    <col min="1549" max="1549" width="7" style="3" customWidth="1"/>
    <col min="1550" max="1550" width="8" style="3" customWidth="1"/>
    <col min="1551" max="1551" width="9" style="3" customWidth="1"/>
    <col min="1552" max="1553" width="8" style="3" customWidth="1"/>
    <col min="1554" max="1555" width="7.33203125" style="3" customWidth="1"/>
    <col min="1556" max="1556" width="10.33203125" style="3" customWidth="1"/>
    <col min="1557" max="1557" width="9" style="3" customWidth="1"/>
    <col min="1558" max="1558" width="2" style="3" customWidth="1"/>
    <col min="1559" max="1559" width="15.33203125" style="3" customWidth="1"/>
    <col min="1560" max="1560" width="8.33203125" style="3" customWidth="1"/>
    <col min="1561" max="1561" width="16.33203125" style="3" bestFit="1" customWidth="1"/>
    <col min="1562" max="1566" width="8.83203125" style="3"/>
    <col min="1567" max="1567" width="17.1640625" style="3" customWidth="1"/>
    <col min="1568" max="1568" width="16" style="3" customWidth="1"/>
    <col min="1569" max="1569" width="9.6640625" style="3" customWidth="1"/>
    <col min="1570" max="1570" width="11.33203125" style="3" customWidth="1"/>
    <col min="1571" max="1792" width="8.83203125" style="3"/>
    <col min="1793" max="1793" width="2.33203125" style="3" customWidth="1"/>
    <col min="1794" max="1794" width="2" style="3" customWidth="1"/>
    <col min="1795" max="1795" width="17.83203125" style="3" customWidth="1"/>
    <col min="1796" max="1796" width="10.33203125" style="3" customWidth="1"/>
    <col min="1797" max="1799" width="9" style="3" customWidth="1"/>
    <col min="1800" max="1800" width="8.33203125" style="3" customWidth="1"/>
    <col min="1801" max="1801" width="11.33203125" style="3" customWidth="1"/>
    <col min="1802" max="1802" width="8.33203125" style="3" customWidth="1"/>
    <col min="1803" max="1804" width="8" style="3" customWidth="1"/>
    <col min="1805" max="1805" width="7" style="3" customWidth="1"/>
    <col min="1806" max="1806" width="8" style="3" customWidth="1"/>
    <col min="1807" max="1807" width="9" style="3" customWidth="1"/>
    <col min="1808" max="1809" width="8" style="3" customWidth="1"/>
    <col min="1810" max="1811" width="7.33203125" style="3" customWidth="1"/>
    <col min="1812" max="1812" width="10.33203125" style="3" customWidth="1"/>
    <col min="1813" max="1813" width="9" style="3" customWidth="1"/>
    <col min="1814" max="1814" width="2" style="3" customWidth="1"/>
    <col min="1815" max="1815" width="15.33203125" style="3" customWidth="1"/>
    <col min="1816" max="1816" width="8.33203125" style="3" customWidth="1"/>
    <col min="1817" max="1817" width="16.33203125" style="3" bestFit="1" customWidth="1"/>
    <col min="1818" max="1822" width="8.83203125" style="3"/>
    <col min="1823" max="1823" width="17.1640625" style="3" customWidth="1"/>
    <col min="1824" max="1824" width="16" style="3" customWidth="1"/>
    <col min="1825" max="1825" width="9.6640625" style="3" customWidth="1"/>
    <col min="1826" max="1826" width="11.33203125" style="3" customWidth="1"/>
    <col min="1827" max="2048" width="8.83203125" style="3"/>
    <col min="2049" max="2049" width="2.33203125" style="3" customWidth="1"/>
    <col min="2050" max="2050" width="2" style="3" customWidth="1"/>
    <col min="2051" max="2051" width="17.83203125" style="3" customWidth="1"/>
    <col min="2052" max="2052" width="10.33203125" style="3" customWidth="1"/>
    <col min="2053" max="2055" width="9" style="3" customWidth="1"/>
    <col min="2056" max="2056" width="8.33203125" style="3" customWidth="1"/>
    <col min="2057" max="2057" width="11.33203125" style="3" customWidth="1"/>
    <col min="2058" max="2058" width="8.33203125" style="3" customWidth="1"/>
    <col min="2059" max="2060" width="8" style="3" customWidth="1"/>
    <col min="2061" max="2061" width="7" style="3" customWidth="1"/>
    <col min="2062" max="2062" width="8" style="3" customWidth="1"/>
    <col min="2063" max="2063" width="9" style="3" customWidth="1"/>
    <col min="2064" max="2065" width="8" style="3" customWidth="1"/>
    <col min="2066" max="2067" width="7.33203125" style="3" customWidth="1"/>
    <col min="2068" max="2068" width="10.33203125" style="3" customWidth="1"/>
    <col min="2069" max="2069" width="9" style="3" customWidth="1"/>
    <col min="2070" max="2070" width="2" style="3" customWidth="1"/>
    <col min="2071" max="2071" width="15.33203125" style="3" customWidth="1"/>
    <col min="2072" max="2072" width="8.33203125" style="3" customWidth="1"/>
    <col min="2073" max="2073" width="16.33203125" style="3" bestFit="1" customWidth="1"/>
    <col min="2074" max="2078" width="8.83203125" style="3"/>
    <col min="2079" max="2079" width="17.1640625" style="3" customWidth="1"/>
    <col min="2080" max="2080" width="16" style="3" customWidth="1"/>
    <col min="2081" max="2081" width="9.6640625" style="3" customWidth="1"/>
    <col min="2082" max="2082" width="11.33203125" style="3" customWidth="1"/>
    <col min="2083" max="2304" width="8.83203125" style="3"/>
    <col min="2305" max="2305" width="2.33203125" style="3" customWidth="1"/>
    <col min="2306" max="2306" width="2" style="3" customWidth="1"/>
    <col min="2307" max="2307" width="17.83203125" style="3" customWidth="1"/>
    <col min="2308" max="2308" width="10.33203125" style="3" customWidth="1"/>
    <col min="2309" max="2311" width="9" style="3" customWidth="1"/>
    <col min="2312" max="2312" width="8.33203125" style="3" customWidth="1"/>
    <col min="2313" max="2313" width="11.33203125" style="3" customWidth="1"/>
    <col min="2314" max="2314" width="8.33203125" style="3" customWidth="1"/>
    <col min="2315" max="2316" width="8" style="3" customWidth="1"/>
    <col min="2317" max="2317" width="7" style="3" customWidth="1"/>
    <col min="2318" max="2318" width="8" style="3" customWidth="1"/>
    <col min="2319" max="2319" width="9" style="3" customWidth="1"/>
    <col min="2320" max="2321" width="8" style="3" customWidth="1"/>
    <col min="2322" max="2323" width="7.33203125" style="3" customWidth="1"/>
    <col min="2324" max="2324" width="10.33203125" style="3" customWidth="1"/>
    <col min="2325" max="2325" width="9" style="3" customWidth="1"/>
    <col min="2326" max="2326" width="2" style="3" customWidth="1"/>
    <col min="2327" max="2327" width="15.33203125" style="3" customWidth="1"/>
    <col min="2328" max="2328" width="8.33203125" style="3" customWidth="1"/>
    <col min="2329" max="2329" width="16.33203125" style="3" bestFit="1" customWidth="1"/>
    <col min="2330" max="2334" width="8.83203125" style="3"/>
    <col min="2335" max="2335" width="17.1640625" style="3" customWidth="1"/>
    <col min="2336" max="2336" width="16" style="3" customWidth="1"/>
    <col min="2337" max="2337" width="9.6640625" style="3" customWidth="1"/>
    <col min="2338" max="2338" width="11.33203125" style="3" customWidth="1"/>
    <col min="2339" max="2560" width="8.83203125" style="3"/>
    <col min="2561" max="2561" width="2.33203125" style="3" customWidth="1"/>
    <col min="2562" max="2562" width="2" style="3" customWidth="1"/>
    <col min="2563" max="2563" width="17.83203125" style="3" customWidth="1"/>
    <col min="2564" max="2564" width="10.33203125" style="3" customWidth="1"/>
    <col min="2565" max="2567" width="9" style="3" customWidth="1"/>
    <col min="2568" max="2568" width="8.33203125" style="3" customWidth="1"/>
    <col min="2569" max="2569" width="11.33203125" style="3" customWidth="1"/>
    <col min="2570" max="2570" width="8.33203125" style="3" customWidth="1"/>
    <col min="2571" max="2572" width="8" style="3" customWidth="1"/>
    <col min="2573" max="2573" width="7" style="3" customWidth="1"/>
    <col min="2574" max="2574" width="8" style="3" customWidth="1"/>
    <col min="2575" max="2575" width="9" style="3" customWidth="1"/>
    <col min="2576" max="2577" width="8" style="3" customWidth="1"/>
    <col min="2578" max="2579" width="7.33203125" style="3" customWidth="1"/>
    <col min="2580" max="2580" width="10.33203125" style="3" customWidth="1"/>
    <col min="2581" max="2581" width="9" style="3" customWidth="1"/>
    <col min="2582" max="2582" width="2" style="3" customWidth="1"/>
    <col min="2583" max="2583" width="15.33203125" style="3" customWidth="1"/>
    <col min="2584" max="2584" width="8.33203125" style="3" customWidth="1"/>
    <col min="2585" max="2585" width="16.33203125" style="3" bestFit="1" customWidth="1"/>
    <col min="2586" max="2590" width="8.83203125" style="3"/>
    <col min="2591" max="2591" width="17.1640625" style="3" customWidth="1"/>
    <col min="2592" max="2592" width="16" style="3" customWidth="1"/>
    <col min="2593" max="2593" width="9.6640625" style="3" customWidth="1"/>
    <col min="2594" max="2594" width="11.33203125" style="3" customWidth="1"/>
    <col min="2595" max="2816" width="8.83203125" style="3"/>
    <col min="2817" max="2817" width="2.33203125" style="3" customWidth="1"/>
    <col min="2818" max="2818" width="2" style="3" customWidth="1"/>
    <col min="2819" max="2819" width="17.83203125" style="3" customWidth="1"/>
    <col min="2820" max="2820" width="10.33203125" style="3" customWidth="1"/>
    <col min="2821" max="2823" width="9" style="3" customWidth="1"/>
    <col min="2824" max="2824" width="8.33203125" style="3" customWidth="1"/>
    <col min="2825" max="2825" width="11.33203125" style="3" customWidth="1"/>
    <col min="2826" max="2826" width="8.33203125" style="3" customWidth="1"/>
    <col min="2827" max="2828" width="8" style="3" customWidth="1"/>
    <col min="2829" max="2829" width="7" style="3" customWidth="1"/>
    <col min="2830" max="2830" width="8" style="3" customWidth="1"/>
    <col min="2831" max="2831" width="9" style="3" customWidth="1"/>
    <col min="2832" max="2833" width="8" style="3" customWidth="1"/>
    <col min="2834" max="2835" width="7.33203125" style="3" customWidth="1"/>
    <col min="2836" max="2836" width="10.33203125" style="3" customWidth="1"/>
    <col min="2837" max="2837" width="9" style="3" customWidth="1"/>
    <col min="2838" max="2838" width="2" style="3" customWidth="1"/>
    <col min="2839" max="2839" width="15.33203125" style="3" customWidth="1"/>
    <col min="2840" max="2840" width="8.33203125" style="3" customWidth="1"/>
    <col min="2841" max="2841" width="16.33203125" style="3" bestFit="1" customWidth="1"/>
    <col min="2842" max="2846" width="8.83203125" style="3"/>
    <col min="2847" max="2847" width="17.1640625" style="3" customWidth="1"/>
    <col min="2848" max="2848" width="16" style="3" customWidth="1"/>
    <col min="2849" max="2849" width="9.6640625" style="3" customWidth="1"/>
    <col min="2850" max="2850" width="11.33203125" style="3" customWidth="1"/>
    <col min="2851" max="3072" width="8.83203125" style="3"/>
    <col min="3073" max="3073" width="2.33203125" style="3" customWidth="1"/>
    <col min="3074" max="3074" width="2" style="3" customWidth="1"/>
    <col min="3075" max="3075" width="17.83203125" style="3" customWidth="1"/>
    <col min="3076" max="3076" width="10.33203125" style="3" customWidth="1"/>
    <col min="3077" max="3079" width="9" style="3" customWidth="1"/>
    <col min="3080" max="3080" width="8.33203125" style="3" customWidth="1"/>
    <col min="3081" max="3081" width="11.33203125" style="3" customWidth="1"/>
    <col min="3082" max="3082" width="8.33203125" style="3" customWidth="1"/>
    <col min="3083" max="3084" width="8" style="3" customWidth="1"/>
    <col min="3085" max="3085" width="7" style="3" customWidth="1"/>
    <col min="3086" max="3086" width="8" style="3" customWidth="1"/>
    <col min="3087" max="3087" width="9" style="3" customWidth="1"/>
    <col min="3088" max="3089" width="8" style="3" customWidth="1"/>
    <col min="3090" max="3091" width="7.33203125" style="3" customWidth="1"/>
    <col min="3092" max="3092" width="10.33203125" style="3" customWidth="1"/>
    <col min="3093" max="3093" width="9" style="3" customWidth="1"/>
    <col min="3094" max="3094" width="2" style="3" customWidth="1"/>
    <col min="3095" max="3095" width="15.33203125" style="3" customWidth="1"/>
    <col min="3096" max="3096" width="8.33203125" style="3" customWidth="1"/>
    <col min="3097" max="3097" width="16.33203125" style="3" bestFit="1" customWidth="1"/>
    <col min="3098" max="3102" width="8.83203125" style="3"/>
    <col min="3103" max="3103" width="17.1640625" style="3" customWidth="1"/>
    <col min="3104" max="3104" width="16" style="3" customWidth="1"/>
    <col min="3105" max="3105" width="9.6640625" style="3" customWidth="1"/>
    <col min="3106" max="3106" width="11.33203125" style="3" customWidth="1"/>
    <col min="3107" max="3328" width="8.83203125" style="3"/>
    <col min="3329" max="3329" width="2.33203125" style="3" customWidth="1"/>
    <col min="3330" max="3330" width="2" style="3" customWidth="1"/>
    <col min="3331" max="3331" width="17.83203125" style="3" customWidth="1"/>
    <col min="3332" max="3332" width="10.33203125" style="3" customWidth="1"/>
    <col min="3333" max="3335" width="9" style="3" customWidth="1"/>
    <col min="3336" max="3336" width="8.33203125" style="3" customWidth="1"/>
    <col min="3337" max="3337" width="11.33203125" style="3" customWidth="1"/>
    <col min="3338" max="3338" width="8.33203125" style="3" customWidth="1"/>
    <col min="3339" max="3340" width="8" style="3" customWidth="1"/>
    <col min="3341" max="3341" width="7" style="3" customWidth="1"/>
    <col min="3342" max="3342" width="8" style="3" customWidth="1"/>
    <col min="3343" max="3343" width="9" style="3" customWidth="1"/>
    <col min="3344" max="3345" width="8" style="3" customWidth="1"/>
    <col min="3346" max="3347" width="7.33203125" style="3" customWidth="1"/>
    <col min="3348" max="3348" width="10.33203125" style="3" customWidth="1"/>
    <col min="3349" max="3349" width="9" style="3" customWidth="1"/>
    <col min="3350" max="3350" width="2" style="3" customWidth="1"/>
    <col min="3351" max="3351" width="15.33203125" style="3" customWidth="1"/>
    <col min="3352" max="3352" width="8.33203125" style="3" customWidth="1"/>
    <col min="3353" max="3353" width="16.33203125" style="3" bestFit="1" customWidth="1"/>
    <col min="3354" max="3358" width="8.83203125" style="3"/>
    <col min="3359" max="3359" width="17.1640625" style="3" customWidth="1"/>
    <col min="3360" max="3360" width="16" style="3" customWidth="1"/>
    <col min="3361" max="3361" width="9.6640625" style="3" customWidth="1"/>
    <col min="3362" max="3362" width="11.33203125" style="3" customWidth="1"/>
    <col min="3363" max="3584" width="8.83203125" style="3"/>
    <col min="3585" max="3585" width="2.33203125" style="3" customWidth="1"/>
    <col min="3586" max="3586" width="2" style="3" customWidth="1"/>
    <col min="3587" max="3587" width="17.83203125" style="3" customWidth="1"/>
    <col min="3588" max="3588" width="10.33203125" style="3" customWidth="1"/>
    <col min="3589" max="3591" width="9" style="3" customWidth="1"/>
    <col min="3592" max="3592" width="8.33203125" style="3" customWidth="1"/>
    <col min="3593" max="3593" width="11.33203125" style="3" customWidth="1"/>
    <col min="3594" max="3594" width="8.33203125" style="3" customWidth="1"/>
    <col min="3595" max="3596" width="8" style="3" customWidth="1"/>
    <col min="3597" max="3597" width="7" style="3" customWidth="1"/>
    <col min="3598" max="3598" width="8" style="3" customWidth="1"/>
    <col min="3599" max="3599" width="9" style="3" customWidth="1"/>
    <col min="3600" max="3601" width="8" style="3" customWidth="1"/>
    <col min="3602" max="3603" width="7.33203125" style="3" customWidth="1"/>
    <col min="3604" max="3604" width="10.33203125" style="3" customWidth="1"/>
    <col min="3605" max="3605" width="9" style="3" customWidth="1"/>
    <col min="3606" max="3606" width="2" style="3" customWidth="1"/>
    <col min="3607" max="3607" width="15.33203125" style="3" customWidth="1"/>
    <col min="3608" max="3608" width="8.33203125" style="3" customWidth="1"/>
    <col min="3609" max="3609" width="16.33203125" style="3" bestFit="1" customWidth="1"/>
    <col min="3610" max="3614" width="8.83203125" style="3"/>
    <col min="3615" max="3615" width="17.1640625" style="3" customWidth="1"/>
    <col min="3616" max="3616" width="16" style="3" customWidth="1"/>
    <col min="3617" max="3617" width="9.6640625" style="3" customWidth="1"/>
    <col min="3618" max="3618" width="11.33203125" style="3" customWidth="1"/>
    <col min="3619" max="3840" width="8.83203125" style="3"/>
    <col min="3841" max="3841" width="2.33203125" style="3" customWidth="1"/>
    <col min="3842" max="3842" width="2" style="3" customWidth="1"/>
    <col min="3843" max="3843" width="17.83203125" style="3" customWidth="1"/>
    <col min="3844" max="3844" width="10.33203125" style="3" customWidth="1"/>
    <col min="3845" max="3847" width="9" style="3" customWidth="1"/>
    <col min="3848" max="3848" width="8.33203125" style="3" customWidth="1"/>
    <col min="3849" max="3849" width="11.33203125" style="3" customWidth="1"/>
    <col min="3850" max="3850" width="8.33203125" style="3" customWidth="1"/>
    <col min="3851" max="3852" width="8" style="3" customWidth="1"/>
    <col min="3853" max="3853" width="7" style="3" customWidth="1"/>
    <col min="3854" max="3854" width="8" style="3" customWidth="1"/>
    <col min="3855" max="3855" width="9" style="3" customWidth="1"/>
    <col min="3856" max="3857" width="8" style="3" customWidth="1"/>
    <col min="3858" max="3859" width="7.33203125" style="3" customWidth="1"/>
    <col min="3860" max="3860" width="10.33203125" style="3" customWidth="1"/>
    <col min="3861" max="3861" width="9" style="3" customWidth="1"/>
    <col min="3862" max="3862" width="2" style="3" customWidth="1"/>
    <col min="3863" max="3863" width="15.33203125" style="3" customWidth="1"/>
    <col min="3864" max="3864" width="8.33203125" style="3" customWidth="1"/>
    <col min="3865" max="3865" width="16.33203125" style="3" bestFit="1" customWidth="1"/>
    <col min="3866" max="3870" width="8.83203125" style="3"/>
    <col min="3871" max="3871" width="17.1640625" style="3" customWidth="1"/>
    <col min="3872" max="3872" width="16" style="3" customWidth="1"/>
    <col min="3873" max="3873" width="9.6640625" style="3" customWidth="1"/>
    <col min="3874" max="3874" width="11.33203125" style="3" customWidth="1"/>
    <col min="3875" max="4096" width="8.83203125" style="3"/>
    <col min="4097" max="4097" width="2.33203125" style="3" customWidth="1"/>
    <col min="4098" max="4098" width="2" style="3" customWidth="1"/>
    <col min="4099" max="4099" width="17.83203125" style="3" customWidth="1"/>
    <col min="4100" max="4100" width="10.33203125" style="3" customWidth="1"/>
    <col min="4101" max="4103" width="9" style="3" customWidth="1"/>
    <col min="4104" max="4104" width="8.33203125" style="3" customWidth="1"/>
    <col min="4105" max="4105" width="11.33203125" style="3" customWidth="1"/>
    <col min="4106" max="4106" width="8.33203125" style="3" customWidth="1"/>
    <col min="4107" max="4108" width="8" style="3" customWidth="1"/>
    <col min="4109" max="4109" width="7" style="3" customWidth="1"/>
    <col min="4110" max="4110" width="8" style="3" customWidth="1"/>
    <col min="4111" max="4111" width="9" style="3" customWidth="1"/>
    <col min="4112" max="4113" width="8" style="3" customWidth="1"/>
    <col min="4114" max="4115" width="7.33203125" style="3" customWidth="1"/>
    <col min="4116" max="4116" width="10.33203125" style="3" customWidth="1"/>
    <col min="4117" max="4117" width="9" style="3" customWidth="1"/>
    <col min="4118" max="4118" width="2" style="3" customWidth="1"/>
    <col min="4119" max="4119" width="15.33203125" style="3" customWidth="1"/>
    <col min="4120" max="4120" width="8.33203125" style="3" customWidth="1"/>
    <col min="4121" max="4121" width="16.33203125" style="3" bestFit="1" customWidth="1"/>
    <col min="4122" max="4126" width="8.83203125" style="3"/>
    <col min="4127" max="4127" width="17.1640625" style="3" customWidth="1"/>
    <col min="4128" max="4128" width="16" style="3" customWidth="1"/>
    <col min="4129" max="4129" width="9.6640625" style="3" customWidth="1"/>
    <col min="4130" max="4130" width="11.33203125" style="3" customWidth="1"/>
    <col min="4131" max="4352" width="8.83203125" style="3"/>
    <col min="4353" max="4353" width="2.33203125" style="3" customWidth="1"/>
    <col min="4354" max="4354" width="2" style="3" customWidth="1"/>
    <col min="4355" max="4355" width="17.83203125" style="3" customWidth="1"/>
    <col min="4356" max="4356" width="10.33203125" style="3" customWidth="1"/>
    <col min="4357" max="4359" width="9" style="3" customWidth="1"/>
    <col min="4360" max="4360" width="8.33203125" style="3" customWidth="1"/>
    <col min="4361" max="4361" width="11.33203125" style="3" customWidth="1"/>
    <col min="4362" max="4362" width="8.33203125" style="3" customWidth="1"/>
    <col min="4363" max="4364" width="8" style="3" customWidth="1"/>
    <col min="4365" max="4365" width="7" style="3" customWidth="1"/>
    <col min="4366" max="4366" width="8" style="3" customWidth="1"/>
    <col min="4367" max="4367" width="9" style="3" customWidth="1"/>
    <col min="4368" max="4369" width="8" style="3" customWidth="1"/>
    <col min="4370" max="4371" width="7.33203125" style="3" customWidth="1"/>
    <col min="4372" max="4372" width="10.33203125" style="3" customWidth="1"/>
    <col min="4373" max="4373" width="9" style="3" customWidth="1"/>
    <col min="4374" max="4374" width="2" style="3" customWidth="1"/>
    <col min="4375" max="4375" width="15.33203125" style="3" customWidth="1"/>
    <col min="4376" max="4376" width="8.33203125" style="3" customWidth="1"/>
    <col min="4377" max="4377" width="16.33203125" style="3" bestFit="1" customWidth="1"/>
    <col min="4378" max="4382" width="8.83203125" style="3"/>
    <col min="4383" max="4383" width="17.1640625" style="3" customWidth="1"/>
    <col min="4384" max="4384" width="16" style="3" customWidth="1"/>
    <col min="4385" max="4385" width="9.6640625" style="3" customWidth="1"/>
    <col min="4386" max="4386" width="11.33203125" style="3" customWidth="1"/>
    <col min="4387" max="4608" width="8.83203125" style="3"/>
    <col min="4609" max="4609" width="2.33203125" style="3" customWidth="1"/>
    <col min="4610" max="4610" width="2" style="3" customWidth="1"/>
    <col min="4611" max="4611" width="17.83203125" style="3" customWidth="1"/>
    <col min="4612" max="4612" width="10.33203125" style="3" customWidth="1"/>
    <col min="4613" max="4615" width="9" style="3" customWidth="1"/>
    <col min="4616" max="4616" width="8.33203125" style="3" customWidth="1"/>
    <col min="4617" max="4617" width="11.33203125" style="3" customWidth="1"/>
    <col min="4618" max="4618" width="8.33203125" style="3" customWidth="1"/>
    <col min="4619" max="4620" width="8" style="3" customWidth="1"/>
    <col min="4621" max="4621" width="7" style="3" customWidth="1"/>
    <col min="4622" max="4622" width="8" style="3" customWidth="1"/>
    <col min="4623" max="4623" width="9" style="3" customWidth="1"/>
    <col min="4624" max="4625" width="8" style="3" customWidth="1"/>
    <col min="4626" max="4627" width="7.33203125" style="3" customWidth="1"/>
    <col min="4628" max="4628" width="10.33203125" style="3" customWidth="1"/>
    <col min="4629" max="4629" width="9" style="3" customWidth="1"/>
    <col min="4630" max="4630" width="2" style="3" customWidth="1"/>
    <col min="4631" max="4631" width="15.33203125" style="3" customWidth="1"/>
    <col min="4632" max="4632" width="8.33203125" style="3" customWidth="1"/>
    <col min="4633" max="4633" width="16.33203125" style="3" bestFit="1" customWidth="1"/>
    <col min="4634" max="4638" width="8.83203125" style="3"/>
    <col min="4639" max="4639" width="17.1640625" style="3" customWidth="1"/>
    <col min="4640" max="4640" width="16" style="3" customWidth="1"/>
    <col min="4641" max="4641" width="9.6640625" style="3" customWidth="1"/>
    <col min="4642" max="4642" width="11.33203125" style="3" customWidth="1"/>
    <col min="4643" max="4864" width="8.83203125" style="3"/>
    <col min="4865" max="4865" width="2.33203125" style="3" customWidth="1"/>
    <col min="4866" max="4866" width="2" style="3" customWidth="1"/>
    <col min="4867" max="4867" width="17.83203125" style="3" customWidth="1"/>
    <col min="4868" max="4868" width="10.33203125" style="3" customWidth="1"/>
    <col min="4869" max="4871" width="9" style="3" customWidth="1"/>
    <col min="4872" max="4872" width="8.33203125" style="3" customWidth="1"/>
    <col min="4873" max="4873" width="11.33203125" style="3" customWidth="1"/>
    <col min="4874" max="4874" width="8.33203125" style="3" customWidth="1"/>
    <col min="4875" max="4876" width="8" style="3" customWidth="1"/>
    <col min="4877" max="4877" width="7" style="3" customWidth="1"/>
    <col min="4878" max="4878" width="8" style="3" customWidth="1"/>
    <col min="4879" max="4879" width="9" style="3" customWidth="1"/>
    <col min="4880" max="4881" width="8" style="3" customWidth="1"/>
    <col min="4882" max="4883" width="7.33203125" style="3" customWidth="1"/>
    <col min="4884" max="4884" width="10.33203125" style="3" customWidth="1"/>
    <col min="4885" max="4885" width="9" style="3" customWidth="1"/>
    <col min="4886" max="4886" width="2" style="3" customWidth="1"/>
    <col min="4887" max="4887" width="15.33203125" style="3" customWidth="1"/>
    <col min="4888" max="4888" width="8.33203125" style="3" customWidth="1"/>
    <col min="4889" max="4889" width="16.33203125" style="3" bestFit="1" customWidth="1"/>
    <col min="4890" max="4894" width="8.83203125" style="3"/>
    <col min="4895" max="4895" width="17.1640625" style="3" customWidth="1"/>
    <col min="4896" max="4896" width="16" style="3" customWidth="1"/>
    <col min="4897" max="4897" width="9.6640625" style="3" customWidth="1"/>
    <col min="4898" max="4898" width="11.33203125" style="3" customWidth="1"/>
    <col min="4899" max="5120" width="8.83203125" style="3"/>
    <col min="5121" max="5121" width="2.33203125" style="3" customWidth="1"/>
    <col min="5122" max="5122" width="2" style="3" customWidth="1"/>
    <col min="5123" max="5123" width="17.83203125" style="3" customWidth="1"/>
    <col min="5124" max="5124" width="10.33203125" style="3" customWidth="1"/>
    <col min="5125" max="5127" width="9" style="3" customWidth="1"/>
    <col min="5128" max="5128" width="8.33203125" style="3" customWidth="1"/>
    <col min="5129" max="5129" width="11.33203125" style="3" customWidth="1"/>
    <col min="5130" max="5130" width="8.33203125" style="3" customWidth="1"/>
    <col min="5131" max="5132" width="8" style="3" customWidth="1"/>
    <col min="5133" max="5133" width="7" style="3" customWidth="1"/>
    <col min="5134" max="5134" width="8" style="3" customWidth="1"/>
    <col min="5135" max="5135" width="9" style="3" customWidth="1"/>
    <col min="5136" max="5137" width="8" style="3" customWidth="1"/>
    <col min="5138" max="5139" width="7.33203125" style="3" customWidth="1"/>
    <col min="5140" max="5140" width="10.33203125" style="3" customWidth="1"/>
    <col min="5141" max="5141" width="9" style="3" customWidth="1"/>
    <col min="5142" max="5142" width="2" style="3" customWidth="1"/>
    <col min="5143" max="5143" width="15.33203125" style="3" customWidth="1"/>
    <col min="5144" max="5144" width="8.33203125" style="3" customWidth="1"/>
    <col min="5145" max="5145" width="16.33203125" style="3" bestFit="1" customWidth="1"/>
    <col min="5146" max="5150" width="8.83203125" style="3"/>
    <col min="5151" max="5151" width="17.1640625" style="3" customWidth="1"/>
    <col min="5152" max="5152" width="16" style="3" customWidth="1"/>
    <col min="5153" max="5153" width="9.6640625" style="3" customWidth="1"/>
    <col min="5154" max="5154" width="11.33203125" style="3" customWidth="1"/>
    <col min="5155" max="5376" width="8.83203125" style="3"/>
    <col min="5377" max="5377" width="2.33203125" style="3" customWidth="1"/>
    <col min="5378" max="5378" width="2" style="3" customWidth="1"/>
    <col min="5379" max="5379" width="17.83203125" style="3" customWidth="1"/>
    <col min="5380" max="5380" width="10.33203125" style="3" customWidth="1"/>
    <col min="5381" max="5383" width="9" style="3" customWidth="1"/>
    <col min="5384" max="5384" width="8.33203125" style="3" customWidth="1"/>
    <col min="5385" max="5385" width="11.33203125" style="3" customWidth="1"/>
    <col min="5386" max="5386" width="8.33203125" style="3" customWidth="1"/>
    <col min="5387" max="5388" width="8" style="3" customWidth="1"/>
    <col min="5389" max="5389" width="7" style="3" customWidth="1"/>
    <col min="5390" max="5390" width="8" style="3" customWidth="1"/>
    <col min="5391" max="5391" width="9" style="3" customWidth="1"/>
    <col min="5392" max="5393" width="8" style="3" customWidth="1"/>
    <col min="5394" max="5395" width="7.33203125" style="3" customWidth="1"/>
    <col min="5396" max="5396" width="10.33203125" style="3" customWidth="1"/>
    <col min="5397" max="5397" width="9" style="3" customWidth="1"/>
    <col min="5398" max="5398" width="2" style="3" customWidth="1"/>
    <col min="5399" max="5399" width="15.33203125" style="3" customWidth="1"/>
    <col min="5400" max="5400" width="8.33203125" style="3" customWidth="1"/>
    <col min="5401" max="5401" width="16.33203125" style="3" bestFit="1" customWidth="1"/>
    <col min="5402" max="5406" width="8.83203125" style="3"/>
    <col min="5407" max="5407" width="17.1640625" style="3" customWidth="1"/>
    <col min="5408" max="5408" width="16" style="3" customWidth="1"/>
    <col min="5409" max="5409" width="9.6640625" style="3" customWidth="1"/>
    <col min="5410" max="5410" width="11.33203125" style="3" customWidth="1"/>
    <col min="5411" max="5632" width="8.83203125" style="3"/>
    <col min="5633" max="5633" width="2.33203125" style="3" customWidth="1"/>
    <col min="5634" max="5634" width="2" style="3" customWidth="1"/>
    <col min="5635" max="5635" width="17.83203125" style="3" customWidth="1"/>
    <col min="5636" max="5636" width="10.33203125" style="3" customWidth="1"/>
    <col min="5637" max="5639" width="9" style="3" customWidth="1"/>
    <col min="5640" max="5640" width="8.33203125" style="3" customWidth="1"/>
    <col min="5641" max="5641" width="11.33203125" style="3" customWidth="1"/>
    <col min="5642" max="5642" width="8.33203125" style="3" customWidth="1"/>
    <col min="5643" max="5644" width="8" style="3" customWidth="1"/>
    <col min="5645" max="5645" width="7" style="3" customWidth="1"/>
    <col min="5646" max="5646" width="8" style="3" customWidth="1"/>
    <col min="5647" max="5647" width="9" style="3" customWidth="1"/>
    <col min="5648" max="5649" width="8" style="3" customWidth="1"/>
    <col min="5650" max="5651" width="7.33203125" style="3" customWidth="1"/>
    <col min="5652" max="5652" width="10.33203125" style="3" customWidth="1"/>
    <col min="5653" max="5653" width="9" style="3" customWidth="1"/>
    <col min="5654" max="5654" width="2" style="3" customWidth="1"/>
    <col min="5655" max="5655" width="15.33203125" style="3" customWidth="1"/>
    <col min="5656" max="5656" width="8.33203125" style="3" customWidth="1"/>
    <col min="5657" max="5657" width="16.33203125" style="3" bestFit="1" customWidth="1"/>
    <col min="5658" max="5662" width="8.83203125" style="3"/>
    <col min="5663" max="5663" width="17.1640625" style="3" customWidth="1"/>
    <col min="5664" max="5664" width="16" style="3" customWidth="1"/>
    <col min="5665" max="5665" width="9.6640625" style="3" customWidth="1"/>
    <col min="5666" max="5666" width="11.33203125" style="3" customWidth="1"/>
    <col min="5667" max="5888" width="8.83203125" style="3"/>
    <col min="5889" max="5889" width="2.33203125" style="3" customWidth="1"/>
    <col min="5890" max="5890" width="2" style="3" customWidth="1"/>
    <col min="5891" max="5891" width="17.83203125" style="3" customWidth="1"/>
    <col min="5892" max="5892" width="10.33203125" style="3" customWidth="1"/>
    <col min="5893" max="5895" width="9" style="3" customWidth="1"/>
    <col min="5896" max="5896" width="8.33203125" style="3" customWidth="1"/>
    <col min="5897" max="5897" width="11.33203125" style="3" customWidth="1"/>
    <col min="5898" max="5898" width="8.33203125" style="3" customWidth="1"/>
    <col min="5899" max="5900" width="8" style="3" customWidth="1"/>
    <col min="5901" max="5901" width="7" style="3" customWidth="1"/>
    <col min="5902" max="5902" width="8" style="3" customWidth="1"/>
    <col min="5903" max="5903" width="9" style="3" customWidth="1"/>
    <col min="5904" max="5905" width="8" style="3" customWidth="1"/>
    <col min="5906" max="5907" width="7.33203125" style="3" customWidth="1"/>
    <col min="5908" max="5908" width="10.33203125" style="3" customWidth="1"/>
    <col min="5909" max="5909" width="9" style="3" customWidth="1"/>
    <col min="5910" max="5910" width="2" style="3" customWidth="1"/>
    <col min="5911" max="5911" width="15.33203125" style="3" customWidth="1"/>
    <col min="5912" max="5912" width="8.33203125" style="3" customWidth="1"/>
    <col min="5913" max="5913" width="16.33203125" style="3" bestFit="1" customWidth="1"/>
    <col min="5914" max="5918" width="8.83203125" style="3"/>
    <col min="5919" max="5919" width="17.1640625" style="3" customWidth="1"/>
    <col min="5920" max="5920" width="16" style="3" customWidth="1"/>
    <col min="5921" max="5921" width="9.6640625" style="3" customWidth="1"/>
    <col min="5922" max="5922" width="11.33203125" style="3" customWidth="1"/>
    <col min="5923" max="6144" width="8.83203125" style="3"/>
    <col min="6145" max="6145" width="2.33203125" style="3" customWidth="1"/>
    <col min="6146" max="6146" width="2" style="3" customWidth="1"/>
    <col min="6147" max="6147" width="17.83203125" style="3" customWidth="1"/>
    <col min="6148" max="6148" width="10.33203125" style="3" customWidth="1"/>
    <col min="6149" max="6151" width="9" style="3" customWidth="1"/>
    <col min="6152" max="6152" width="8.33203125" style="3" customWidth="1"/>
    <col min="6153" max="6153" width="11.33203125" style="3" customWidth="1"/>
    <col min="6154" max="6154" width="8.33203125" style="3" customWidth="1"/>
    <col min="6155" max="6156" width="8" style="3" customWidth="1"/>
    <col min="6157" max="6157" width="7" style="3" customWidth="1"/>
    <col min="6158" max="6158" width="8" style="3" customWidth="1"/>
    <col min="6159" max="6159" width="9" style="3" customWidth="1"/>
    <col min="6160" max="6161" width="8" style="3" customWidth="1"/>
    <col min="6162" max="6163" width="7.33203125" style="3" customWidth="1"/>
    <col min="6164" max="6164" width="10.33203125" style="3" customWidth="1"/>
    <col min="6165" max="6165" width="9" style="3" customWidth="1"/>
    <col min="6166" max="6166" width="2" style="3" customWidth="1"/>
    <col min="6167" max="6167" width="15.33203125" style="3" customWidth="1"/>
    <col min="6168" max="6168" width="8.33203125" style="3" customWidth="1"/>
    <col min="6169" max="6169" width="16.33203125" style="3" bestFit="1" customWidth="1"/>
    <col min="6170" max="6174" width="8.83203125" style="3"/>
    <col min="6175" max="6175" width="17.1640625" style="3" customWidth="1"/>
    <col min="6176" max="6176" width="16" style="3" customWidth="1"/>
    <col min="6177" max="6177" width="9.6640625" style="3" customWidth="1"/>
    <col min="6178" max="6178" width="11.33203125" style="3" customWidth="1"/>
    <col min="6179" max="6400" width="8.83203125" style="3"/>
    <col min="6401" max="6401" width="2.33203125" style="3" customWidth="1"/>
    <col min="6402" max="6402" width="2" style="3" customWidth="1"/>
    <col min="6403" max="6403" width="17.83203125" style="3" customWidth="1"/>
    <col min="6404" max="6404" width="10.33203125" style="3" customWidth="1"/>
    <col min="6405" max="6407" width="9" style="3" customWidth="1"/>
    <col min="6408" max="6408" width="8.33203125" style="3" customWidth="1"/>
    <col min="6409" max="6409" width="11.33203125" style="3" customWidth="1"/>
    <col min="6410" max="6410" width="8.33203125" style="3" customWidth="1"/>
    <col min="6411" max="6412" width="8" style="3" customWidth="1"/>
    <col min="6413" max="6413" width="7" style="3" customWidth="1"/>
    <col min="6414" max="6414" width="8" style="3" customWidth="1"/>
    <col min="6415" max="6415" width="9" style="3" customWidth="1"/>
    <col min="6416" max="6417" width="8" style="3" customWidth="1"/>
    <col min="6418" max="6419" width="7.33203125" style="3" customWidth="1"/>
    <col min="6420" max="6420" width="10.33203125" style="3" customWidth="1"/>
    <col min="6421" max="6421" width="9" style="3" customWidth="1"/>
    <col min="6422" max="6422" width="2" style="3" customWidth="1"/>
    <col min="6423" max="6423" width="15.33203125" style="3" customWidth="1"/>
    <col min="6424" max="6424" width="8.33203125" style="3" customWidth="1"/>
    <col min="6425" max="6425" width="16.33203125" style="3" bestFit="1" customWidth="1"/>
    <col min="6426" max="6430" width="8.83203125" style="3"/>
    <col min="6431" max="6431" width="17.1640625" style="3" customWidth="1"/>
    <col min="6432" max="6432" width="16" style="3" customWidth="1"/>
    <col min="6433" max="6433" width="9.6640625" style="3" customWidth="1"/>
    <col min="6434" max="6434" width="11.33203125" style="3" customWidth="1"/>
    <col min="6435" max="6656" width="8.83203125" style="3"/>
    <col min="6657" max="6657" width="2.33203125" style="3" customWidth="1"/>
    <col min="6658" max="6658" width="2" style="3" customWidth="1"/>
    <col min="6659" max="6659" width="17.83203125" style="3" customWidth="1"/>
    <col min="6660" max="6660" width="10.33203125" style="3" customWidth="1"/>
    <col min="6661" max="6663" width="9" style="3" customWidth="1"/>
    <col min="6664" max="6664" width="8.33203125" style="3" customWidth="1"/>
    <col min="6665" max="6665" width="11.33203125" style="3" customWidth="1"/>
    <col min="6666" max="6666" width="8.33203125" style="3" customWidth="1"/>
    <col min="6667" max="6668" width="8" style="3" customWidth="1"/>
    <col min="6669" max="6669" width="7" style="3" customWidth="1"/>
    <col min="6670" max="6670" width="8" style="3" customWidth="1"/>
    <col min="6671" max="6671" width="9" style="3" customWidth="1"/>
    <col min="6672" max="6673" width="8" style="3" customWidth="1"/>
    <col min="6674" max="6675" width="7.33203125" style="3" customWidth="1"/>
    <col min="6676" max="6676" width="10.33203125" style="3" customWidth="1"/>
    <col min="6677" max="6677" width="9" style="3" customWidth="1"/>
    <col min="6678" max="6678" width="2" style="3" customWidth="1"/>
    <col min="6679" max="6679" width="15.33203125" style="3" customWidth="1"/>
    <col min="6680" max="6680" width="8.33203125" style="3" customWidth="1"/>
    <col min="6681" max="6681" width="16.33203125" style="3" bestFit="1" customWidth="1"/>
    <col min="6682" max="6686" width="8.83203125" style="3"/>
    <col min="6687" max="6687" width="17.1640625" style="3" customWidth="1"/>
    <col min="6688" max="6688" width="16" style="3" customWidth="1"/>
    <col min="6689" max="6689" width="9.6640625" style="3" customWidth="1"/>
    <col min="6690" max="6690" width="11.33203125" style="3" customWidth="1"/>
    <col min="6691" max="6912" width="8.83203125" style="3"/>
    <col min="6913" max="6913" width="2.33203125" style="3" customWidth="1"/>
    <col min="6914" max="6914" width="2" style="3" customWidth="1"/>
    <col min="6915" max="6915" width="17.83203125" style="3" customWidth="1"/>
    <col min="6916" max="6916" width="10.33203125" style="3" customWidth="1"/>
    <col min="6917" max="6919" width="9" style="3" customWidth="1"/>
    <col min="6920" max="6920" width="8.33203125" style="3" customWidth="1"/>
    <col min="6921" max="6921" width="11.33203125" style="3" customWidth="1"/>
    <col min="6922" max="6922" width="8.33203125" style="3" customWidth="1"/>
    <col min="6923" max="6924" width="8" style="3" customWidth="1"/>
    <col min="6925" max="6925" width="7" style="3" customWidth="1"/>
    <col min="6926" max="6926" width="8" style="3" customWidth="1"/>
    <col min="6927" max="6927" width="9" style="3" customWidth="1"/>
    <col min="6928" max="6929" width="8" style="3" customWidth="1"/>
    <col min="6930" max="6931" width="7.33203125" style="3" customWidth="1"/>
    <col min="6932" max="6932" width="10.33203125" style="3" customWidth="1"/>
    <col min="6933" max="6933" width="9" style="3" customWidth="1"/>
    <col min="6934" max="6934" width="2" style="3" customWidth="1"/>
    <col min="6935" max="6935" width="15.33203125" style="3" customWidth="1"/>
    <col min="6936" max="6936" width="8.33203125" style="3" customWidth="1"/>
    <col min="6937" max="6937" width="16.33203125" style="3" bestFit="1" customWidth="1"/>
    <col min="6938" max="6942" width="8.83203125" style="3"/>
    <col min="6943" max="6943" width="17.1640625" style="3" customWidth="1"/>
    <col min="6944" max="6944" width="16" style="3" customWidth="1"/>
    <col min="6945" max="6945" width="9.6640625" style="3" customWidth="1"/>
    <col min="6946" max="6946" width="11.33203125" style="3" customWidth="1"/>
    <col min="6947" max="7168" width="8.83203125" style="3"/>
    <col min="7169" max="7169" width="2.33203125" style="3" customWidth="1"/>
    <col min="7170" max="7170" width="2" style="3" customWidth="1"/>
    <col min="7171" max="7171" width="17.83203125" style="3" customWidth="1"/>
    <col min="7172" max="7172" width="10.33203125" style="3" customWidth="1"/>
    <col min="7173" max="7175" width="9" style="3" customWidth="1"/>
    <col min="7176" max="7176" width="8.33203125" style="3" customWidth="1"/>
    <col min="7177" max="7177" width="11.33203125" style="3" customWidth="1"/>
    <col min="7178" max="7178" width="8.33203125" style="3" customWidth="1"/>
    <col min="7179" max="7180" width="8" style="3" customWidth="1"/>
    <col min="7181" max="7181" width="7" style="3" customWidth="1"/>
    <col min="7182" max="7182" width="8" style="3" customWidth="1"/>
    <col min="7183" max="7183" width="9" style="3" customWidth="1"/>
    <col min="7184" max="7185" width="8" style="3" customWidth="1"/>
    <col min="7186" max="7187" width="7.33203125" style="3" customWidth="1"/>
    <col min="7188" max="7188" width="10.33203125" style="3" customWidth="1"/>
    <col min="7189" max="7189" width="9" style="3" customWidth="1"/>
    <col min="7190" max="7190" width="2" style="3" customWidth="1"/>
    <col min="7191" max="7191" width="15.33203125" style="3" customWidth="1"/>
    <col min="7192" max="7192" width="8.33203125" style="3" customWidth="1"/>
    <col min="7193" max="7193" width="16.33203125" style="3" bestFit="1" customWidth="1"/>
    <col min="7194" max="7198" width="8.83203125" style="3"/>
    <col min="7199" max="7199" width="17.1640625" style="3" customWidth="1"/>
    <col min="7200" max="7200" width="16" style="3" customWidth="1"/>
    <col min="7201" max="7201" width="9.6640625" style="3" customWidth="1"/>
    <col min="7202" max="7202" width="11.33203125" style="3" customWidth="1"/>
    <col min="7203" max="7424" width="8.83203125" style="3"/>
    <col min="7425" max="7425" width="2.33203125" style="3" customWidth="1"/>
    <col min="7426" max="7426" width="2" style="3" customWidth="1"/>
    <col min="7427" max="7427" width="17.83203125" style="3" customWidth="1"/>
    <col min="7428" max="7428" width="10.33203125" style="3" customWidth="1"/>
    <col min="7429" max="7431" width="9" style="3" customWidth="1"/>
    <col min="7432" max="7432" width="8.33203125" style="3" customWidth="1"/>
    <col min="7433" max="7433" width="11.33203125" style="3" customWidth="1"/>
    <col min="7434" max="7434" width="8.33203125" style="3" customWidth="1"/>
    <col min="7435" max="7436" width="8" style="3" customWidth="1"/>
    <col min="7437" max="7437" width="7" style="3" customWidth="1"/>
    <col min="7438" max="7438" width="8" style="3" customWidth="1"/>
    <col min="7439" max="7439" width="9" style="3" customWidth="1"/>
    <col min="7440" max="7441" width="8" style="3" customWidth="1"/>
    <col min="7442" max="7443" width="7.33203125" style="3" customWidth="1"/>
    <col min="7444" max="7444" width="10.33203125" style="3" customWidth="1"/>
    <col min="7445" max="7445" width="9" style="3" customWidth="1"/>
    <col min="7446" max="7446" width="2" style="3" customWidth="1"/>
    <col min="7447" max="7447" width="15.33203125" style="3" customWidth="1"/>
    <col min="7448" max="7448" width="8.33203125" style="3" customWidth="1"/>
    <col min="7449" max="7449" width="16.33203125" style="3" bestFit="1" customWidth="1"/>
    <col min="7450" max="7454" width="8.83203125" style="3"/>
    <col min="7455" max="7455" width="17.1640625" style="3" customWidth="1"/>
    <col min="7456" max="7456" width="16" style="3" customWidth="1"/>
    <col min="7457" max="7457" width="9.6640625" style="3" customWidth="1"/>
    <col min="7458" max="7458" width="11.33203125" style="3" customWidth="1"/>
    <col min="7459" max="7680" width="8.83203125" style="3"/>
    <col min="7681" max="7681" width="2.33203125" style="3" customWidth="1"/>
    <col min="7682" max="7682" width="2" style="3" customWidth="1"/>
    <col min="7683" max="7683" width="17.83203125" style="3" customWidth="1"/>
    <col min="7684" max="7684" width="10.33203125" style="3" customWidth="1"/>
    <col min="7685" max="7687" width="9" style="3" customWidth="1"/>
    <col min="7688" max="7688" width="8.33203125" style="3" customWidth="1"/>
    <col min="7689" max="7689" width="11.33203125" style="3" customWidth="1"/>
    <col min="7690" max="7690" width="8.33203125" style="3" customWidth="1"/>
    <col min="7691" max="7692" width="8" style="3" customWidth="1"/>
    <col min="7693" max="7693" width="7" style="3" customWidth="1"/>
    <col min="7694" max="7694" width="8" style="3" customWidth="1"/>
    <col min="7695" max="7695" width="9" style="3" customWidth="1"/>
    <col min="7696" max="7697" width="8" style="3" customWidth="1"/>
    <col min="7698" max="7699" width="7.33203125" style="3" customWidth="1"/>
    <col min="7700" max="7700" width="10.33203125" style="3" customWidth="1"/>
    <col min="7701" max="7701" width="9" style="3" customWidth="1"/>
    <col min="7702" max="7702" width="2" style="3" customWidth="1"/>
    <col min="7703" max="7703" width="15.33203125" style="3" customWidth="1"/>
    <col min="7704" max="7704" width="8.33203125" style="3" customWidth="1"/>
    <col min="7705" max="7705" width="16.33203125" style="3" bestFit="1" customWidth="1"/>
    <col min="7706" max="7710" width="8.83203125" style="3"/>
    <col min="7711" max="7711" width="17.1640625" style="3" customWidth="1"/>
    <col min="7712" max="7712" width="16" style="3" customWidth="1"/>
    <col min="7713" max="7713" width="9.6640625" style="3" customWidth="1"/>
    <col min="7714" max="7714" width="11.33203125" style="3" customWidth="1"/>
    <col min="7715" max="7936" width="8.83203125" style="3"/>
    <col min="7937" max="7937" width="2.33203125" style="3" customWidth="1"/>
    <col min="7938" max="7938" width="2" style="3" customWidth="1"/>
    <col min="7939" max="7939" width="17.83203125" style="3" customWidth="1"/>
    <col min="7940" max="7940" width="10.33203125" style="3" customWidth="1"/>
    <col min="7941" max="7943" width="9" style="3" customWidth="1"/>
    <col min="7944" max="7944" width="8.33203125" style="3" customWidth="1"/>
    <col min="7945" max="7945" width="11.33203125" style="3" customWidth="1"/>
    <col min="7946" max="7946" width="8.33203125" style="3" customWidth="1"/>
    <col min="7947" max="7948" width="8" style="3" customWidth="1"/>
    <col min="7949" max="7949" width="7" style="3" customWidth="1"/>
    <col min="7950" max="7950" width="8" style="3" customWidth="1"/>
    <col min="7951" max="7951" width="9" style="3" customWidth="1"/>
    <col min="7952" max="7953" width="8" style="3" customWidth="1"/>
    <col min="7954" max="7955" width="7.33203125" style="3" customWidth="1"/>
    <col min="7956" max="7956" width="10.33203125" style="3" customWidth="1"/>
    <col min="7957" max="7957" width="9" style="3" customWidth="1"/>
    <col min="7958" max="7958" width="2" style="3" customWidth="1"/>
    <col min="7959" max="7959" width="15.33203125" style="3" customWidth="1"/>
    <col min="7960" max="7960" width="8.33203125" style="3" customWidth="1"/>
    <col min="7961" max="7961" width="16.33203125" style="3" bestFit="1" customWidth="1"/>
    <col min="7962" max="7966" width="8.83203125" style="3"/>
    <col min="7967" max="7967" width="17.1640625" style="3" customWidth="1"/>
    <col min="7968" max="7968" width="16" style="3" customWidth="1"/>
    <col min="7969" max="7969" width="9.6640625" style="3" customWidth="1"/>
    <col min="7970" max="7970" width="11.33203125" style="3" customWidth="1"/>
    <col min="7971" max="8192" width="8.83203125" style="3"/>
    <col min="8193" max="8193" width="2.33203125" style="3" customWidth="1"/>
    <col min="8194" max="8194" width="2" style="3" customWidth="1"/>
    <col min="8195" max="8195" width="17.83203125" style="3" customWidth="1"/>
    <col min="8196" max="8196" width="10.33203125" style="3" customWidth="1"/>
    <col min="8197" max="8199" width="9" style="3" customWidth="1"/>
    <col min="8200" max="8200" width="8.33203125" style="3" customWidth="1"/>
    <col min="8201" max="8201" width="11.33203125" style="3" customWidth="1"/>
    <col min="8202" max="8202" width="8.33203125" style="3" customWidth="1"/>
    <col min="8203" max="8204" width="8" style="3" customWidth="1"/>
    <col min="8205" max="8205" width="7" style="3" customWidth="1"/>
    <col min="8206" max="8206" width="8" style="3" customWidth="1"/>
    <col min="8207" max="8207" width="9" style="3" customWidth="1"/>
    <col min="8208" max="8209" width="8" style="3" customWidth="1"/>
    <col min="8210" max="8211" width="7.33203125" style="3" customWidth="1"/>
    <col min="8212" max="8212" width="10.33203125" style="3" customWidth="1"/>
    <col min="8213" max="8213" width="9" style="3" customWidth="1"/>
    <col min="8214" max="8214" width="2" style="3" customWidth="1"/>
    <col min="8215" max="8215" width="15.33203125" style="3" customWidth="1"/>
    <col min="8216" max="8216" width="8.33203125" style="3" customWidth="1"/>
    <col min="8217" max="8217" width="16.33203125" style="3" bestFit="1" customWidth="1"/>
    <col min="8218" max="8222" width="8.83203125" style="3"/>
    <col min="8223" max="8223" width="17.1640625" style="3" customWidth="1"/>
    <col min="8224" max="8224" width="16" style="3" customWidth="1"/>
    <col min="8225" max="8225" width="9.6640625" style="3" customWidth="1"/>
    <col min="8226" max="8226" width="11.33203125" style="3" customWidth="1"/>
    <col min="8227" max="8448" width="8.83203125" style="3"/>
    <col min="8449" max="8449" width="2.33203125" style="3" customWidth="1"/>
    <col min="8450" max="8450" width="2" style="3" customWidth="1"/>
    <col min="8451" max="8451" width="17.83203125" style="3" customWidth="1"/>
    <col min="8452" max="8452" width="10.33203125" style="3" customWidth="1"/>
    <col min="8453" max="8455" width="9" style="3" customWidth="1"/>
    <col min="8456" max="8456" width="8.33203125" style="3" customWidth="1"/>
    <col min="8457" max="8457" width="11.33203125" style="3" customWidth="1"/>
    <col min="8458" max="8458" width="8.33203125" style="3" customWidth="1"/>
    <col min="8459" max="8460" width="8" style="3" customWidth="1"/>
    <col min="8461" max="8461" width="7" style="3" customWidth="1"/>
    <col min="8462" max="8462" width="8" style="3" customWidth="1"/>
    <col min="8463" max="8463" width="9" style="3" customWidth="1"/>
    <col min="8464" max="8465" width="8" style="3" customWidth="1"/>
    <col min="8466" max="8467" width="7.33203125" style="3" customWidth="1"/>
    <col min="8468" max="8468" width="10.33203125" style="3" customWidth="1"/>
    <col min="8469" max="8469" width="9" style="3" customWidth="1"/>
    <col min="8470" max="8470" width="2" style="3" customWidth="1"/>
    <col min="8471" max="8471" width="15.33203125" style="3" customWidth="1"/>
    <col min="8472" max="8472" width="8.33203125" style="3" customWidth="1"/>
    <col min="8473" max="8473" width="16.33203125" style="3" bestFit="1" customWidth="1"/>
    <col min="8474" max="8478" width="8.83203125" style="3"/>
    <col min="8479" max="8479" width="17.1640625" style="3" customWidth="1"/>
    <col min="8480" max="8480" width="16" style="3" customWidth="1"/>
    <col min="8481" max="8481" width="9.6640625" style="3" customWidth="1"/>
    <col min="8482" max="8482" width="11.33203125" style="3" customWidth="1"/>
    <col min="8483" max="8704" width="8.83203125" style="3"/>
    <col min="8705" max="8705" width="2.33203125" style="3" customWidth="1"/>
    <col min="8706" max="8706" width="2" style="3" customWidth="1"/>
    <col min="8707" max="8707" width="17.83203125" style="3" customWidth="1"/>
    <col min="8708" max="8708" width="10.33203125" style="3" customWidth="1"/>
    <col min="8709" max="8711" width="9" style="3" customWidth="1"/>
    <col min="8712" max="8712" width="8.33203125" style="3" customWidth="1"/>
    <col min="8713" max="8713" width="11.33203125" style="3" customWidth="1"/>
    <col min="8714" max="8714" width="8.33203125" style="3" customWidth="1"/>
    <col min="8715" max="8716" width="8" style="3" customWidth="1"/>
    <col min="8717" max="8717" width="7" style="3" customWidth="1"/>
    <col min="8718" max="8718" width="8" style="3" customWidth="1"/>
    <col min="8719" max="8719" width="9" style="3" customWidth="1"/>
    <col min="8720" max="8721" width="8" style="3" customWidth="1"/>
    <col min="8722" max="8723" width="7.33203125" style="3" customWidth="1"/>
    <col min="8724" max="8724" width="10.33203125" style="3" customWidth="1"/>
    <col min="8725" max="8725" width="9" style="3" customWidth="1"/>
    <col min="8726" max="8726" width="2" style="3" customWidth="1"/>
    <col min="8727" max="8727" width="15.33203125" style="3" customWidth="1"/>
    <col min="8728" max="8728" width="8.33203125" style="3" customWidth="1"/>
    <col min="8729" max="8729" width="16.33203125" style="3" bestFit="1" customWidth="1"/>
    <col min="8730" max="8734" width="8.83203125" style="3"/>
    <col min="8735" max="8735" width="17.1640625" style="3" customWidth="1"/>
    <col min="8736" max="8736" width="16" style="3" customWidth="1"/>
    <col min="8737" max="8737" width="9.6640625" style="3" customWidth="1"/>
    <col min="8738" max="8738" width="11.33203125" style="3" customWidth="1"/>
    <col min="8739" max="8960" width="8.83203125" style="3"/>
    <col min="8961" max="8961" width="2.33203125" style="3" customWidth="1"/>
    <col min="8962" max="8962" width="2" style="3" customWidth="1"/>
    <col min="8963" max="8963" width="17.83203125" style="3" customWidth="1"/>
    <col min="8964" max="8964" width="10.33203125" style="3" customWidth="1"/>
    <col min="8965" max="8967" width="9" style="3" customWidth="1"/>
    <col min="8968" max="8968" width="8.33203125" style="3" customWidth="1"/>
    <col min="8969" max="8969" width="11.33203125" style="3" customWidth="1"/>
    <col min="8970" max="8970" width="8.33203125" style="3" customWidth="1"/>
    <col min="8971" max="8972" width="8" style="3" customWidth="1"/>
    <col min="8973" max="8973" width="7" style="3" customWidth="1"/>
    <col min="8974" max="8974" width="8" style="3" customWidth="1"/>
    <col min="8975" max="8975" width="9" style="3" customWidth="1"/>
    <col min="8976" max="8977" width="8" style="3" customWidth="1"/>
    <col min="8978" max="8979" width="7.33203125" style="3" customWidth="1"/>
    <col min="8980" max="8980" width="10.33203125" style="3" customWidth="1"/>
    <col min="8981" max="8981" width="9" style="3" customWidth="1"/>
    <col min="8982" max="8982" width="2" style="3" customWidth="1"/>
    <col min="8983" max="8983" width="15.33203125" style="3" customWidth="1"/>
    <col min="8984" max="8984" width="8.33203125" style="3" customWidth="1"/>
    <col min="8985" max="8985" width="16.33203125" style="3" bestFit="1" customWidth="1"/>
    <col min="8986" max="8990" width="8.83203125" style="3"/>
    <col min="8991" max="8991" width="17.1640625" style="3" customWidth="1"/>
    <col min="8992" max="8992" width="16" style="3" customWidth="1"/>
    <col min="8993" max="8993" width="9.6640625" style="3" customWidth="1"/>
    <col min="8994" max="8994" width="11.33203125" style="3" customWidth="1"/>
    <col min="8995" max="9216" width="8.83203125" style="3"/>
    <col min="9217" max="9217" width="2.33203125" style="3" customWidth="1"/>
    <col min="9218" max="9218" width="2" style="3" customWidth="1"/>
    <col min="9219" max="9219" width="17.83203125" style="3" customWidth="1"/>
    <col min="9220" max="9220" width="10.33203125" style="3" customWidth="1"/>
    <col min="9221" max="9223" width="9" style="3" customWidth="1"/>
    <col min="9224" max="9224" width="8.33203125" style="3" customWidth="1"/>
    <col min="9225" max="9225" width="11.33203125" style="3" customWidth="1"/>
    <col min="9226" max="9226" width="8.33203125" style="3" customWidth="1"/>
    <col min="9227" max="9228" width="8" style="3" customWidth="1"/>
    <col min="9229" max="9229" width="7" style="3" customWidth="1"/>
    <col min="9230" max="9230" width="8" style="3" customWidth="1"/>
    <col min="9231" max="9231" width="9" style="3" customWidth="1"/>
    <col min="9232" max="9233" width="8" style="3" customWidth="1"/>
    <col min="9234" max="9235" width="7.33203125" style="3" customWidth="1"/>
    <col min="9236" max="9236" width="10.33203125" style="3" customWidth="1"/>
    <col min="9237" max="9237" width="9" style="3" customWidth="1"/>
    <col min="9238" max="9238" width="2" style="3" customWidth="1"/>
    <col min="9239" max="9239" width="15.33203125" style="3" customWidth="1"/>
    <col min="9240" max="9240" width="8.33203125" style="3" customWidth="1"/>
    <col min="9241" max="9241" width="16.33203125" style="3" bestFit="1" customWidth="1"/>
    <col min="9242" max="9246" width="8.83203125" style="3"/>
    <col min="9247" max="9247" width="17.1640625" style="3" customWidth="1"/>
    <col min="9248" max="9248" width="16" style="3" customWidth="1"/>
    <col min="9249" max="9249" width="9.6640625" style="3" customWidth="1"/>
    <col min="9250" max="9250" width="11.33203125" style="3" customWidth="1"/>
    <col min="9251" max="9472" width="8.83203125" style="3"/>
    <col min="9473" max="9473" width="2.33203125" style="3" customWidth="1"/>
    <col min="9474" max="9474" width="2" style="3" customWidth="1"/>
    <col min="9475" max="9475" width="17.83203125" style="3" customWidth="1"/>
    <col min="9476" max="9476" width="10.33203125" style="3" customWidth="1"/>
    <col min="9477" max="9479" width="9" style="3" customWidth="1"/>
    <col min="9480" max="9480" width="8.33203125" style="3" customWidth="1"/>
    <col min="9481" max="9481" width="11.33203125" style="3" customWidth="1"/>
    <col min="9482" max="9482" width="8.33203125" style="3" customWidth="1"/>
    <col min="9483" max="9484" width="8" style="3" customWidth="1"/>
    <col min="9485" max="9485" width="7" style="3" customWidth="1"/>
    <col min="9486" max="9486" width="8" style="3" customWidth="1"/>
    <col min="9487" max="9487" width="9" style="3" customWidth="1"/>
    <col min="9488" max="9489" width="8" style="3" customWidth="1"/>
    <col min="9490" max="9491" width="7.33203125" style="3" customWidth="1"/>
    <col min="9492" max="9492" width="10.33203125" style="3" customWidth="1"/>
    <col min="9493" max="9493" width="9" style="3" customWidth="1"/>
    <col min="9494" max="9494" width="2" style="3" customWidth="1"/>
    <col min="9495" max="9495" width="15.33203125" style="3" customWidth="1"/>
    <col min="9496" max="9496" width="8.33203125" style="3" customWidth="1"/>
    <col min="9497" max="9497" width="16.33203125" style="3" bestFit="1" customWidth="1"/>
    <col min="9498" max="9502" width="8.83203125" style="3"/>
    <col min="9503" max="9503" width="17.1640625" style="3" customWidth="1"/>
    <col min="9504" max="9504" width="16" style="3" customWidth="1"/>
    <col min="9505" max="9505" width="9.6640625" style="3" customWidth="1"/>
    <col min="9506" max="9506" width="11.33203125" style="3" customWidth="1"/>
    <col min="9507" max="9728" width="8.83203125" style="3"/>
    <col min="9729" max="9729" width="2.33203125" style="3" customWidth="1"/>
    <col min="9730" max="9730" width="2" style="3" customWidth="1"/>
    <col min="9731" max="9731" width="17.83203125" style="3" customWidth="1"/>
    <col min="9732" max="9732" width="10.33203125" style="3" customWidth="1"/>
    <col min="9733" max="9735" width="9" style="3" customWidth="1"/>
    <col min="9736" max="9736" width="8.33203125" style="3" customWidth="1"/>
    <col min="9737" max="9737" width="11.33203125" style="3" customWidth="1"/>
    <col min="9738" max="9738" width="8.33203125" style="3" customWidth="1"/>
    <col min="9739" max="9740" width="8" style="3" customWidth="1"/>
    <col min="9741" max="9741" width="7" style="3" customWidth="1"/>
    <col min="9742" max="9742" width="8" style="3" customWidth="1"/>
    <col min="9743" max="9743" width="9" style="3" customWidth="1"/>
    <col min="9744" max="9745" width="8" style="3" customWidth="1"/>
    <col min="9746" max="9747" width="7.33203125" style="3" customWidth="1"/>
    <col min="9748" max="9748" width="10.33203125" style="3" customWidth="1"/>
    <col min="9749" max="9749" width="9" style="3" customWidth="1"/>
    <col min="9750" max="9750" width="2" style="3" customWidth="1"/>
    <col min="9751" max="9751" width="15.33203125" style="3" customWidth="1"/>
    <col min="9752" max="9752" width="8.33203125" style="3" customWidth="1"/>
    <col min="9753" max="9753" width="16.33203125" style="3" bestFit="1" customWidth="1"/>
    <col min="9754" max="9758" width="8.83203125" style="3"/>
    <col min="9759" max="9759" width="17.1640625" style="3" customWidth="1"/>
    <col min="9760" max="9760" width="16" style="3" customWidth="1"/>
    <col min="9761" max="9761" width="9.6640625" style="3" customWidth="1"/>
    <col min="9762" max="9762" width="11.33203125" style="3" customWidth="1"/>
    <col min="9763" max="9984" width="8.83203125" style="3"/>
    <col min="9985" max="9985" width="2.33203125" style="3" customWidth="1"/>
    <col min="9986" max="9986" width="2" style="3" customWidth="1"/>
    <col min="9987" max="9987" width="17.83203125" style="3" customWidth="1"/>
    <col min="9988" max="9988" width="10.33203125" style="3" customWidth="1"/>
    <col min="9989" max="9991" width="9" style="3" customWidth="1"/>
    <col min="9992" max="9992" width="8.33203125" style="3" customWidth="1"/>
    <col min="9993" max="9993" width="11.33203125" style="3" customWidth="1"/>
    <col min="9994" max="9994" width="8.33203125" style="3" customWidth="1"/>
    <col min="9995" max="9996" width="8" style="3" customWidth="1"/>
    <col min="9997" max="9997" width="7" style="3" customWidth="1"/>
    <col min="9998" max="9998" width="8" style="3" customWidth="1"/>
    <col min="9999" max="9999" width="9" style="3" customWidth="1"/>
    <col min="10000" max="10001" width="8" style="3" customWidth="1"/>
    <col min="10002" max="10003" width="7.33203125" style="3" customWidth="1"/>
    <col min="10004" max="10004" width="10.33203125" style="3" customWidth="1"/>
    <col min="10005" max="10005" width="9" style="3" customWidth="1"/>
    <col min="10006" max="10006" width="2" style="3" customWidth="1"/>
    <col min="10007" max="10007" width="15.33203125" style="3" customWidth="1"/>
    <col min="10008" max="10008" width="8.33203125" style="3" customWidth="1"/>
    <col min="10009" max="10009" width="16.33203125" style="3" bestFit="1" customWidth="1"/>
    <col min="10010" max="10014" width="8.83203125" style="3"/>
    <col min="10015" max="10015" width="17.1640625" style="3" customWidth="1"/>
    <col min="10016" max="10016" width="16" style="3" customWidth="1"/>
    <col min="10017" max="10017" width="9.6640625" style="3" customWidth="1"/>
    <col min="10018" max="10018" width="11.33203125" style="3" customWidth="1"/>
    <col min="10019" max="10240" width="8.83203125" style="3"/>
    <col min="10241" max="10241" width="2.33203125" style="3" customWidth="1"/>
    <col min="10242" max="10242" width="2" style="3" customWidth="1"/>
    <col min="10243" max="10243" width="17.83203125" style="3" customWidth="1"/>
    <col min="10244" max="10244" width="10.33203125" style="3" customWidth="1"/>
    <col min="10245" max="10247" width="9" style="3" customWidth="1"/>
    <col min="10248" max="10248" width="8.33203125" style="3" customWidth="1"/>
    <col min="10249" max="10249" width="11.33203125" style="3" customWidth="1"/>
    <col min="10250" max="10250" width="8.33203125" style="3" customWidth="1"/>
    <col min="10251" max="10252" width="8" style="3" customWidth="1"/>
    <col min="10253" max="10253" width="7" style="3" customWidth="1"/>
    <col min="10254" max="10254" width="8" style="3" customWidth="1"/>
    <col min="10255" max="10255" width="9" style="3" customWidth="1"/>
    <col min="10256" max="10257" width="8" style="3" customWidth="1"/>
    <col min="10258" max="10259" width="7.33203125" style="3" customWidth="1"/>
    <col min="10260" max="10260" width="10.33203125" style="3" customWidth="1"/>
    <col min="10261" max="10261" width="9" style="3" customWidth="1"/>
    <col min="10262" max="10262" width="2" style="3" customWidth="1"/>
    <col min="10263" max="10263" width="15.33203125" style="3" customWidth="1"/>
    <col min="10264" max="10264" width="8.33203125" style="3" customWidth="1"/>
    <col min="10265" max="10265" width="16.33203125" style="3" bestFit="1" customWidth="1"/>
    <col min="10266" max="10270" width="8.83203125" style="3"/>
    <col min="10271" max="10271" width="17.1640625" style="3" customWidth="1"/>
    <col min="10272" max="10272" width="16" style="3" customWidth="1"/>
    <col min="10273" max="10273" width="9.6640625" style="3" customWidth="1"/>
    <col min="10274" max="10274" width="11.33203125" style="3" customWidth="1"/>
    <col min="10275" max="10496" width="8.83203125" style="3"/>
    <col min="10497" max="10497" width="2.33203125" style="3" customWidth="1"/>
    <col min="10498" max="10498" width="2" style="3" customWidth="1"/>
    <col min="10499" max="10499" width="17.83203125" style="3" customWidth="1"/>
    <col min="10500" max="10500" width="10.33203125" style="3" customWidth="1"/>
    <col min="10501" max="10503" width="9" style="3" customWidth="1"/>
    <col min="10504" max="10504" width="8.33203125" style="3" customWidth="1"/>
    <col min="10505" max="10505" width="11.33203125" style="3" customWidth="1"/>
    <col min="10506" max="10506" width="8.33203125" style="3" customWidth="1"/>
    <col min="10507" max="10508" width="8" style="3" customWidth="1"/>
    <col min="10509" max="10509" width="7" style="3" customWidth="1"/>
    <col min="10510" max="10510" width="8" style="3" customWidth="1"/>
    <col min="10511" max="10511" width="9" style="3" customWidth="1"/>
    <col min="10512" max="10513" width="8" style="3" customWidth="1"/>
    <col min="10514" max="10515" width="7.33203125" style="3" customWidth="1"/>
    <col min="10516" max="10516" width="10.33203125" style="3" customWidth="1"/>
    <col min="10517" max="10517" width="9" style="3" customWidth="1"/>
    <col min="10518" max="10518" width="2" style="3" customWidth="1"/>
    <col min="10519" max="10519" width="15.33203125" style="3" customWidth="1"/>
    <col min="10520" max="10520" width="8.33203125" style="3" customWidth="1"/>
    <col min="10521" max="10521" width="16.33203125" style="3" bestFit="1" customWidth="1"/>
    <col min="10522" max="10526" width="8.83203125" style="3"/>
    <col min="10527" max="10527" width="17.1640625" style="3" customWidth="1"/>
    <col min="10528" max="10528" width="16" style="3" customWidth="1"/>
    <col min="10529" max="10529" width="9.6640625" style="3" customWidth="1"/>
    <col min="10530" max="10530" width="11.33203125" style="3" customWidth="1"/>
    <col min="10531" max="10752" width="8.83203125" style="3"/>
    <col min="10753" max="10753" width="2.33203125" style="3" customWidth="1"/>
    <col min="10754" max="10754" width="2" style="3" customWidth="1"/>
    <col min="10755" max="10755" width="17.83203125" style="3" customWidth="1"/>
    <col min="10756" max="10756" width="10.33203125" style="3" customWidth="1"/>
    <col min="10757" max="10759" width="9" style="3" customWidth="1"/>
    <col min="10760" max="10760" width="8.33203125" style="3" customWidth="1"/>
    <col min="10761" max="10761" width="11.33203125" style="3" customWidth="1"/>
    <col min="10762" max="10762" width="8.33203125" style="3" customWidth="1"/>
    <col min="10763" max="10764" width="8" style="3" customWidth="1"/>
    <col min="10765" max="10765" width="7" style="3" customWidth="1"/>
    <col min="10766" max="10766" width="8" style="3" customWidth="1"/>
    <col min="10767" max="10767" width="9" style="3" customWidth="1"/>
    <col min="10768" max="10769" width="8" style="3" customWidth="1"/>
    <col min="10770" max="10771" width="7.33203125" style="3" customWidth="1"/>
    <col min="10772" max="10772" width="10.33203125" style="3" customWidth="1"/>
    <col min="10773" max="10773" width="9" style="3" customWidth="1"/>
    <col min="10774" max="10774" width="2" style="3" customWidth="1"/>
    <col min="10775" max="10775" width="15.33203125" style="3" customWidth="1"/>
    <col min="10776" max="10776" width="8.33203125" style="3" customWidth="1"/>
    <col min="10777" max="10777" width="16.33203125" style="3" bestFit="1" customWidth="1"/>
    <col min="10778" max="10782" width="8.83203125" style="3"/>
    <col min="10783" max="10783" width="17.1640625" style="3" customWidth="1"/>
    <col min="10784" max="10784" width="16" style="3" customWidth="1"/>
    <col min="10785" max="10785" width="9.6640625" style="3" customWidth="1"/>
    <col min="10786" max="10786" width="11.33203125" style="3" customWidth="1"/>
    <col min="10787" max="11008" width="8.83203125" style="3"/>
    <col min="11009" max="11009" width="2.33203125" style="3" customWidth="1"/>
    <col min="11010" max="11010" width="2" style="3" customWidth="1"/>
    <col min="11011" max="11011" width="17.83203125" style="3" customWidth="1"/>
    <col min="11012" max="11012" width="10.33203125" style="3" customWidth="1"/>
    <col min="11013" max="11015" width="9" style="3" customWidth="1"/>
    <col min="11016" max="11016" width="8.33203125" style="3" customWidth="1"/>
    <col min="11017" max="11017" width="11.33203125" style="3" customWidth="1"/>
    <col min="11018" max="11018" width="8.33203125" style="3" customWidth="1"/>
    <col min="11019" max="11020" width="8" style="3" customWidth="1"/>
    <col min="11021" max="11021" width="7" style="3" customWidth="1"/>
    <col min="11022" max="11022" width="8" style="3" customWidth="1"/>
    <col min="11023" max="11023" width="9" style="3" customWidth="1"/>
    <col min="11024" max="11025" width="8" style="3" customWidth="1"/>
    <col min="11026" max="11027" width="7.33203125" style="3" customWidth="1"/>
    <col min="11028" max="11028" width="10.33203125" style="3" customWidth="1"/>
    <col min="11029" max="11029" width="9" style="3" customWidth="1"/>
    <col min="11030" max="11030" width="2" style="3" customWidth="1"/>
    <col min="11031" max="11031" width="15.33203125" style="3" customWidth="1"/>
    <col min="11032" max="11032" width="8.33203125" style="3" customWidth="1"/>
    <col min="11033" max="11033" width="16.33203125" style="3" bestFit="1" customWidth="1"/>
    <col min="11034" max="11038" width="8.83203125" style="3"/>
    <col min="11039" max="11039" width="17.1640625" style="3" customWidth="1"/>
    <col min="11040" max="11040" width="16" style="3" customWidth="1"/>
    <col min="11041" max="11041" width="9.6640625" style="3" customWidth="1"/>
    <col min="11042" max="11042" width="11.33203125" style="3" customWidth="1"/>
    <col min="11043" max="11264" width="8.83203125" style="3"/>
    <col min="11265" max="11265" width="2.33203125" style="3" customWidth="1"/>
    <col min="11266" max="11266" width="2" style="3" customWidth="1"/>
    <col min="11267" max="11267" width="17.83203125" style="3" customWidth="1"/>
    <col min="11268" max="11268" width="10.33203125" style="3" customWidth="1"/>
    <col min="11269" max="11271" width="9" style="3" customWidth="1"/>
    <col min="11272" max="11272" width="8.33203125" style="3" customWidth="1"/>
    <col min="11273" max="11273" width="11.33203125" style="3" customWidth="1"/>
    <col min="11274" max="11274" width="8.33203125" style="3" customWidth="1"/>
    <col min="11275" max="11276" width="8" style="3" customWidth="1"/>
    <col min="11277" max="11277" width="7" style="3" customWidth="1"/>
    <col min="11278" max="11278" width="8" style="3" customWidth="1"/>
    <col min="11279" max="11279" width="9" style="3" customWidth="1"/>
    <col min="11280" max="11281" width="8" style="3" customWidth="1"/>
    <col min="11282" max="11283" width="7.33203125" style="3" customWidth="1"/>
    <col min="11284" max="11284" width="10.33203125" style="3" customWidth="1"/>
    <col min="11285" max="11285" width="9" style="3" customWidth="1"/>
    <col min="11286" max="11286" width="2" style="3" customWidth="1"/>
    <col min="11287" max="11287" width="15.33203125" style="3" customWidth="1"/>
    <col min="11288" max="11288" width="8.33203125" style="3" customWidth="1"/>
    <col min="11289" max="11289" width="16.33203125" style="3" bestFit="1" customWidth="1"/>
    <col min="11290" max="11294" width="8.83203125" style="3"/>
    <col min="11295" max="11295" width="17.1640625" style="3" customWidth="1"/>
    <col min="11296" max="11296" width="16" style="3" customWidth="1"/>
    <col min="11297" max="11297" width="9.6640625" style="3" customWidth="1"/>
    <col min="11298" max="11298" width="11.33203125" style="3" customWidth="1"/>
    <col min="11299" max="11520" width="8.83203125" style="3"/>
    <col min="11521" max="11521" width="2.33203125" style="3" customWidth="1"/>
    <col min="11522" max="11522" width="2" style="3" customWidth="1"/>
    <col min="11523" max="11523" width="17.83203125" style="3" customWidth="1"/>
    <col min="11524" max="11524" width="10.33203125" style="3" customWidth="1"/>
    <col min="11525" max="11527" width="9" style="3" customWidth="1"/>
    <col min="11528" max="11528" width="8.33203125" style="3" customWidth="1"/>
    <col min="11529" max="11529" width="11.33203125" style="3" customWidth="1"/>
    <col min="11530" max="11530" width="8.33203125" style="3" customWidth="1"/>
    <col min="11531" max="11532" width="8" style="3" customWidth="1"/>
    <col min="11533" max="11533" width="7" style="3" customWidth="1"/>
    <col min="11534" max="11534" width="8" style="3" customWidth="1"/>
    <col min="11535" max="11535" width="9" style="3" customWidth="1"/>
    <col min="11536" max="11537" width="8" style="3" customWidth="1"/>
    <col min="11538" max="11539" width="7.33203125" style="3" customWidth="1"/>
    <col min="11540" max="11540" width="10.33203125" style="3" customWidth="1"/>
    <col min="11541" max="11541" width="9" style="3" customWidth="1"/>
    <col min="11542" max="11542" width="2" style="3" customWidth="1"/>
    <col min="11543" max="11543" width="15.33203125" style="3" customWidth="1"/>
    <col min="11544" max="11544" width="8.33203125" style="3" customWidth="1"/>
    <col min="11545" max="11545" width="16.33203125" style="3" bestFit="1" customWidth="1"/>
    <col min="11546" max="11550" width="8.83203125" style="3"/>
    <col min="11551" max="11551" width="17.1640625" style="3" customWidth="1"/>
    <col min="11552" max="11552" width="16" style="3" customWidth="1"/>
    <col min="11553" max="11553" width="9.6640625" style="3" customWidth="1"/>
    <col min="11554" max="11554" width="11.33203125" style="3" customWidth="1"/>
    <col min="11555" max="11776" width="8.83203125" style="3"/>
    <col min="11777" max="11777" width="2.33203125" style="3" customWidth="1"/>
    <col min="11778" max="11778" width="2" style="3" customWidth="1"/>
    <col min="11779" max="11779" width="17.83203125" style="3" customWidth="1"/>
    <col min="11780" max="11780" width="10.33203125" style="3" customWidth="1"/>
    <col min="11781" max="11783" width="9" style="3" customWidth="1"/>
    <col min="11784" max="11784" width="8.33203125" style="3" customWidth="1"/>
    <col min="11785" max="11785" width="11.33203125" style="3" customWidth="1"/>
    <col min="11786" max="11786" width="8.33203125" style="3" customWidth="1"/>
    <col min="11787" max="11788" width="8" style="3" customWidth="1"/>
    <col min="11789" max="11789" width="7" style="3" customWidth="1"/>
    <col min="11790" max="11790" width="8" style="3" customWidth="1"/>
    <col min="11791" max="11791" width="9" style="3" customWidth="1"/>
    <col min="11792" max="11793" width="8" style="3" customWidth="1"/>
    <col min="11794" max="11795" width="7.33203125" style="3" customWidth="1"/>
    <col min="11796" max="11796" width="10.33203125" style="3" customWidth="1"/>
    <col min="11797" max="11797" width="9" style="3" customWidth="1"/>
    <col min="11798" max="11798" width="2" style="3" customWidth="1"/>
    <col min="11799" max="11799" width="15.33203125" style="3" customWidth="1"/>
    <col min="11800" max="11800" width="8.33203125" style="3" customWidth="1"/>
    <col min="11801" max="11801" width="16.33203125" style="3" bestFit="1" customWidth="1"/>
    <col min="11802" max="11806" width="8.83203125" style="3"/>
    <col min="11807" max="11807" width="17.1640625" style="3" customWidth="1"/>
    <col min="11808" max="11808" width="16" style="3" customWidth="1"/>
    <col min="11809" max="11809" width="9.6640625" style="3" customWidth="1"/>
    <col min="11810" max="11810" width="11.33203125" style="3" customWidth="1"/>
    <col min="11811" max="12032" width="8.83203125" style="3"/>
    <col min="12033" max="12033" width="2.33203125" style="3" customWidth="1"/>
    <col min="12034" max="12034" width="2" style="3" customWidth="1"/>
    <col min="12035" max="12035" width="17.83203125" style="3" customWidth="1"/>
    <col min="12036" max="12036" width="10.33203125" style="3" customWidth="1"/>
    <col min="12037" max="12039" width="9" style="3" customWidth="1"/>
    <col min="12040" max="12040" width="8.33203125" style="3" customWidth="1"/>
    <col min="12041" max="12041" width="11.33203125" style="3" customWidth="1"/>
    <col min="12042" max="12042" width="8.33203125" style="3" customWidth="1"/>
    <col min="12043" max="12044" width="8" style="3" customWidth="1"/>
    <col min="12045" max="12045" width="7" style="3" customWidth="1"/>
    <col min="12046" max="12046" width="8" style="3" customWidth="1"/>
    <col min="12047" max="12047" width="9" style="3" customWidth="1"/>
    <col min="12048" max="12049" width="8" style="3" customWidth="1"/>
    <col min="12050" max="12051" width="7.33203125" style="3" customWidth="1"/>
    <col min="12052" max="12052" width="10.33203125" style="3" customWidth="1"/>
    <col min="12053" max="12053" width="9" style="3" customWidth="1"/>
    <col min="12054" max="12054" width="2" style="3" customWidth="1"/>
    <col min="12055" max="12055" width="15.33203125" style="3" customWidth="1"/>
    <col min="12056" max="12056" width="8.33203125" style="3" customWidth="1"/>
    <col min="12057" max="12057" width="16.33203125" style="3" bestFit="1" customWidth="1"/>
    <col min="12058" max="12062" width="8.83203125" style="3"/>
    <col min="12063" max="12063" width="17.1640625" style="3" customWidth="1"/>
    <col min="12064" max="12064" width="16" style="3" customWidth="1"/>
    <col min="12065" max="12065" width="9.6640625" style="3" customWidth="1"/>
    <col min="12066" max="12066" width="11.33203125" style="3" customWidth="1"/>
    <col min="12067" max="12288" width="8.83203125" style="3"/>
    <col min="12289" max="12289" width="2.33203125" style="3" customWidth="1"/>
    <col min="12290" max="12290" width="2" style="3" customWidth="1"/>
    <col min="12291" max="12291" width="17.83203125" style="3" customWidth="1"/>
    <col min="12292" max="12292" width="10.33203125" style="3" customWidth="1"/>
    <col min="12293" max="12295" width="9" style="3" customWidth="1"/>
    <col min="12296" max="12296" width="8.33203125" style="3" customWidth="1"/>
    <col min="12297" max="12297" width="11.33203125" style="3" customWidth="1"/>
    <col min="12298" max="12298" width="8.33203125" style="3" customWidth="1"/>
    <col min="12299" max="12300" width="8" style="3" customWidth="1"/>
    <col min="12301" max="12301" width="7" style="3" customWidth="1"/>
    <col min="12302" max="12302" width="8" style="3" customWidth="1"/>
    <col min="12303" max="12303" width="9" style="3" customWidth="1"/>
    <col min="12304" max="12305" width="8" style="3" customWidth="1"/>
    <col min="12306" max="12307" width="7.33203125" style="3" customWidth="1"/>
    <col min="12308" max="12308" width="10.33203125" style="3" customWidth="1"/>
    <col min="12309" max="12309" width="9" style="3" customWidth="1"/>
    <col min="12310" max="12310" width="2" style="3" customWidth="1"/>
    <col min="12311" max="12311" width="15.33203125" style="3" customWidth="1"/>
    <col min="12312" max="12312" width="8.33203125" style="3" customWidth="1"/>
    <col min="12313" max="12313" width="16.33203125" style="3" bestFit="1" customWidth="1"/>
    <col min="12314" max="12318" width="8.83203125" style="3"/>
    <col min="12319" max="12319" width="17.1640625" style="3" customWidth="1"/>
    <col min="12320" max="12320" width="16" style="3" customWidth="1"/>
    <col min="12321" max="12321" width="9.6640625" style="3" customWidth="1"/>
    <col min="12322" max="12322" width="11.33203125" style="3" customWidth="1"/>
    <col min="12323" max="12544" width="8.83203125" style="3"/>
    <col min="12545" max="12545" width="2.33203125" style="3" customWidth="1"/>
    <col min="12546" max="12546" width="2" style="3" customWidth="1"/>
    <col min="12547" max="12547" width="17.83203125" style="3" customWidth="1"/>
    <col min="12548" max="12548" width="10.33203125" style="3" customWidth="1"/>
    <col min="12549" max="12551" width="9" style="3" customWidth="1"/>
    <col min="12552" max="12552" width="8.33203125" style="3" customWidth="1"/>
    <col min="12553" max="12553" width="11.33203125" style="3" customWidth="1"/>
    <col min="12554" max="12554" width="8.33203125" style="3" customWidth="1"/>
    <col min="12555" max="12556" width="8" style="3" customWidth="1"/>
    <col min="12557" max="12557" width="7" style="3" customWidth="1"/>
    <col min="12558" max="12558" width="8" style="3" customWidth="1"/>
    <col min="12559" max="12559" width="9" style="3" customWidth="1"/>
    <col min="12560" max="12561" width="8" style="3" customWidth="1"/>
    <col min="12562" max="12563" width="7.33203125" style="3" customWidth="1"/>
    <col min="12564" max="12564" width="10.33203125" style="3" customWidth="1"/>
    <col min="12565" max="12565" width="9" style="3" customWidth="1"/>
    <col min="12566" max="12566" width="2" style="3" customWidth="1"/>
    <col min="12567" max="12567" width="15.33203125" style="3" customWidth="1"/>
    <col min="12568" max="12568" width="8.33203125" style="3" customWidth="1"/>
    <col min="12569" max="12569" width="16.33203125" style="3" bestFit="1" customWidth="1"/>
    <col min="12570" max="12574" width="8.83203125" style="3"/>
    <col min="12575" max="12575" width="17.1640625" style="3" customWidth="1"/>
    <col min="12576" max="12576" width="16" style="3" customWidth="1"/>
    <col min="12577" max="12577" width="9.6640625" style="3" customWidth="1"/>
    <col min="12578" max="12578" width="11.33203125" style="3" customWidth="1"/>
    <col min="12579" max="12800" width="8.83203125" style="3"/>
    <col min="12801" max="12801" width="2.33203125" style="3" customWidth="1"/>
    <col min="12802" max="12802" width="2" style="3" customWidth="1"/>
    <col min="12803" max="12803" width="17.83203125" style="3" customWidth="1"/>
    <col min="12804" max="12804" width="10.33203125" style="3" customWidth="1"/>
    <col min="12805" max="12807" width="9" style="3" customWidth="1"/>
    <col min="12808" max="12808" width="8.33203125" style="3" customWidth="1"/>
    <col min="12809" max="12809" width="11.33203125" style="3" customWidth="1"/>
    <col min="12810" max="12810" width="8.33203125" style="3" customWidth="1"/>
    <col min="12811" max="12812" width="8" style="3" customWidth="1"/>
    <col min="12813" max="12813" width="7" style="3" customWidth="1"/>
    <col min="12814" max="12814" width="8" style="3" customWidth="1"/>
    <col min="12815" max="12815" width="9" style="3" customWidth="1"/>
    <col min="12816" max="12817" width="8" style="3" customWidth="1"/>
    <col min="12818" max="12819" width="7.33203125" style="3" customWidth="1"/>
    <col min="12820" max="12820" width="10.33203125" style="3" customWidth="1"/>
    <col min="12821" max="12821" width="9" style="3" customWidth="1"/>
    <col min="12822" max="12822" width="2" style="3" customWidth="1"/>
    <col min="12823" max="12823" width="15.33203125" style="3" customWidth="1"/>
    <col min="12824" max="12824" width="8.33203125" style="3" customWidth="1"/>
    <col min="12825" max="12825" width="16.33203125" style="3" bestFit="1" customWidth="1"/>
    <col min="12826" max="12830" width="8.83203125" style="3"/>
    <col min="12831" max="12831" width="17.1640625" style="3" customWidth="1"/>
    <col min="12832" max="12832" width="16" style="3" customWidth="1"/>
    <col min="12833" max="12833" width="9.6640625" style="3" customWidth="1"/>
    <col min="12834" max="12834" width="11.33203125" style="3" customWidth="1"/>
    <col min="12835" max="13056" width="8.83203125" style="3"/>
    <col min="13057" max="13057" width="2.33203125" style="3" customWidth="1"/>
    <col min="13058" max="13058" width="2" style="3" customWidth="1"/>
    <col min="13059" max="13059" width="17.83203125" style="3" customWidth="1"/>
    <col min="13060" max="13060" width="10.33203125" style="3" customWidth="1"/>
    <col min="13061" max="13063" width="9" style="3" customWidth="1"/>
    <col min="13064" max="13064" width="8.33203125" style="3" customWidth="1"/>
    <col min="13065" max="13065" width="11.33203125" style="3" customWidth="1"/>
    <col min="13066" max="13066" width="8.33203125" style="3" customWidth="1"/>
    <col min="13067" max="13068" width="8" style="3" customWidth="1"/>
    <col min="13069" max="13069" width="7" style="3" customWidth="1"/>
    <col min="13070" max="13070" width="8" style="3" customWidth="1"/>
    <col min="13071" max="13071" width="9" style="3" customWidth="1"/>
    <col min="13072" max="13073" width="8" style="3" customWidth="1"/>
    <col min="13074" max="13075" width="7.33203125" style="3" customWidth="1"/>
    <col min="13076" max="13076" width="10.33203125" style="3" customWidth="1"/>
    <col min="13077" max="13077" width="9" style="3" customWidth="1"/>
    <col min="13078" max="13078" width="2" style="3" customWidth="1"/>
    <col min="13079" max="13079" width="15.33203125" style="3" customWidth="1"/>
    <col min="13080" max="13080" width="8.33203125" style="3" customWidth="1"/>
    <col min="13081" max="13081" width="16.33203125" style="3" bestFit="1" customWidth="1"/>
    <col min="13082" max="13086" width="8.83203125" style="3"/>
    <col min="13087" max="13087" width="17.1640625" style="3" customWidth="1"/>
    <col min="13088" max="13088" width="16" style="3" customWidth="1"/>
    <col min="13089" max="13089" width="9.6640625" style="3" customWidth="1"/>
    <col min="13090" max="13090" width="11.33203125" style="3" customWidth="1"/>
    <col min="13091" max="13312" width="8.83203125" style="3"/>
    <col min="13313" max="13313" width="2.33203125" style="3" customWidth="1"/>
    <col min="13314" max="13314" width="2" style="3" customWidth="1"/>
    <col min="13315" max="13315" width="17.83203125" style="3" customWidth="1"/>
    <col min="13316" max="13316" width="10.33203125" style="3" customWidth="1"/>
    <col min="13317" max="13319" width="9" style="3" customWidth="1"/>
    <col min="13320" max="13320" width="8.33203125" style="3" customWidth="1"/>
    <col min="13321" max="13321" width="11.33203125" style="3" customWidth="1"/>
    <col min="13322" max="13322" width="8.33203125" style="3" customWidth="1"/>
    <col min="13323" max="13324" width="8" style="3" customWidth="1"/>
    <col min="13325" max="13325" width="7" style="3" customWidth="1"/>
    <col min="13326" max="13326" width="8" style="3" customWidth="1"/>
    <col min="13327" max="13327" width="9" style="3" customWidth="1"/>
    <col min="13328" max="13329" width="8" style="3" customWidth="1"/>
    <col min="13330" max="13331" width="7.33203125" style="3" customWidth="1"/>
    <col min="13332" max="13332" width="10.33203125" style="3" customWidth="1"/>
    <col min="13333" max="13333" width="9" style="3" customWidth="1"/>
    <col min="13334" max="13334" width="2" style="3" customWidth="1"/>
    <col min="13335" max="13335" width="15.33203125" style="3" customWidth="1"/>
    <col min="13336" max="13336" width="8.33203125" style="3" customWidth="1"/>
    <col min="13337" max="13337" width="16.33203125" style="3" bestFit="1" customWidth="1"/>
    <col min="13338" max="13342" width="8.83203125" style="3"/>
    <col min="13343" max="13343" width="17.1640625" style="3" customWidth="1"/>
    <col min="13344" max="13344" width="16" style="3" customWidth="1"/>
    <col min="13345" max="13345" width="9.6640625" style="3" customWidth="1"/>
    <col min="13346" max="13346" width="11.33203125" style="3" customWidth="1"/>
    <col min="13347" max="13568" width="8.83203125" style="3"/>
    <col min="13569" max="13569" width="2.33203125" style="3" customWidth="1"/>
    <col min="13570" max="13570" width="2" style="3" customWidth="1"/>
    <col min="13571" max="13571" width="17.83203125" style="3" customWidth="1"/>
    <col min="13572" max="13572" width="10.33203125" style="3" customWidth="1"/>
    <col min="13573" max="13575" width="9" style="3" customWidth="1"/>
    <col min="13576" max="13576" width="8.33203125" style="3" customWidth="1"/>
    <col min="13577" max="13577" width="11.33203125" style="3" customWidth="1"/>
    <col min="13578" max="13578" width="8.33203125" style="3" customWidth="1"/>
    <col min="13579" max="13580" width="8" style="3" customWidth="1"/>
    <col min="13581" max="13581" width="7" style="3" customWidth="1"/>
    <col min="13582" max="13582" width="8" style="3" customWidth="1"/>
    <col min="13583" max="13583" width="9" style="3" customWidth="1"/>
    <col min="13584" max="13585" width="8" style="3" customWidth="1"/>
    <col min="13586" max="13587" width="7.33203125" style="3" customWidth="1"/>
    <col min="13588" max="13588" width="10.33203125" style="3" customWidth="1"/>
    <col min="13589" max="13589" width="9" style="3" customWidth="1"/>
    <col min="13590" max="13590" width="2" style="3" customWidth="1"/>
    <col min="13591" max="13591" width="15.33203125" style="3" customWidth="1"/>
    <col min="13592" max="13592" width="8.33203125" style="3" customWidth="1"/>
    <col min="13593" max="13593" width="16.33203125" style="3" bestFit="1" customWidth="1"/>
    <col min="13594" max="13598" width="8.83203125" style="3"/>
    <col min="13599" max="13599" width="17.1640625" style="3" customWidth="1"/>
    <col min="13600" max="13600" width="16" style="3" customWidth="1"/>
    <col min="13601" max="13601" width="9.6640625" style="3" customWidth="1"/>
    <col min="13602" max="13602" width="11.33203125" style="3" customWidth="1"/>
    <col min="13603" max="13824" width="8.83203125" style="3"/>
    <col min="13825" max="13825" width="2.33203125" style="3" customWidth="1"/>
    <col min="13826" max="13826" width="2" style="3" customWidth="1"/>
    <col min="13827" max="13827" width="17.83203125" style="3" customWidth="1"/>
    <col min="13828" max="13828" width="10.33203125" style="3" customWidth="1"/>
    <col min="13829" max="13831" width="9" style="3" customWidth="1"/>
    <col min="13832" max="13832" width="8.33203125" style="3" customWidth="1"/>
    <col min="13833" max="13833" width="11.33203125" style="3" customWidth="1"/>
    <col min="13834" max="13834" width="8.33203125" style="3" customWidth="1"/>
    <col min="13835" max="13836" width="8" style="3" customWidth="1"/>
    <col min="13837" max="13837" width="7" style="3" customWidth="1"/>
    <col min="13838" max="13838" width="8" style="3" customWidth="1"/>
    <col min="13839" max="13839" width="9" style="3" customWidth="1"/>
    <col min="13840" max="13841" width="8" style="3" customWidth="1"/>
    <col min="13842" max="13843" width="7.33203125" style="3" customWidth="1"/>
    <col min="13844" max="13844" width="10.33203125" style="3" customWidth="1"/>
    <col min="13845" max="13845" width="9" style="3" customWidth="1"/>
    <col min="13846" max="13846" width="2" style="3" customWidth="1"/>
    <col min="13847" max="13847" width="15.33203125" style="3" customWidth="1"/>
    <col min="13848" max="13848" width="8.33203125" style="3" customWidth="1"/>
    <col min="13849" max="13849" width="16.33203125" style="3" bestFit="1" customWidth="1"/>
    <col min="13850" max="13854" width="8.83203125" style="3"/>
    <col min="13855" max="13855" width="17.1640625" style="3" customWidth="1"/>
    <col min="13856" max="13856" width="16" style="3" customWidth="1"/>
    <col min="13857" max="13857" width="9.6640625" style="3" customWidth="1"/>
    <col min="13858" max="13858" width="11.33203125" style="3" customWidth="1"/>
    <col min="13859" max="14080" width="8.83203125" style="3"/>
    <col min="14081" max="14081" width="2.33203125" style="3" customWidth="1"/>
    <col min="14082" max="14082" width="2" style="3" customWidth="1"/>
    <col min="14083" max="14083" width="17.83203125" style="3" customWidth="1"/>
    <col min="14084" max="14084" width="10.33203125" style="3" customWidth="1"/>
    <col min="14085" max="14087" width="9" style="3" customWidth="1"/>
    <col min="14088" max="14088" width="8.33203125" style="3" customWidth="1"/>
    <col min="14089" max="14089" width="11.33203125" style="3" customWidth="1"/>
    <col min="14090" max="14090" width="8.33203125" style="3" customWidth="1"/>
    <col min="14091" max="14092" width="8" style="3" customWidth="1"/>
    <col min="14093" max="14093" width="7" style="3" customWidth="1"/>
    <col min="14094" max="14094" width="8" style="3" customWidth="1"/>
    <col min="14095" max="14095" width="9" style="3" customWidth="1"/>
    <col min="14096" max="14097" width="8" style="3" customWidth="1"/>
    <col min="14098" max="14099" width="7.33203125" style="3" customWidth="1"/>
    <col min="14100" max="14100" width="10.33203125" style="3" customWidth="1"/>
    <col min="14101" max="14101" width="9" style="3" customWidth="1"/>
    <col min="14102" max="14102" width="2" style="3" customWidth="1"/>
    <col min="14103" max="14103" width="15.33203125" style="3" customWidth="1"/>
    <col min="14104" max="14104" width="8.33203125" style="3" customWidth="1"/>
    <col min="14105" max="14105" width="16.33203125" style="3" bestFit="1" customWidth="1"/>
    <col min="14106" max="14110" width="8.83203125" style="3"/>
    <col min="14111" max="14111" width="17.1640625" style="3" customWidth="1"/>
    <col min="14112" max="14112" width="16" style="3" customWidth="1"/>
    <col min="14113" max="14113" width="9.6640625" style="3" customWidth="1"/>
    <col min="14114" max="14114" width="11.33203125" style="3" customWidth="1"/>
    <col min="14115" max="14336" width="8.83203125" style="3"/>
    <col min="14337" max="14337" width="2.33203125" style="3" customWidth="1"/>
    <col min="14338" max="14338" width="2" style="3" customWidth="1"/>
    <col min="14339" max="14339" width="17.83203125" style="3" customWidth="1"/>
    <col min="14340" max="14340" width="10.33203125" style="3" customWidth="1"/>
    <col min="14341" max="14343" width="9" style="3" customWidth="1"/>
    <col min="14344" max="14344" width="8.33203125" style="3" customWidth="1"/>
    <col min="14345" max="14345" width="11.33203125" style="3" customWidth="1"/>
    <col min="14346" max="14346" width="8.33203125" style="3" customWidth="1"/>
    <col min="14347" max="14348" width="8" style="3" customWidth="1"/>
    <col min="14349" max="14349" width="7" style="3" customWidth="1"/>
    <col min="14350" max="14350" width="8" style="3" customWidth="1"/>
    <col min="14351" max="14351" width="9" style="3" customWidth="1"/>
    <col min="14352" max="14353" width="8" style="3" customWidth="1"/>
    <col min="14354" max="14355" width="7.33203125" style="3" customWidth="1"/>
    <col min="14356" max="14356" width="10.33203125" style="3" customWidth="1"/>
    <col min="14357" max="14357" width="9" style="3" customWidth="1"/>
    <col min="14358" max="14358" width="2" style="3" customWidth="1"/>
    <col min="14359" max="14359" width="15.33203125" style="3" customWidth="1"/>
    <col min="14360" max="14360" width="8.33203125" style="3" customWidth="1"/>
    <col min="14361" max="14361" width="16.33203125" style="3" bestFit="1" customWidth="1"/>
    <col min="14362" max="14366" width="8.83203125" style="3"/>
    <col min="14367" max="14367" width="17.1640625" style="3" customWidth="1"/>
    <col min="14368" max="14368" width="16" style="3" customWidth="1"/>
    <col min="14369" max="14369" width="9.6640625" style="3" customWidth="1"/>
    <col min="14370" max="14370" width="11.33203125" style="3" customWidth="1"/>
    <col min="14371" max="14592" width="8.83203125" style="3"/>
    <col min="14593" max="14593" width="2.33203125" style="3" customWidth="1"/>
    <col min="14594" max="14594" width="2" style="3" customWidth="1"/>
    <col min="14595" max="14595" width="17.83203125" style="3" customWidth="1"/>
    <col min="14596" max="14596" width="10.33203125" style="3" customWidth="1"/>
    <col min="14597" max="14599" width="9" style="3" customWidth="1"/>
    <col min="14600" max="14600" width="8.33203125" style="3" customWidth="1"/>
    <col min="14601" max="14601" width="11.33203125" style="3" customWidth="1"/>
    <col min="14602" max="14602" width="8.33203125" style="3" customWidth="1"/>
    <col min="14603" max="14604" width="8" style="3" customWidth="1"/>
    <col min="14605" max="14605" width="7" style="3" customWidth="1"/>
    <col min="14606" max="14606" width="8" style="3" customWidth="1"/>
    <col min="14607" max="14607" width="9" style="3" customWidth="1"/>
    <col min="14608" max="14609" width="8" style="3" customWidth="1"/>
    <col min="14610" max="14611" width="7.33203125" style="3" customWidth="1"/>
    <col min="14612" max="14612" width="10.33203125" style="3" customWidth="1"/>
    <col min="14613" max="14613" width="9" style="3" customWidth="1"/>
    <col min="14614" max="14614" width="2" style="3" customWidth="1"/>
    <col min="14615" max="14615" width="15.33203125" style="3" customWidth="1"/>
    <col min="14616" max="14616" width="8.33203125" style="3" customWidth="1"/>
    <col min="14617" max="14617" width="16.33203125" style="3" bestFit="1" customWidth="1"/>
    <col min="14618" max="14622" width="8.83203125" style="3"/>
    <col min="14623" max="14623" width="17.1640625" style="3" customWidth="1"/>
    <col min="14624" max="14624" width="16" style="3" customWidth="1"/>
    <col min="14625" max="14625" width="9.6640625" style="3" customWidth="1"/>
    <col min="14626" max="14626" width="11.33203125" style="3" customWidth="1"/>
    <col min="14627" max="14848" width="8.83203125" style="3"/>
    <col min="14849" max="14849" width="2.33203125" style="3" customWidth="1"/>
    <col min="14850" max="14850" width="2" style="3" customWidth="1"/>
    <col min="14851" max="14851" width="17.83203125" style="3" customWidth="1"/>
    <col min="14852" max="14852" width="10.33203125" style="3" customWidth="1"/>
    <col min="14853" max="14855" width="9" style="3" customWidth="1"/>
    <col min="14856" max="14856" width="8.33203125" style="3" customWidth="1"/>
    <col min="14857" max="14857" width="11.33203125" style="3" customWidth="1"/>
    <col min="14858" max="14858" width="8.33203125" style="3" customWidth="1"/>
    <col min="14859" max="14860" width="8" style="3" customWidth="1"/>
    <col min="14861" max="14861" width="7" style="3" customWidth="1"/>
    <col min="14862" max="14862" width="8" style="3" customWidth="1"/>
    <col min="14863" max="14863" width="9" style="3" customWidth="1"/>
    <col min="14864" max="14865" width="8" style="3" customWidth="1"/>
    <col min="14866" max="14867" width="7.33203125" style="3" customWidth="1"/>
    <col min="14868" max="14868" width="10.33203125" style="3" customWidth="1"/>
    <col min="14869" max="14869" width="9" style="3" customWidth="1"/>
    <col min="14870" max="14870" width="2" style="3" customWidth="1"/>
    <col min="14871" max="14871" width="15.33203125" style="3" customWidth="1"/>
    <col min="14872" max="14872" width="8.33203125" style="3" customWidth="1"/>
    <col min="14873" max="14873" width="16.33203125" style="3" bestFit="1" customWidth="1"/>
    <col min="14874" max="14878" width="8.83203125" style="3"/>
    <col min="14879" max="14879" width="17.1640625" style="3" customWidth="1"/>
    <col min="14880" max="14880" width="16" style="3" customWidth="1"/>
    <col min="14881" max="14881" width="9.6640625" style="3" customWidth="1"/>
    <col min="14882" max="14882" width="11.33203125" style="3" customWidth="1"/>
    <col min="14883" max="15104" width="8.83203125" style="3"/>
    <col min="15105" max="15105" width="2.33203125" style="3" customWidth="1"/>
    <col min="15106" max="15106" width="2" style="3" customWidth="1"/>
    <col min="15107" max="15107" width="17.83203125" style="3" customWidth="1"/>
    <col min="15108" max="15108" width="10.33203125" style="3" customWidth="1"/>
    <col min="15109" max="15111" width="9" style="3" customWidth="1"/>
    <col min="15112" max="15112" width="8.33203125" style="3" customWidth="1"/>
    <col min="15113" max="15113" width="11.33203125" style="3" customWidth="1"/>
    <col min="15114" max="15114" width="8.33203125" style="3" customWidth="1"/>
    <col min="15115" max="15116" width="8" style="3" customWidth="1"/>
    <col min="15117" max="15117" width="7" style="3" customWidth="1"/>
    <col min="15118" max="15118" width="8" style="3" customWidth="1"/>
    <col min="15119" max="15119" width="9" style="3" customWidth="1"/>
    <col min="15120" max="15121" width="8" style="3" customWidth="1"/>
    <col min="15122" max="15123" width="7.33203125" style="3" customWidth="1"/>
    <col min="15124" max="15124" width="10.33203125" style="3" customWidth="1"/>
    <col min="15125" max="15125" width="9" style="3" customWidth="1"/>
    <col min="15126" max="15126" width="2" style="3" customWidth="1"/>
    <col min="15127" max="15127" width="15.33203125" style="3" customWidth="1"/>
    <col min="15128" max="15128" width="8.33203125" style="3" customWidth="1"/>
    <col min="15129" max="15129" width="16.33203125" style="3" bestFit="1" customWidth="1"/>
    <col min="15130" max="15134" width="8.83203125" style="3"/>
    <col min="15135" max="15135" width="17.1640625" style="3" customWidth="1"/>
    <col min="15136" max="15136" width="16" style="3" customWidth="1"/>
    <col min="15137" max="15137" width="9.6640625" style="3" customWidth="1"/>
    <col min="15138" max="15138" width="11.33203125" style="3" customWidth="1"/>
    <col min="15139" max="15360" width="8.83203125" style="3"/>
    <col min="15361" max="15361" width="2.33203125" style="3" customWidth="1"/>
    <col min="15362" max="15362" width="2" style="3" customWidth="1"/>
    <col min="15363" max="15363" width="17.83203125" style="3" customWidth="1"/>
    <col min="15364" max="15364" width="10.33203125" style="3" customWidth="1"/>
    <col min="15365" max="15367" width="9" style="3" customWidth="1"/>
    <col min="15368" max="15368" width="8.33203125" style="3" customWidth="1"/>
    <col min="15369" max="15369" width="11.33203125" style="3" customWidth="1"/>
    <col min="15370" max="15370" width="8.33203125" style="3" customWidth="1"/>
    <col min="15371" max="15372" width="8" style="3" customWidth="1"/>
    <col min="15373" max="15373" width="7" style="3" customWidth="1"/>
    <col min="15374" max="15374" width="8" style="3" customWidth="1"/>
    <col min="15375" max="15375" width="9" style="3" customWidth="1"/>
    <col min="15376" max="15377" width="8" style="3" customWidth="1"/>
    <col min="15378" max="15379" width="7.33203125" style="3" customWidth="1"/>
    <col min="15380" max="15380" width="10.33203125" style="3" customWidth="1"/>
    <col min="15381" max="15381" width="9" style="3" customWidth="1"/>
    <col min="15382" max="15382" width="2" style="3" customWidth="1"/>
    <col min="15383" max="15383" width="15.33203125" style="3" customWidth="1"/>
    <col min="15384" max="15384" width="8.33203125" style="3" customWidth="1"/>
    <col min="15385" max="15385" width="16.33203125" style="3" bestFit="1" customWidth="1"/>
    <col min="15386" max="15390" width="8.83203125" style="3"/>
    <col min="15391" max="15391" width="17.1640625" style="3" customWidth="1"/>
    <col min="15392" max="15392" width="16" style="3" customWidth="1"/>
    <col min="15393" max="15393" width="9.6640625" style="3" customWidth="1"/>
    <col min="15394" max="15394" width="11.33203125" style="3" customWidth="1"/>
    <col min="15395" max="15616" width="8.83203125" style="3"/>
    <col min="15617" max="15617" width="2.33203125" style="3" customWidth="1"/>
    <col min="15618" max="15618" width="2" style="3" customWidth="1"/>
    <col min="15619" max="15619" width="17.83203125" style="3" customWidth="1"/>
    <col min="15620" max="15620" width="10.33203125" style="3" customWidth="1"/>
    <col min="15621" max="15623" width="9" style="3" customWidth="1"/>
    <col min="15624" max="15624" width="8.33203125" style="3" customWidth="1"/>
    <col min="15625" max="15625" width="11.33203125" style="3" customWidth="1"/>
    <col min="15626" max="15626" width="8.33203125" style="3" customWidth="1"/>
    <col min="15627" max="15628" width="8" style="3" customWidth="1"/>
    <col min="15629" max="15629" width="7" style="3" customWidth="1"/>
    <col min="15630" max="15630" width="8" style="3" customWidth="1"/>
    <col min="15631" max="15631" width="9" style="3" customWidth="1"/>
    <col min="15632" max="15633" width="8" style="3" customWidth="1"/>
    <col min="15634" max="15635" width="7.33203125" style="3" customWidth="1"/>
    <col min="15636" max="15636" width="10.33203125" style="3" customWidth="1"/>
    <col min="15637" max="15637" width="9" style="3" customWidth="1"/>
    <col min="15638" max="15638" width="2" style="3" customWidth="1"/>
    <col min="15639" max="15639" width="15.33203125" style="3" customWidth="1"/>
    <col min="15640" max="15640" width="8.33203125" style="3" customWidth="1"/>
    <col min="15641" max="15641" width="16.33203125" style="3" bestFit="1" customWidth="1"/>
    <col min="15642" max="15646" width="8.83203125" style="3"/>
    <col min="15647" max="15647" width="17.1640625" style="3" customWidth="1"/>
    <col min="15648" max="15648" width="16" style="3" customWidth="1"/>
    <col min="15649" max="15649" width="9.6640625" style="3" customWidth="1"/>
    <col min="15650" max="15650" width="11.33203125" style="3" customWidth="1"/>
    <col min="15651" max="15872" width="8.83203125" style="3"/>
    <col min="15873" max="15873" width="2.33203125" style="3" customWidth="1"/>
    <col min="15874" max="15874" width="2" style="3" customWidth="1"/>
    <col min="15875" max="15875" width="17.83203125" style="3" customWidth="1"/>
    <col min="15876" max="15876" width="10.33203125" style="3" customWidth="1"/>
    <col min="15877" max="15879" width="9" style="3" customWidth="1"/>
    <col min="15880" max="15880" width="8.33203125" style="3" customWidth="1"/>
    <col min="15881" max="15881" width="11.33203125" style="3" customWidth="1"/>
    <col min="15882" max="15882" width="8.33203125" style="3" customWidth="1"/>
    <col min="15883" max="15884" width="8" style="3" customWidth="1"/>
    <col min="15885" max="15885" width="7" style="3" customWidth="1"/>
    <col min="15886" max="15886" width="8" style="3" customWidth="1"/>
    <col min="15887" max="15887" width="9" style="3" customWidth="1"/>
    <col min="15888" max="15889" width="8" style="3" customWidth="1"/>
    <col min="15890" max="15891" width="7.33203125" style="3" customWidth="1"/>
    <col min="15892" max="15892" width="10.33203125" style="3" customWidth="1"/>
    <col min="15893" max="15893" width="9" style="3" customWidth="1"/>
    <col min="15894" max="15894" width="2" style="3" customWidth="1"/>
    <col min="15895" max="15895" width="15.33203125" style="3" customWidth="1"/>
    <col min="15896" max="15896" width="8.33203125" style="3" customWidth="1"/>
    <col min="15897" max="15897" width="16.33203125" style="3" bestFit="1" customWidth="1"/>
    <col min="15898" max="15902" width="8.83203125" style="3"/>
    <col min="15903" max="15903" width="17.1640625" style="3" customWidth="1"/>
    <col min="15904" max="15904" width="16" style="3" customWidth="1"/>
    <col min="15905" max="15905" width="9.6640625" style="3" customWidth="1"/>
    <col min="15906" max="15906" width="11.33203125" style="3" customWidth="1"/>
    <col min="15907" max="16128" width="8.83203125" style="3"/>
    <col min="16129" max="16129" width="2.33203125" style="3" customWidth="1"/>
    <col min="16130" max="16130" width="2" style="3" customWidth="1"/>
    <col min="16131" max="16131" width="17.83203125" style="3" customWidth="1"/>
    <col min="16132" max="16132" width="10.33203125" style="3" customWidth="1"/>
    <col min="16133" max="16135" width="9" style="3" customWidth="1"/>
    <col min="16136" max="16136" width="8.33203125" style="3" customWidth="1"/>
    <col min="16137" max="16137" width="11.33203125" style="3" customWidth="1"/>
    <col min="16138" max="16138" width="8.33203125" style="3" customWidth="1"/>
    <col min="16139" max="16140" width="8" style="3" customWidth="1"/>
    <col min="16141" max="16141" width="7" style="3" customWidth="1"/>
    <col min="16142" max="16142" width="8" style="3" customWidth="1"/>
    <col min="16143" max="16143" width="9" style="3" customWidth="1"/>
    <col min="16144" max="16145" width="8" style="3" customWidth="1"/>
    <col min="16146" max="16147" width="7.33203125" style="3" customWidth="1"/>
    <col min="16148" max="16148" width="10.33203125" style="3" customWidth="1"/>
    <col min="16149" max="16149" width="9" style="3" customWidth="1"/>
    <col min="16150" max="16150" width="2" style="3" customWidth="1"/>
    <col min="16151" max="16151" width="15.33203125" style="3" customWidth="1"/>
    <col min="16152" max="16152" width="8.33203125" style="3" customWidth="1"/>
    <col min="16153" max="16153" width="16.33203125" style="3" bestFit="1" customWidth="1"/>
    <col min="16154" max="16158" width="8.83203125" style="3"/>
    <col min="16159" max="16159" width="17.1640625" style="3" customWidth="1"/>
    <col min="16160" max="16160" width="16" style="3" customWidth="1"/>
    <col min="16161" max="16161" width="9.6640625" style="3" customWidth="1"/>
    <col min="16162" max="16162" width="11.33203125" style="3" customWidth="1"/>
    <col min="16163" max="16384" width="8.83203125" style="3"/>
  </cols>
  <sheetData>
    <row r="2" spans="1:34" ht="15">
      <c r="C2" s="279"/>
    </row>
    <row r="3" spans="1:34" ht="14" thickBot="1">
      <c r="B3" s="245">
        <v>2.5</v>
      </c>
      <c r="C3" s="242">
        <v>26</v>
      </c>
      <c r="D3" s="242">
        <v>11</v>
      </c>
      <c r="E3" s="242">
        <v>9</v>
      </c>
      <c r="F3" s="242">
        <v>8</v>
      </c>
      <c r="G3" s="242">
        <v>8</v>
      </c>
      <c r="H3" s="242">
        <v>8</v>
      </c>
      <c r="I3" s="242">
        <v>8</v>
      </c>
      <c r="J3" s="242">
        <v>8</v>
      </c>
      <c r="K3" s="242">
        <v>8</v>
      </c>
      <c r="L3" s="242">
        <v>8</v>
      </c>
      <c r="M3" s="242">
        <v>8</v>
      </c>
      <c r="N3" s="242">
        <v>8</v>
      </c>
      <c r="O3" s="242">
        <v>8</v>
      </c>
      <c r="P3" s="242">
        <v>8</v>
      </c>
      <c r="Q3" s="242">
        <v>8</v>
      </c>
      <c r="R3" s="242">
        <v>8</v>
      </c>
      <c r="S3" s="242">
        <v>8</v>
      </c>
      <c r="T3" s="242">
        <v>9</v>
      </c>
      <c r="U3" s="242">
        <v>9</v>
      </c>
      <c r="V3" s="245">
        <v>2.5</v>
      </c>
      <c r="W3" s="50"/>
      <c r="X3" s="50"/>
      <c r="Y3" s="246"/>
    </row>
    <row r="4" spans="1:34" ht="11.5" customHeight="1">
      <c r="A4" s="15"/>
      <c r="B4" s="300"/>
      <c r="C4" s="301"/>
      <c r="D4" s="302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4"/>
      <c r="W4" s="17"/>
      <c r="X4" s="15"/>
      <c r="Y4" s="15"/>
      <c r="Z4" s="15"/>
      <c r="AA4" s="15"/>
    </row>
    <row r="5" spans="1:34" ht="11.5" customHeight="1">
      <c r="A5" s="15"/>
      <c r="B5" s="305"/>
      <c r="C5" s="306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  <c r="O5" s="307"/>
      <c r="P5" s="307"/>
      <c r="Q5" s="307"/>
      <c r="R5" s="307"/>
      <c r="S5" s="307"/>
      <c r="T5" s="307"/>
      <c r="U5" s="324" t="s">
        <v>436</v>
      </c>
      <c r="V5" s="308"/>
      <c r="W5" s="17"/>
      <c r="X5" s="15"/>
      <c r="Y5" s="15"/>
      <c r="Z5" s="15"/>
      <c r="AA5" s="15"/>
    </row>
    <row r="6" spans="1:34" ht="11.5" customHeight="1">
      <c r="A6" s="15"/>
      <c r="B6" s="305"/>
      <c r="C6" s="306"/>
      <c r="D6" s="309"/>
      <c r="E6" s="307"/>
      <c r="F6" s="307"/>
      <c r="G6" s="307"/>
      <c r="H6" s="307"/>
      <c r="I6" s="307"/>
      <c r="J6" s="307"/>
      <c r="K6" s="307"/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8"/>
      <c r="W6" s="17"/>
      <c r="X6" s="15"/>
      <c r="Y6" s="15"/>
      <c r="Z6" s="15"/>
      <c r="AA6" s="15"/>
    </row>
    <row r="7" spans="1:34" ht="11.5" customHeight="1">
      <c r="A7" s="15"/>
      <c r="B7" s="305"/>
      <c r="C7" s="306"/>
      <c r="D7" s="99" t="s">
        <v>434</v>
      </c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/>
      <c r="S7" s="310"/>
      <c r="T7" s="310"/>
      <c r="U7" s="311"/>
      <c r="V7" s="308"/>
      <c r="W7" s="17"/>
      <c r="X7" s="15"/>
      <c r="Y7" s="15"/>
      <c r="Z7" s="15"/>
      <c r="AA7" s="15"/>
    </row>
    <row r="8" spans="1:34" ht="11.5" customHeight="1">
      <c r="A8" s="2"/>
      <c r="B8" s="305"/>
      <c r="C8" s="307"/>
      <c r="D8" s="307"/>
      <c r="E8" s="307"/>
      <c r="F8" s="307"/>
      <c r="G8" s="307"/>
      <c r="H8" s="307"/>
      <c r="I8" s="307"/>
      <c r="J8" s="307"/>
      <c r="K8" s="307"/>
      <c r="L8" s="307"/>
      <c r="M8" s="307"/>
      <c r="N8" s="307"/>
      <c r="O8" s="307"/>
      <c r="P8" s="307"/>
      <c r="Q8" s="307"/>
      <c r="R8" s="307"/>
      <c r="S8" s="307"/>
      <c r="T8" s="307"/>
      <c r="U8" s="307"/>
      <c r="V8" s="308"/>
      <c r="W8" s="17"/>
      <c r="X8" s="15"/>
      <c r="Y8" s="15"/>
      <c r="Z8" s="15"/>
      <c r="AA8" s="15"/>
    </row>
    <row r="9" spans="1:34" ht="14" customHeight="1" thickBot="1">
      <c r="A9" s="15"/>
      <c r="B9" s="312"/>
      <c r="C9" s="281" t="s">
        <v>386</v>
      </c>
      <c r="D9" s="282"/>
      <c r="E9" s="283"/>
      <c r="F9" s="283"/>
      <c r="G9" s="283"/>
      <c r="H9" s="283"/>
      <c r="I9" s="283"/>
      <c r="J9" s="283"/>
      <c r="K9" s="283"/>
      <c r="L9" s="283"/>
      <c r="M9" s="283"/>
      <c r="N9" s="283"/>
      <c r="O9" s="283"/>
      <c r="P9" s="283"/>
      <c r="Q9" s="283"/>
      <c r="R9" s="283"/>
      <c r="S9" s="283"/>
      <c r="T9" s="283"/>
      <c r="U9" s="284" t="s">
        <v>377</v>
      </c>
      <c r="V9" s="313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</row>
    <row r="10" spans="1:34" ht="14" customHeight="1" thickBot="1">
      <c r="A10" s="15"/>
      <c r="B10" s="312"/>
      <c r="C10" s="553" t="s">
        <v>381</v>
      </c>
      <c r="D10" s="553" t="s">
        <v>69</v>
      </c>
      <c r="E10" s="553" t="s">
        <v>349</v>
      </c>
      <c r="F10" s="553" t="s">
        <v>360</v>
      </c>
      <c r="G10" s="553" t="s">
        <v>0</v>
      </c>
      <c r="H10" s="555" t="s">
        <v>7</v>
      </c>
      <c r="I10" s="555"/>
      <c r="J10" s="555"/>
      <c r="K10" s="555"/>
      <c r="L10" s="555"/>
      <c r="M10" s="555"/>
      <c r="N10" s="555"/>
      <c r="O10" s="553" t="s">
        <v>67</v>
      </c>
      <c r="P10" s="553" t="s">
        <v>40</v>
      </c>
      <c r="Q10" s="553" t="s">
        <v>346</v>
      </c>
      <c r="R10" s="553" t="s">
        <v>347</v>
      </c>
      <c r="S10" s="553" t="s">
        <v>348</v>
      </c>
      <c r="T10" s="553" t="s">
        <v>44</v>
      </c>
      <c r="U10" s="553" t="s">
        <v>46</v>
      </c>
      <c r="V10" s="313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556"/>
    </row>
    <row r="11" spans="1:34" ht="32" customHeight="1" thickBot="1">
      <c r="A11" s="15"/>
      <c r="B11" s="312"/>
      <c r="C11" s="554"/>
      <c r="D11" s="554"/>
      <c r="E11" s="554"/>
      <c r="F11" s="554"/>
      <c r="G11" s="554"/>
      <c r="H11" s="285" t="s">
        <v>379</v>
      </c>
      <c r="I11" s="285" t="s">
        <v>2</v>
      </c>
      <c r="J11" s="285" t="s">
        <v>3</v>
      </c>
      <c r="K11" s="285" t="s">
        <v>4</v>
      </c>
      <c r="L11" s="285" t="s">
        <v>5</v>
      </c>
      <c r="M11" s="285" t="s">
        <v>380</v>
      </c>
      <c r="N11" s="285" t="s">
        <v>6</v>
      </c>
      <c r="O11" s="554"/>
      <c r="P11" s="554"/>
      <c r="Q11" s="554"/>
      <c r="R11" s="554"/>
      <c r="S11" s="554"/>
      <c r="T11" s="554"/>
      <c r="U11" s="554"/>
      <c r="V11" s="313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556"/>
    </row>
    <row r="12" spans="1:34" ht="14.5" customHeight="1">
      <c r="A12" s="15"/>
      <c r="B12" s="312"/>
      <c r="C12" s="332" t="s">
        <v>366</v>
      </c>
      <c r="D12" s="287">
        <v>3389060</v>
      </c>
      <c r="E12" s="288">
        <v>352.83998582000004</v>
      </c>
      <c r="F12" s="288">
        <v>71.531715700000007</v>
      </c>
      <c r="G12" s="288">
        <v>14152.16054126</v>
      </c>
      <c r="H12" s="288">
        <v>105.47702472</v>
      </c>
      <c r="I12" s="288">
        <v>239.51507329</v>
      </c>
      <c r="J12" s="288">
        <v>29.25056412</v>
      </c>
      <c r="K12" s="288">
        <v>175.52714119000001</v>
      </c>
      <c r="L12" s="288">
        <v>8.4830240000000001E-2</v>
      </c>
      <c r="M12" s="288">
        <v>74.213824129999992</v>
      </c>
      <c r="N12" s="288">
        <v>55.318767030000117</v>
      </c>
      <c r="O12" s="288">
        <v>288.23295431000003</v>
      </c>
      <c r="P12" s="288">
        <v>1.58439994</v>
      </c>
      <c r="Q12" s="288">
        <v>85.881532459999988</v>
      </c>
      <c r="R12" s="288">
        <v>0.20436614</v>
      </c>
      <c r="S12" s="288">
        <v>84.34549973</v>
      </c>
      <c r="T12" s="288">
        <v>111981.05579037001</v>
      </c>
      <c r="U12" s="288">
        <v>8567.8598663399989</v>
      </c>
      <c r="V12" s="314">
        <v>0</v>
      </c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233"/>
    </row>
    <row r="13" spans="1:34" ht="14.5" customHeight="1">
      <c r="A13" s="15"/>
      <c r="B13" s="312"/>
      <c r="C13" s="381" t="s">
        <v>367</v>
      </c>
      <c r="D13" s="290">
        <v>1081155</v>
      </c>
      <c r="E13" s="291">
        <v>4205.81663639</v>
      </c>
      <c r="F13" s="291">
        <v>70.679704920000006</v>
      </c>
      <c r="G13" s="291">
        <v>7924.7296941900004</v>
      </c>
      <c r="H13" s="291">
        <v>64.423956869999998</v>
      </c>
      <c r="I13" s="291">
        <v>105.48919973999999</v>
      </c>
      <c r="J13" s="291">
        <v>16.84260381</v>
      </c>
      <c r="K13" s="291">
        <v>76.452738080000003</v>
      </c>
      <c r="L13" s="291">
        <v>0.18439796999999999</v>
      </c>
      <c r="M13" s="291">
        <v>24.760093569999999</v>
      </c>
      <c r="N13" s="291">
        <v>702.71951837999995</v>
      </c>
      <c r="O13" s="291">
        <v>3364.3533449400002</v>
      </c>
      <c r="P13" s="291">
        <v>0.67657336000000001</v>
      </c>
      <c r="Q13" s="291">
        <v>31.083073749999997</v>
      </c>
      <c r="R13" s="291">
        <v>1.8087140000000002E-2</v>
      </c>
      <c r="S13" s="291">
        <v>31.03979927</v>
      </c>
      <c r="T13" s="291">
        <v>46113.25050427</v>
      </c>
      <c r="U13" s="291">
        <v>3220.2367233799996</v>
      </c>
      <c r="V13" s="314">
        <v>1</v>
      </c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233"/>
    </row>
    <row r="14" spans="1:34" ht="14.5" customHeight="1">
      <c r="A14" s="15"/>
      <c r="B14" s="312"/>
      <c r="C14" s="381" t="s">
        <v>368</v>
      </c>
      <c r="D14" s="290">
        <v>1631335</v>
      </c>
      <c r="E14" s="291">
        <v>10598.42880813</v>
      </c>
      <c r="F14" s="291">
        <v>205.10128790000002</v>
      </c>
      <c r="G14" s="291">
        <v>8831.6926814399994</v>
      </c>
      <c r="H14" s="291">
        <v>144.52848288999999</v>
      </c>
      <c r="I14" s="291">
        <v>216.52468136000002</v>
      </c>
      <c r="J14" s="291">
        <v>30.284749050000002</v>
      </c>
      <c r="K14" s="291">
        <v>156.97316040999999</v>
      </c>
      <c r="L14" s="291">
        <v>1.4562371299999999</v>
      </c>
      <c r="M14" s="291">
        <v>43.04577664</v>
      </c>
      <c r="N14" s="291">
        <v>1667.13007595</v>
      </c>
      <c r="O14" s="291">
        <v>8537.1767882799995</v>
      </c>
      <c r="P14" s="291">
        <v>3.0544324399999998</v>
      </c>
      <c r="Q14" s="291">
        <v>90.102474279999996</v>
      </c>
      <c r="R14" s="291">
        <v>5.4290910000000005E-2</v>
      </c>
      <c r="S14" s="291">
        <v>90.129143290000002</v>
      </c>
      <c r="T14" s="291">
        <v>73996.141542960002</v>
      </c>
      <c r="U14" s="291">
        <v>3952.38340143</v>
      </c>
      <c r="V14" s="314">
        <v>2</v>
      </c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233"/>
    </row>
    <row r="15" spans="1:34" ht="14.5" customHeight="1">
      <c r="A15" s="15"/>
      <c r="B15" s="312"/>
      <c r="C15" s="381" t="s">
        <v>369</v>
      </c>
      <c r="D15" s="290">
        <v>2009922</v>
      </c>
      <c r="E15" s="291">
        <v>22349.542751550001</v>
      </c>
      <c r="F15" s="291">
        <v>304.92591850000002</v>
      </c>
      <c r="G15" s="291">
        <v>8689.9005441099998</v>
      </c>
      <c r="H15" s="291">
        <v>266.58857729000005</v>
      </c>
      <c r="I15" s="291">
        <v>316.08220614999999</v>
      </c>
      <c r="J15" s="291">
        <v>44.939896979999993</v>
      </c>
      <c r="K15" s="291">
        <v>182.05960109999998</v>
      </c>
      <c r="L15" s="291">
        <v>5.8525090500000001</v>
      </c>
      <c r="M15" s="291">
        <v>45.387853829999997</v>
      </c>
      <c r="N15" s="291">
        <v>3482.3221115099996</v>
      </c>
      <c r="O15" s="291">
        <v>18166.144275850002</v>
      </c>
      <c r="P15" s="291">
        <v>5.8770685999999994</v>
      </c>
      <c r="Q15" s="291">
        <v>135.52680852</v>
      </c>
      <c r="R15" s="291">
        <v>0.11981151</v>
      </c>
      <c r="S15" s="291">
        <v>135.82137717000001</v>
      </c>
      <c r="T15" s="291">
        <v>94808.346150140002</v>
      </c>
      <c r="U15" s="291">
        <v>8186.8746819000007</v>
      </c>
      <c r="V15" s="314">
        <v>3</v>
      </c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233"/>
    </row>
    <row r="16" spans="1:34" ht="14.5" customHeight="1">
      <c r="A16" s="15"/>
      <c r="B16" s="312"/>
      <c r="C16" s="381" t="s">
        <v>370</v>
      </c>
      <c r="D16" s="290">
        <v>7494439</v>
      </c>
      <c r="E16" s="291">
        <v>130379.32346798001</v>
      </c>
      <c r="F16" s="291">
        <v>1736.15831048</v>
      </c>
      <c r="G16" s="291">
        <v>17861.642354650001</v>
      </c>
      <c r="H16" s="291">
        <v>2237.1771431799998</v>
      </c>
      <c r="I16" s="291">
        <v>3168.4695005600001</v>
      </c>
      <c r="J16" s="291">
        <v>542.3826230599999</v>
      </c>
      <c r="K16" s="291">
        <v>1195.08824041</v>
      </c>
      <c r="L16" s="291">
        <v>72.675337689999992</v>
      </c>
      <c r="M16" s="291">
        <v>318.53003121</v>
      </c>
      <c r="N16" s="291">
        <v>20191.382281819999</v>
      </c>
      <c r="O16" s="291">
        <v>102980.1458505</v>
      </c>
      <c r="P16" s="291">
        <v>119.76705059</v>
      </c>
      <c r="Q16" s="291">
        <v>971.08867802000009</v>
      </c>
      <c r="R16" s="291">
        <v>44.599909329999996</v>
      </c>
      <c r="S16" s="291">
        <v>929.36193442000001</v>
      </c>
      <c r="T16" s="291">
        <v>357557.17859014997</v>
      </c>
      <c r="U16" s="291">
        <v>23462.06084224</v>
      </c>
      <c r="V16" s="314">
        <v>4</v>
      </c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233"/>
    </row>
    <row r="17" spans="1:34" ht="14.5" customHeight="1">
      <c r="A17" s="15"/>
      <c r="B17" s="312"/>
      <c r="C17" s="381" t="s">
        <v>371</v>
      </c>
      <c r="D17" s="290">
        <v>5718976</v>
      </c>
      <c r="E17" s="291">
        <v>167811.32149706001</v>
      </c>
      <c r="F17" s="291">
        <v>6884.2389547299999</v>
      </c>
      <c r="G17" s="291">
        <v>30070.544970420004</v>
      </c>
      <c r="H17" s="291">
        <v>9383.2224083599995</v>
      </c>
      <c r="I17" s="291">
        <v>11150.61052699</v>
      </c>
      <c r="J17" s="291">
        <v>5449.2844809899998</v>
      </c>
      <c r="K17" s="291">
        <v>9987.5140965800001</v>
      </c>
      <c r="L17" s="291">
        <v>785.15277320000007</v>
      </c>
      <c r="M17" s="291">
        <v>1705.93827111</v>
      </c>
      <c r="N17" s="291">
        <v>13501.662005779996</v>
      </c>
      <c r="O17" s="291">
        <v>116195.33731634999</v>
      </c>
      <c r="P17" s="291">
        <v>4283.1472169099998</v>
      </c>
      <c r="Q17" s="291">
        <v>6499.9193415699992</v>
      </c>
      <c r="R17" s="291">
        <v>950.49658085999999</v>
      </c>
      <c r="S17" s="291">
        <v>3222.9906245799998</v>
      </c>
      <c r="T17" s="291">
        <v>414740.41713344003</v>
      </c>
      <c r="U17" s="291">
        <v>33982.14235699</v>
      </c>
      <c r="V17" s="314">
        <v>5</v>
      </c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233"/>
    </row>
    <row r="18" spans="1:34" ht="14.5" customHeight="1">
      <c r="A18" s="15"/>
      <c r="B18" s="312"/>
      <c r="C18" s="381" t="s">
        <v>372</v>
      </c>
      <c r="D18" s="290">
        <v>2482246</v>
      </c>
      <c r="E18" s="291">
        <v>142799.24117986002</v>
      </c>
      <c r="F18" s="291">
        <v>7096.0818538800004</v>
      </c>
      <c r="G18" s="291">
        <v>27010.152663009998</v>
      </c>
      <c r="H18" s="291">
        <v>7846.949577299999</v>
      </c>
      <c r="I18" s="291">
        <v>5194.8110523800005</v>
      </c>
      <c r="J18" s="291">
        <v>4546.5752793500005</v>
      </c>
      <c r="K18" s="291">
        <v>10863.671460649999</v>
      </c>
      <c r="L18" s="291">
        <v>1665.7554156600002</v>
      </c>
      <c r="M18" s="291">
        <v>1874.34539348</v>
      </c>
      <c r="N18" s="291">
        <v>10264.092143259993</v>
      </c>
      <c r="O18" s="291">
        <v>100657.16445313</v>
      </c>
      <c r="P18" s="291">
        <v>12611.886242820001</v>
      </c>
      <c r="Q18" s="291">
        <v>14110.548374130001</v>
      </c>
      <c r="R18" s="291">
        <v>1839.1112711199999</v>
      </c>
      <c r="S18" s="291">
        <v>3417.3567422499996</v>
      </c>
      <c r="T18" s="291">
        <v>393946.31756795</v>
      </c>
      <c r="U18" s="291">
        <v>43202.394463139994</v>
      </c>
      <c r="V18" s="314">
        <v>6</v>
      </c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233"/>
    </row>
    <row r="19" spans="1:34" ht="14.5" customHeight="1">
      <c r="A19" s="15"/>
      <c r="B19" s="312"/>
      <c r="C19" s="381" t="s">
        <v>373</v>
      </c>
      <c r="D19" s="290">
        <v>1018365</v>
      </c>
      <c r="E19" s="291">
        <v>113755.2374214</v>
      </c>
      <c r="F19" s="291">
        <v>8741.7192926700009</v>
      </c>
      <c r="G19" s="291">
        <v>26368.478728089998</v>
      </c>
      <c r="H19" s="291">
        <v>7479.9955758199994</v>
      </c>
      <c r="I19" s="291">
        <v>2161.6467585999999</v>
      </c>
      <c r="J19" s="291">
        <v>2112.61136386</v>
      </c>
      <c r="K19" s="291">
        <v>7097.6418298199997</v>
      </c>
      <c r="L19" s="291">
        <v>2005.7853969800001</v>
      </c>
      <c r="M19" s="291">
        <v>1845.9356441899999</v>
      </c>
      <c r="N19" s="291">
        <v>2711.9861869399974</v>
      </c>
      <c r="O19" s="291">
        <v>88391.448610220003</v>
      </c>
      <c r="P19" s="291">
        <v>17889.373989970001</v>
      </c>
      <c r="Q19" s="291">
        <v>17837.018721619999</v>
      </c>
      <c r="R19" s="291">
        <v>1769.1221862900002</v>
      </c>
      <c r="S19" s="291">
        <v>1787.1601686200001</v>
      </c>
      <c r="T19" s="291">
        <v>365090.38502852002</v>
      </c>
      <c r="U19" s="291">
        <v>25681.082861449999</v>
      </c>
      <c r="V19" s="314">
        <v>7</v>
      </c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233"/>
    </row>
    <row r="20" spans="1:34" ht="14.5" customHeight="1">
      <c r="A20" s="15"/>
      <c r="B20" s="312"/>
      <c r="C20" s="381" t="s">
        <v>374</v>
      </c>
      <c r="D20" s="290">
        <v>321219</v>
      </c>
      <c r="E20" s="291">
        <v>67035.589604649998</v>
      </c>
      <c r="F20" s="291">
        <v>8373.8490458800006</v>
      </c>
      <c r="G20" s="291">
        <v>21302.508078489998</v>
      </c>
      <c r="H20" s="291">
        <v>4778.1657190099995</v>
      </c>
      <c r="I20" s="291">
        <v>649.40161591999993</v>
      </c>
      <c r="J20" s="291">
        <v>627.89778440999999</v>
      </c>
      <c r="K20" s="291">
        <v>2945.7876936999996</v>
      </c>
      <c r="L20" s="291">
        <v>1384.27621892</v>
      </c>
      <c r="M20" s="291">
        <v>1041.0484947899999</v>
      </c>
      <c r="N20" s="291">
        <v>440.6317716600006</v>
      </c>
      <c r="O20" s="291">
        <v>55200.443868049995</v>
      </c>
      <c r="P20" s="291">
        <v>13139.883067639999</v>
      </c>
      <c r="Q20" s="291">
        <v>12740.94382058</v>
      </c>
      <c r="R20" s="291">
        <v>1033.60866831</v>
      </c>
      <c r="S20" s="291">
        <v>700.08202389999997</v>
      </c>
      <c r="T20" s="291">
        <v>268121.62522546999</v>
      </c>
      <c r="U20" s="291">
        <v>14331.57254438</v>
      </c>
      <c r="V20" s="314">
        <v>8</v>
      </c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233"/>
    </row>
    <row r="21" spans="1:34" ht="14.5" customHeight="1">
      <c r="A21" s="15"/>
      <c r="B21" s="312"/>
      <c r="C21" s="381" t="s">
        <v>375</v>
      </c>
      <c r="D21" s="290">
        <v>55203</v>
      </c>
      <c r="E21" s="291">
        <v>19120.83485969</v>
      </c>
      <c r="F21" s="291">
        <v>5381.2085781899996</v>
      </c>
      <c r="G21" s="291">
        <v>11920.253586360001</v>
      </c>
      <c r="H21" s="291">
        <v>931.16561313</v>
      </c>
      <c r="I21" s="291">
        <v>96.389633160000002</v>
      </c>
      <c r="J21" s="291">
        <v>88.025297090000009</v>
      </c>
      <c r="K21" s="291">
        <v>577.24024541999995</v>
      </c>
      <c r="L21" s="291">
        <v>548.82798404999994</v>
      </c>
      <c r="M21" s="291">
        <v>217.08540284</v>
      </c>
      <c r="N21" s="291">
        <v>103.19915252999999</v>
      </c>
      <c r="O21" s="291">
        <v>16577.152595170002</v>
      </c>
      <c r="P21" s="291">
        <v>4215.5134838599997</v>
      </c>
      <c r="Q21" s="291">
        <v>3910.3243983299999</v>
      </c>
      <c r="R21" s="291">
        <v>411.19484722000004</v>
      </c>
      <c r="S21" s="291">
        <v>155.98934729999999</v>
      </c>
      <c r="T21" s="291">
        <v>146547.62699736</v>
      </c>
      <c r="U21" s="291">
        <v>7075.1857772499998</v>
      </c>
      <c r="V21" s="314">
        <v>9</v>
      </c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233"/>
    </row>
    <row r="22" spans="1:34" ht="14.5" customHeight="1" thickBot="1">
      <c r="A22" s="15"/>
      <c r="B22" s="312"/>
      <c r="C22" s="382" t="s">
        <v>376</v>
      </c>
      <c r="D22" s="293">
        <v>22848</v>
      </c>
      <c r="E22" s="294">
        <v>18443.781227160001</v>
      </c>
      <c r="F22" s="294">
        <v>38581.231665250001</v>
      </c>
      <c r="G22" s="294">
        <v>36857.522529710004</v>
      </c>
      <c r="H22" s="294">
        <v>454.79369733000004</v>
      </c>
      <c r="I22" s="294">
        <v>36.751627799999994</v>
      </c>
      <c r="J22" s="294">
        <v>30.822650410000001</v>
      </c>
      <c r="K22" s="294">
        <v>289.96766792</v>
      </c>
      <c r="L22" s="294">
        <v>2278.9875631599998</v>
      </c>
      <c r="M22" s="294">
        <v>132.59688641</v>
      </c>
      <c r="N22" s="294">
        <v>46.579267450000316</v>
      </c>
      <c r="O22" s="294">
        <v>15217.134058869999</v>
      </c>
      <c r="P22" s="294">
        <v>4040.8439247699998</v>
      </c>
      <c r="Q22" s="294">
        <v>3578.0980731099999</v>
      </c>
      <c r="R22" s="294">
        <v>529.89526441999999</v>
      </c>
      <c r="S22" s="294">
        <v>102.85516596000001</v>
      </c>
      <c r="T22" s="294">
        <v>388596.56444697996</v>
      </c>
      <c r="U22" s="294">
        <v>16764.775891359997</v>
      </c>
      <c r="V22" s="314">
        <v>10</v>
      </c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233"/>
    </row>
    <row r="23" spans="1:34" ht="14.5" customHeight="1" thickBot="1">
      <c r="A23" s="15"/>
      <c r="B23" s="312"/>
      <c r="C23" s="315" t="s">
        <v>65</v>
      </c>
      <c r="D23" s="316">
        <v>25224768</v>
      </c>
      <c r="E23" s="316">
        <v>696851.95743969013</v>
      </c>
      <c r="F23" s="316">
        <v>77446.726328100005</v>
      </c>
      <c r="G23" s="316">
        <v>210989.58637172999</v>
      </c>
      <c r="H23" s="316">
        <v>33692.487775900001</v>
      </c>
      <c r="I23" s="316">
        <v>23335.69187595</v>
      </c>
      <c r="J23" s="316">
        <v>13518.91729313</v>
      </c>
      <c r="K23" s="316">
        <v>33547.923875280001</v>
      </c>
      <c r="L23" s="316">
        <v>8749.0386640500001</v>
      </c>
      <c r="M23" s="316">
        <v>7322.8876721999995</v>
      </c>
      <c r="N23" s="316">
        <v>53167.02328230998</v>
      </c>
      <c r="O23" s="316">
        <v>525574.73411566997</v>
      </c>
      <c r="P23" s="316">
        <v>56311.607450899995</v>
      </c>
      <c r="Q23" s="316">
        <v>59990.535296369992</v>
      </c>
      <c r="R23" s="316">
        <v>6578.4252832500006</v>
      </c>
      <c r="S23" s="316">
        <v>10657.131826489998</v>
      </c>
      <c r="T23" s="316">
        <v>2661498.9089776101</v>
      </c>
      <c r="U23" s="316">
        <v>188426.56940986001</v>
      </c>
      <c r="V23" s="313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</row>
    <row r="24" spans="1:34" ht="15" customHeight="1">
      <c r="A24" s="15"/>
      <c r="B24" s="312"/>
      <c r="C24" s="317"/>
      <c r="D24" s="317"/>
      <c r="E24" s="317" t="s">
        <v>453</v>
      </c>
      <c r="F24" s="317"/>
      <c r="G24" s="317"/>
      <c r="H24" s="317"/>
      <c r="I24" s="317"/>
      <c r="J24" s="317"/>
      <c r="K24" s="317"/>
      <c r="L24" s="317"/>
      <c r="M24" s="317"/>
      <c r="N24" s="317"/>
      <c r="O24" s="317"/>
      <c r="P24" s="317"/>
      <c r="Q24" s="317"/>
      <c r="R24" s="317"/>
      <c r="S24" s="317"/>
      <c r="T24" s="317"/>
      <c r="U24" s="317"/>
      <c r="V24" s="313"/>
      <c r="W24" s="17"/>
      <c r="X24" s="15"/>
      <c r="Y24" s="15"/>
      <c r="Z24" s="15"/>
      <c r="AA24" s="15"/>
    </row>
    <row r="25" spans="1:34" ht="15" customHeight="1">
      <c r="A25" s="15"/>
      <c r="B25" s="318"/>
      <c r="C25" s="317">
        <v>0</v>
      </c>
      <c r="D25" s="495">
        <f>D12</f>
        <v>3389060</v>
      </c>
      <c r="E25" s="496">
        <f>(E12+F12)*1000000</f>
        <v>424371701.52000004</v>
      </c>
      <c r="F25" s="317">
        <f>E25-L12*1000000</f>
        <v>424286871.28000003</v>
      </c>
      <c r="G25" s="484" t="str">
        <f>IF(AND(E25/D25&lt;=C26,E25/D25&gt;=C25), "OK", "ERROR")</f>
        <v>OK</v>
      </c>
      <c r="H25" s="484" t="str">
        <f>IF(AND(F25/D25&lt;=C26,F25/D25&gt;=C25), "OK", "ERROR")</f>
        <v>OK</v>
      </c>
      <c r="I25" s="317"/>
      <c r="J25" s="317"/>
      <c r="K25" s="317"/>
      <c r="L25" s="317"/>
      <c r="M25" s="317"/>
      <c r="N25" s="317"/>
      <c r="O25" s="317"/>
      <c r="P25" s="319"/>
      <c r="Q25" s="317"/>
      <c r="R25" s="317"/>
      <c r="S25" s="317"/>
      <c r="T25" s="317"/>
      <c r="U25" s="317"/>
      <c r="V25" s="313"/>
      <c r="W25" s="17"/>
      <c r="X25" s="15"/>
      <c r="Y25" s="15"/>
      <c r="Z25" s="15"/>
      <c r="AA25" s="15"/>
    </row>
    <row r="26" spans="1:34" ht="15" customHeight="1">
      <c r="A26" s="15"/>
      <c r="B26" s="318"/>
      <c r="C26" s="493">
        <v>2280</v>
      </c>
      <c r="D26" s="495">
        <f t="shared" ref="D26:D35" si="0">D13</f>
        <v>1081155</v>
      </c>
      <c r="E26" s="496">
        <f t="shared" ref="E26:E35" si="1">(E13+F13)*1000000</f>
        <v>4276496341.3100004</v>
      </c>
      <c r="F26" s="317">
        <f t="shared" ref="F26:F35" si="2">E26-L13*1000000</f>
        <v>4276311943.3400006</v>
      </c>
      <c r="G26" s="484" t="str">
        <f t="shared" ref="G26:G34" si="3">IF(AND(E26/D26&lt;=C27,E26/D26&gt;=C26), "OK", "ERROR")</f>
        <v>OK</v>
      </c>
      <c r="H26" s="484" t="str">
        <f t="shared" ref="H26:H34" si="4">IF(AND(F26/D26&lt;=C27,F26/D26&gt;=C26), "OK", "ERROR")</f>
        <v>OK</v>
      </c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313"/>
      <c r="W26" s="17"/>
      <c r="X26" s="15"/>
      <c r="Y26" s="15"/>
      <c r="Z26" s="15"/>
      <c r="AA26" s="15"/>
    </row>
    <row r="27" spans="1:34" ht="15" customHeight="1">
      <c r="B27" s="318"/>
      <c r="C27" s="494">
        <v>4560</v>
      </c>
      <c r="D27" s="495">
        <f t="shared" si="0"/>
        <v>1631335</v>
      </c>
      <c r="E27" s="496">
        <f t="shared" si="1"/>
        <v>10803530096.030001</v>
      </c>
      <c r="F27" s="317">
        <f t="shared" si="2"/>
        <v>10802073858.900002</v>
      </c>
      <c r="G27" s="484" t="str">
        <f t="shared" si="3"/>
        <v>OK</v>
      </c>
      <c r="H27" s="484" t="str">
        <f t="shared" si="4"/>
        <v>OK</v>
      </c>
      <c r="I27" s="317"/>
      <c r="J27" s="317"/>
      <c r="K27" s="317"/>
      <c r="L27" s="317"/>
      <c r="M27" s="317"/>
      <c r="N27" s="317"/>
      <c r="O27" s="317"/>
      <c r="P27" s="317"/>
      <c r="Q27" s="317"/>
      <c r="R27" s="317"/>
      <c r="S27" s="317"/>
      <c r="T27" s="317"/>
      <c r="U27" s="317"/>
      <c r="V27" s="313"/>
      <c r="W27" s="1"/>
    </row>
    <row r="28" spans="1:34" ht="15" customHeight="1">
      <c r="B28" s="318"/>
      <c r="C28" s="494">
        <v>9120</v>
      </c>
      <c r="D28" s="495">
        <f t="shared" si="0"/>
        <v>2009922</v>
      </c>
      <c r="E28" s="496">
        <f t="shared" si="1"/>
        <v>22654468670.050003</v>
      </c>
      <c r="F28" s="317">
        <f t="shared" si="2"/>
        <v>22648616161.000004</v>
      </c>
      <c r="G28" s="484" t="str">
        <f t="shared" si="3"/>
        <v>OK</v>
      </c>
      <c r="H28" s="484" t="str">
        <f t="shared" si="4"/>
        <v>OK</v>
      </c>
      <c r="I28" s="317"/>
      <c r="J28" s="317"/>
      <c r="K28" s="317"/>
      <c r="L28" s="317"/>
      <c r="M28" s="317"/>
      <c r="N28" s="317"/>
      <c r="O28" s="317"/>
      <c r="P28" s="317"/>
      <c r="Q28" s="317"/>
      <c r="R28" s="317"/>
      <c r="S28" s="317"/>
      <c r="T28" s="317"/>
      <c r="U28" s="317"/>
      <c r="V28" s="313"/>
      <c r="W28" s="1"/>
    </row>
    <row r="29" spans="1:34" ht="15" customHeight="1">
      <c r="B29" s="318"/>
      <c r="C29" s="494">
        <v>13680</v>
      </c>
      <c r="D29" s="495">
        <f t="shared" si="0"/>
        <v>7494439</v>
      </c>
      <c r="E29" s="496">
        <f t="shared" si="1"/>
        <v>132115481778.46001</v>
      </c>
      <c r="F29" s="317">
        <f t="shared" si="2"/>
        <v>132042806440.77</v>
      </c>
      <c r="G29" s="484" t="str">
        <f t="shared" si="3"/>
        <v>OK</v>
      </c>
      <c r="H29" s="484" t="str">
        <f t="shared" si="4"/>
        <v>OK</v>
      </c>
      <c r="I29" s="317"/>
      <c r="J29" s="319"/>
      <c r="K29" s="319"/>
      <c r="L29" s="317"/>
      <c r="M29" s="319"/>
      <c r="N29" s="319"/>
      <c r="O29" s="319"/>
      <c r="P29" s="319"/>
      <c r="Q29" s="319"/>
      <c r="R29" s="319"/>
      <c r="S29" s="319"/>
      <c r="T29" s="319"/>
      <c r="U29" s="319"/>
      <c r="V29" s="313"/>
      <c r="W29" s="1"/>
      <c r="Z29" s="156"/>
    </row>
    <row r="30" spans="1:34" ht="15" customHeight="1">
      <c r="B30" s="318"/>
      <c r="C30" s="494">
        <v>22800</v>
      </c>
      <c r="D30" s="495">
        <f t="shared" si="0"/>
        <v>5718976</v>
      </c>
      <c r="E30" s="496">
        <f t="shared" si="1"/>
        <v>174695560451.79001</v>
      </c>
      <c r="F30" s="317">
        <f t="shared" si="2"/>
        <v>173910407678.59</v>
      </c>
      <c r="G30" s="484" t="str">
        <f t="shared" si="3"/>
        <v>OK</v>
      </c>
      <c r="H30" s="484" t="str">
        <f t="shared" si="4"/>
        <v>OK</v>
      </c>
      <c r="I30" s="317"/>
      <c r="J30" s="317"/>
      <c r="K30" s="317"/>
      <c r="L30" s="317"/>
      <c r="M30" s="317"/>
      <c r="N30" s="317"/>
      <c r="O30" s="317"/>
      <c r="P30" s="317"/>
      <c r="Q30" s="317"/>
      <c r="R30" s="317"/>
      <c r="S30" s="317"/>
      <c r="T30" s="317"/>
      <c r="U30" s="317"/>
      <c r="V30" s="313"/>
      <c r="W30" s="1"/>
    </row>
    <row r="31" spans="1:34" ht="15" customHeight="1">
      <c r="B31" s="318"/>
      <c r="C31" s="494">
        <v>45600</v>
      </c>
      <c r="D31" s="495">
        <f t="shared" si="0"/>
        <v>2482246</v>
      </c>
      <c r="E31" s="496">
        <f t="shared" si="1"/>
        <v>149895323033.74002</v>
      </c>
      <c r="F31" s="317">
        <f t="shared" si="2"/>
        <v>148229567618.08002</v>
      </c>
      <c r="G31" s="484" t="str">
        <f t="shared" si="3"/>
        <v>OK</v>
      </c>
      <c r="H31" s="484" t="str">
        <f t="shared" si="4"/>
        <v>OK</v>
      </c>
      <c r="I31" s="317"/>
      <c r="J31" s="317"/>
      <c r="K31" s="317"/>
      <c r="L31" s="317"/>
      <c r="M31" s="317"/>
      <c r="N31" s="317"/>
      <c r="O31" s="317"/>
      <c r="P31" s="317"/>
      <c r="Q31" s="317"/>
      <c r="R31" s="317"/>
      <c r="S31" s="317"/>
      <c r="T31" s="317"/>
      <c r="U31" s="317"/>
      <c r="V31" s="313"/>
      <c r="W31" s="1"/>
    </row>
    <row r="32" spans="1:34" ht="15" customHeight="1">
      <c r="B32" s="318"/>
      <c r="C32" s="494">
        <v>91200</v>
      </c>
      <c r="D32" s="495">
        <f t="shared" si="0"/>
        <v>1018365</v>
      </c>
      <c r="E32" s="496">
        <f t="shared" si="1"/>
        <v>122496956714.06999</v>
      </c>
      <c r="F32" s="317">
        <f t="shared" si="2"/>
        <v>120491171317.09</v>
      </c>
      <c r="G32" s="484" t="str">
        <f t="shared" si="3"/>
        <v>OK</v>
      </c>
      <c r="H32" s="484" t="str">
        <f t="shared" si="4"/>
        <v>OK</v>
      </c>
      <c r="I32" s="317"/>
      <c r="J32" s="317"/>
      <c r="K32" s="317"/>
      <c r="L32" s="317"/>
      <c r="M32" s="317"/>
      <c r="N32" s="317"/>
      <c r="O32" s="317"/>
      <c r="P32" s="317"/>
      <c r="Q32" s="317"/>
      <c r="R32" s="317"/>
      <c r="S32" s="317"/>
      <c r="T32" s="317"/>
      <c r="U32" s="317"/>
      <c r="V32" s="313"/>
      <c r="W32" s="1"/>
    </row>
    <row r="33" spans="2:23" ht="15" customHeight="1">
      <c r="B33" s="318"/>
      <c r="C33" s="494">
        <v>182400</v>
      </c>
      <c r="D33" s="495">
        <f t="shared" si="0"/>
        <v>321219</v>
      </c>
      <c r="E33" s="496">
        <f t="shared" si="1"/>
        <v>75409438650.529999</v>
      </c>
      <c r="F33" s="317">
        <f t="shared" si="2"/>
        <v>74025162431.610001</v>
      </c>
      <c r="G33" s="484" t="str">
        <f t="shared" si="3"/>
        <v>OK</v>
      </c>
      <c r="H33" s="484" t="str">
        <f t="shared" si="4"/>
        <v>OK</v>
      </c>
      <c r="I33" s="317"/>
      <c r="J33" s="317"/>
      <c r="K33" s="317"/>
      <c r="L33" s="317"/>
      <c r="M33" s="317"/>
      <c r="N33" s="317"/>
      <c r="O33" s="317"/>
      <c r="P33" s="317"/>
      <c r="Q33" s="317"/>
      <c r="R33" s="317"/>
      <c r="S33" s="317"/>
      <c r="T33" s="317"/>
      <c r="U33" s="317"/>
      <c r="V33" s="313"/>
      <c r="W33" s="1"/>
    </row>
    <row r="34" spans="2:23" ht="15" customHeight="1">
      <c r="B34" s="318"/>
      <c r="C34" s="494">
        <v>364800</v>
      </c>
      <c r="D34" s="495">
        <f t="shared" si="0"/>
        <v>55203</v>
      </c>
      <c r="E34" s="496">
        <f t="shared" si="1"/>
        <v>24502043437.879997</v>
      </c>
      <c r="F34" s="317">
        <f t="shared" si="2"/>
        <v>23953215453.829998</v>
      </c>
      <c r="G34" s="484" t="str">
        <f t="shared" si="3"/>
        <v>OK</v>
      </c>
      <c r="H34" s="484" t="str">
        <f t="shared" si="4"/>
        <v>OK</v>
      </c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3"/>
      <c r="W34" s="1"/>
    </row>
    <row r="35" spans="2:23" ht="15" customHeight="1">
      <c r="B35" s="318"/>
      <c r="C35" s="494">
        <v>729600</v>
      </c>
      <c r="D35" s="495">
        <f t="shared" si="0"/>
        <v>22848</v>
      </c>
      <c r="E35" s="496">
        <f t="shared" si="1"/>
        <v>57025012892.409996</v>
      </c>
      <c r="F35" s="317">
        <f t="shared" si="2"/>
        <v>54746025329.25</v>
      </c>
      <c r="G35" s="484" t="str">
        <f>IF(AND(E35/D35&gt;=C35), "OK", "ERROR")</f>
        <v>OK</v>
      </c>
      <c r="H35" s="484" t="str">
        <f>IF(AND(F35/D35&gt;=C35), "OK", "ERROR")</f>
        <v>OK</v>
      </c>
      <c r="I35" s="317"/>
      <c r="J35" s="317"/>
      <c r="K35" s="317"/>
      <c r="L35" s="317"/>
      <c r="M35" s="317"/>
      <c r="N35" s="317"/>
      <c r="O35" s="317"/>
      <c r="P35" s="317"/>
      <c r="Q35" s="317"/>
      <c r="R35" s="317"/>
      <c r="S35" s="317"/>
      <c r="T35" s="317"/>
      <c r="U35" s="317"/>
      <c r="V35" s="313"/>
      <c r="W35" s="1"/>
    </row>
    <row r="36" spans="2:23" ht="15" customHeight="1">
      <c r="B36" s="318"/>
      <c r="C36" s="317"/>
      <c r="D36" s="317"/>
      <c r="E36" s="317"/>
      <c r="F36" s="317"/>
      <c r="G36" s="317"/>
      <c r="H36" s="317"/>
      <c r="I36" s="317"/>
      <c r="J36" s="317"/>
      <c r="K36" s="317"/>
      <c r="L36" s="317"/>
      <c r="M36" s="317"/>
      <c r="N36" s="317"/>
      <c r="O36" s="317"/>
      <c r="P36" s="317"/>
      <c r="Q36" s="317"/>
      <c r="R36" s="317"/>
      <c r="S36" s="317"/>
      <c r="T36" s="317"/>
      <c r="U36" s="317"/>
      <c r="V36" s="313"/>
      <c r="W36" s="1"/>
    </row>
    <row r="37" spans="2:23" ht="15" customHeight="1">
      <c r="B37" s="318"/>
      <c r="C37" s="317"/>
      <c r="D37" s="317"/>
      <c r="E37" s="317"/>
      <c r="F37" s="317"/>
      <c r="G37" s="317"/>
      <c r="H37" s="317"/>
      <c r="I37" s="317"/>
      <c r="J37" s="317"/>
      <c r="K37" s="317"/>
      <c r="L37" s="317"/>
      <c r="M37" s="317"/>
      <c r="N37" s="317"/>
      <c r="O37" s="317"/>
      <c r="P37" s="317"/>
      <c r="Q37" s="317"/>
      <c r="R37" s="317"/>
      <c r="S37" s="317"/>
      <c r="T37" s="317"/>
      <c r="U37" s="317"/>
      <c r="V37" s="313"/>
      <c r="W37" s="1"/>
    </row>
    <row r="38" spans="2:23" ht="15" customHeight="1">
      <c r="B38" s="318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3"/>
      <c r="W38" s="1"/>
    </row>
    <row r="39" spans="2:23" ht="15" customHeight="1">
      <c r="B39" s="318"/>
      <c r="C39" s="317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3"/>
      <c r="W39" s="1"/>
    </row>
    <row r="40" spans="2:23" ht="15" customHeight="1">
      <c r="B40" s="318"/>
      <c r="C40" s="317"/>
      <c r="D40" s="317"/>
      <c r="E40" s="317"/>
      <c r="F40" s="317"/>
      <c r="G40" s="317"/>
      <c r="H40" s="317"/>
      <c r="I40" s="317"/>
      <c r="J40" s="317"/>
      <c r="K40" s="317"/>
      <c r="L40" s="317"/>
      <c r="M40" s="317"/>
      <c r="N40" s="317"/>
      <c r="O40" s="317"/>
      <c r="P40" s="317"/>
      <c r="Q40" s="317"/>
      <c r="R40" s="317"/>
      <c r="S40" s="317"/>
      <c r="T40" s="317"/>
      <c r="U40" s="317"/>
      <c r="V40" s="313"/>
      <c r="W40" s="1"/>
    </row>
    <row r="41" spans="2:23" ht="15" customHeight="1">
      <c r="B41" s="318"/>
      <c r="C41" s="320"/>
      <c r="D41" s="317"/>
      <c r="E41" s="317"/>
      <c r="F41" s="317"/>
      <c r="G41" s="317"/>
      <c r="H41" s="317"/>
      <c r="I41" s="317"/>
      <c r="J41" s="317"/>
      <c r="K41" s="317"/>
      <c r="L41" s="317"/>
      <c r="M41" s="317"/>
      <c r="N41" s="317"/>
      <c r="O41" s="317"/>
      <c r="P41" s="317"/>
      <c r="Q41" s="317"/>
      <c r="R41" s="317"/>
      <c r="S41" s="317"/>
      <c r="T41" s="317"/>
      <c r="U41" s="317"/>
      <c r="V41" s="313"/>
      <c r="W41" s="1"/>
    </row>
    <row r="42" spans="2:23" ht="15" customHeight="1">
      <c r="B42" s="318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3"/>
      <c r="W42" s="1"/>
    </row>
    <row r="43" spans="2:23" ht="15" customHeight="1">
      <c r="B43" s="318"/>
      <c r="C43" s="317"/>
      <c r="D43" s="317"/>
      <c r="E43" s="317"/>
      <c r="F43" s="317"/>
      <c r="G43" s="317"/>
      <c r="H43" s="317"/>
      <c r="I43" s="317"/>
      <c r="J43" s="317"/>
      <c r="K43" s="317"/>
      <c r="L43" s="317"/>
      <c r="M43" s="317"/>
      <c r="N43" s="317"/>
      <c r="O43" s="317"/>
      <c r="P43" s="317"/>
      <c r="Q43" s="317"/>
      <c r="R43" s="317"/>
      <c r="S43" s="317"/>
      <c r="T43" s="317"/>
      <c r="U43" s="317"/>
      <c r="V43" s="313"/>
      <c r="W43" s="1"/>
    </row>
    <row r="44" spans="2:23" ht="15" customHeight="1">
      <c r="B44" s="318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317"/>
      <c r="S44" s="317"/>
      <c r="T44" s="317"/>
      <c r="U44" s="317"/>
      <c r="V44" s="313"/>
      <c r="W44" s="1"/>
    </row>
    <row r="45" spans="2:23" ht="15" customHeight="1" thickBot="1">
      <c r="B45" s="321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3"/>
      <c r="W45" s="1"/>
    </row>
  </sheetData>
  <mergeCells count="14">
    <mergeCell ref="AH10:AH11"/>
    <mergeCell ref="U10:U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conditionalFormatting sqref="K29">
    <cfRule type="cellIs" dxfId="18" priority="4" stopIfTrue="1" operator="equal">
      <formula>0</formula>
    </cfRule>
  </conditionalFormatting>
  <pageMargins left="0.25" right="0.25" top="0.75" bottom="0.75" header="0.3" footer="0.3"/>
  <pageSetup paperSize="9" scale="80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N94"/>
  <sheetViews>
    <sheetView showGridLines="0" tabSelected="1" topLeftCell="B52" zoomScale="141" workbookViewId="0">
      <selection activeCell="D62" sqref="D62"/>
    </sheetView>
  </sheetViews>
  <sheetFormatPr baseColWidth="10" defaultColWidth="8.83203125" defaultRowHeight="13"/>
  <cols>
    <col min="1" max="1" width="24.83203125" style="3" bestFit="1" customWidth="1"/>
    <col min="2" max="2" width="11.1640625" style="3" customWidth="1"/>
    <col min="3" max="3" width="17.83203125" style="3" customWidth="1"/>
    <col min="4" max="4" width="11.83203125" style="3" customWidth="1"/>
    <col min="5" max="5" width="15" style="3" customWidth="1"/>
    <col min="6" max="6" width="8.83203125" style="3" customWidth="1"/>
    <col min="7" max="7" width="9" style="3" customWidth="1"/>
    <col min="8" max="8" width="16.83203125" style="3" bestFit="1" customWidth="1"/>
    <col min="9" max="9" width="11.33203125" style="3" customWidth="1"/>
    <col min="10" max="10" width="8.33203125" style="3" customWidth="1"/>
    <col min="11" max="11" width="16.83203125" style="3" customWidth="1"/>
    <col min="12" max="12" width="13.6640625" style="3" customWidth="1"/>
    <col min="13" max="13" width="9.6640625" style="3" customWidth="1"/>
    <col min="14" max="14" width="10" style="3" customWidth="1"/>
    <col min="15" max="15" width="13.6640625" style="3" customWidth="1"/>
    <col min="16" max="16" width="10.6640625" style="3" customWidth="1"/>
    <col min="17" max="17" width="15.6640625" style="3" bestFit="1" customWidth="1"/>
    <col min="18" max="18" width="17.33203125" style="3" bestFit="1" customWidth="1"/>
    <col min="19" max="19" width="9.1640625" style="3" customWidth="1"/>
    <col min="20" max="20" width="10.33203125" style="3" customWidth="1"/>
    <col min="21" max="21" width="9" style="3" customWidth="1"/>
    <col min="22" max="22" width="8.1640625" style="3" customWidth="1"/>
    <col min="23" max="23" width="9.33203125" style="3" customWidth="1"/>
    <col min="24" max="24" width="16.1640625" style="3" bestFit="1" customWidth="1"/>
    <col min="25" max="25" width="12.83203125" style="3" bestFit="1" customWidth="1"/>
    <col min="26" max="26" width="12.1640625" style="3" bestFit="1" customWidth="1"/>
    <col min="27" max="27" width="12.33203125" style="3" bestFit="1" customWidth="1"/>
    <col min="28" max="28" width="12.83203125" style="3" bestFit="1" customWidth="1"/>
    <col min="29" max="29" width="17.33203125" style="3" bestFit="1" customWidth="1"/>
    <col min="30" max="31" width="5.33203125" style="3" customWidth="1"/>
    <col min="32" max="32" width="14.33203125" style="3" customWidth="1"/>
    <col min="33" max="33" width="5.33203125" style="3" customWidth="1"/>
    <col min="34" max="35" width="12.33203125" style="3" bestFit="1" customWidth="1"/>
    <col min="36" max="36" width="21.1640625" style="3" bestFit="1" customWidth="1"/>
    <col min="37" max="37" width="8.83203125" style="3"/>
    <col min="38" max="38" width="17.1640625" style="3" customWidth="1"/>
    <col min="39" max="39" width="16" style="3" customWidth="1"/>
    <col min="40" max="40" width="9.6640625" style="3" customWidth="1"/>
    <col min="41" max="263" width="8.83203125" style="3"/>
    <col min="264" max="265" width="2.33203125" style="3" customWidth="1"/>
    <col min="266" max="266" width="17.83203125" style="3" customWidth="1"/>
    <col min="267" max="267" width="10.33203125" style="3" customWidth="1"/>
    <col min="268" max="268" width="9" style="3" customWidth="1"/>
    <col min="269" max="269" width="8" style="3" customWidth="1"/>
    <col min="270" max="270" width="9" style="3" customWidth="1"/>
    <col min="271" max="271" width="8.33203125" style="3" customWidth="1"/>
    <col min="272" max="272" width="11.33203125" style="3" customWidth="1"/>
    <col min="273" max="273" width="8.33203125" style="3" customWidth="1"/>
    <col min="274" max="274" width="8.1640625" style="3" customWidth="1"/>
    <col min="275" max="276" width="7.33203125" style="3" customWidth="1"/>
    <col min="277" max="277" width="8" style="3" customWidth="1"/>
    <col min="278" max="278" width="9" style="3" customWidth="1"/>
    <col min="279" max="280" width="8" style="3" customWidth="1"/>
    <col min="281" max="282" width="7.33203125" style="3" customWidth="1"/>
    <col min="283" max="283" width="10.33203125" style="3" customWidth="1"/>
    <col min="284" max="284" width="9" style="3" customWidth="1"/>
    <col min="285" max="285" width="2.33203125" style="3" customWidth="1"/>
    <col min="286" max="286" width="15.33203125" style="3" customWidth="1"/>
    <col min="287" max="287" width="8.33203125" style="3" customWidth="1"/>
    <col min="288" max="288" width="15" style="3" customWidth="1"/>
    <col min="289" max="293" width="8.83203125" style="3"/>
    <col min="294" max="294" width="17.1640625" style="3" customWidth="1"/>
    <col min="295" max="295" width="16" style="3" customWidth="1"/>
    <col min="296" max="296" width="9.6640625" style="3" customWidth="1"/>
    <col min="297" max="519" width="8.83203125" style="3"/>
    <col min="520" max="521" width="2.33203125" style="3" customWidth="1"/>
    <col min="522" max="522" width="17.83203125" style="3" customWidth="1"/>
    <col min="523" max="523" width="10.33203125" style="3" customWidth="1"/>
    <col min="524" max="524" width="9" style="3" customWidth="1"/>
    <col min="525" max="525" width="8" style="3" customWidth="1"/>
    <col min="526" max="526" width="9" style="3" customWidth="1"/>
    <col min="527" max="527" width="8.33203125" style="3" customWidth="1"/>
    <col min="528" max="528" width="11.33203125" style="3" customWidth="1"/>
    <col min="529" max="529" width="8.33203125" style="3" customWidth="1"/>
    <col min="530" max="530" width="8.1640625" style="3" customWidth="1"/>
    <col min="531" max="532" width="7.33203125" style="3" customWidth="1"/>
    <col min="533" max="533" width="8" style="3" customWidth="1"/>
    <col min="534" max="534" width="9" style="3" customWidth="1"/>
    <col min="535" max="536" width="8" style="3" customWidth="1"/>
    <col min="537" max="538" width="7.33203125" style="3" customWidth="1"/>
    <col min="539" max="539" width="10.33203125" style="3" customWidth="1"/>
    <col min="540" max="540" width="9" style="3" customWidth="1"/>
    <col min="541" max="541" width="2.33203125" style="3" customWidth="1"/>
    <col min="542" max="542" width="15.33203125" style="3" customWidth="1"/>
    <col min="543" max="543" width="8.33203125" style="3" customWidth="1"/>
    <col min="544" max="544" width="15" style="3" customWidth="1"/>
    <col min="545" max="549" width="8.83203125" style="3"/>
    <col min="550" max="550" width="17.1640625" style="3" customWidth="1"/>
    <col min="551" max="551" width="16" style="3" customWidth="1"/>
    <col min="552" max="552" width="9.6640625" style="3" customWidth="1"/>
    <col min="553" max="775" width="8.83203125" style="3"/>
    <col min="776" max="777" width="2.33203125" style="3" customWidth="1"/>
    <col min="778" max="778" width="17.83203125" style="3" customWidth="1"/>
    <col min="779" max="779" width="10.33203125" style="3" customWidth="1"/>
    <col min="780" max="780" width="9" style="3" customWidth="1"/>
    <col min="781" max="781" width="8" style="3" customWidth="1"/>
    <col min="782" max="782" width="9" style="3" customWidth="1"/>
    <col min="783" max="783" width="8.33203125" style="3" customWidth="1"/>
    <col min="784" max="784" width="11.33203125" style="3" customWidth="1"/>
    <col min="785" max="785" width="8.33203125" style="3" customWidth="1"/>
    <col min="786" max="786" width="8.1640625" style="3" customWidth="1"/>
    <col min="787" max="788" width="7.33203125" style="3" customWidth="1"/>
    <col min="789" max="789" width="8" style="3" customWidth="1"/>
    <col min="790" max="790" width="9" style="3" customWidth="1"/>
    <col min="791" max="792" width="8" style="3" customWidth="1"/>
    <col min="793" max="794" width="7.33203125" style="3" customWidth="1"/>
    <col min="795" max="795" width="10.33203125" style="3" customWidth="1"/>
    <col min="796" max="796" width="9" style="3" customWidth="1"/>
    <col min="797" max="797" width="2.33203125" style="3" customWidth="1"/>
    <col min="798" max="798" width="15.33203125" style="3" customWidth="1"/>
    <col min="799" max="799" width="8.33203125" style="3" customWidth="1"/>
    <col min="800" max="800" width="15" style="3" customWidth="1"/>
    <col min="801" max="805" width="8.83203125" style="3"/>
    <col min="806" max="806" width="17.1640625" style="3" customWidth="1"/>
    <col min="807" max="807" width="16" style="3" customWidth="1"/>
    <col min="808" max="808" width="9.6640625" style="3" customWidth="1"/>
    <col min="809" max="1031" width="8.83203125" style="3"/>
    <col min="1032" max="1033" width="2.33203125" style="3" customWidth="1"/>
    <col min="1034" max="1034" width="17.83203125" style="3" customWidth="1"/>
    <col min="1035" max="1035" width="10.33203125" style="3" customWidth="1"/>
    <col min="1036" max="1036" width="9" style="3" customWidth="1"/>
    <col min="1037" max="1037" width="8" style="3" customWidth="1"/>
    <col min="1038" max="1038" width="9" style="3" customWidth="1"/>
    <col min="1039" max="1039" width="8.33203125" style="3" customWidth="1"/>
    <col min="1040" max="1040" width="11.33203125" style="3" customWidth="1"/>
    <col min="1041" max="1041" width="8.33203125" style="3" customWidth="1"/>
    <col min="1042" max="1042" width="8.1640625" style="3" customWidth="1"/>
    <col min="1043" max="1044" width="7.33203125" style="3" customWidth="1"/>
    <col min="1045" max="1045" width="8" style="3" customWidth="1"/>
    <col min="1046" max="1046" width="9" style="3" customWidth="1"/>
    <col min="1047" max="1048" width="8" style="3" customWidth="1"/>
    <col min="1049" max="1050" width="7.33203125" style="3" customWidth="1"/>
    <col min="1051" max="1051" width="10.33203125" style="3" customWidth="1"/>
    <col min="1052" max="1052" width="9" style="3" customWidth="1"/>
    <col min="1053" max="1053" width="2.33203125" style="3" customWidth="1"/>
    <col min="1054" max="1054" width="15.33203125" style="3" customWidth="1"/>
    <col min="1055" max="1055" width="8.33203125" style="3" customWidth="1"/>
    <col min="1056" max="1056" width="15" style="3" customWidth="1"/>
    <col min="1057" max="1061" width="8.83203125" style="3"/>
    <col min="1062" max="1062" width="17.1640625" style="3" customWidth="1"/>
    <col min="1063" max="1063" width="16" style="3" customWidth="1"/>
    <col min="1064" max="1064" width="9.6640625" style="3" customWidth="1"/>
    <col min="1065" max="1287" width="8.83203125" style="3"/>
    <col min="1288" max="1289" width="2.33203125" style="3" customWidth="1"/>
    <col min="1290" max="1290" width="17.83203125" style="3" customWidth="1"/>
    <col min="1291" max="1291" width="10.33203125" style="3" customWidth="1"/>
    <col min="1292" max="1292" width="9" style="3" customWidth="1"/>
    <col min="1293" max="1293" width="8" style="3" customWidth="1"/>
    <col min="1294" max="1294" width="9" style="3" customWidth="1"/>
    <col min="1295" max="1295" width="8.33203125" style="3" customWidth="1"/>
    <col min="1296" max="1296" width="11.33203125" style="3" customWidth="1"/>
    <col min="1297" max="1297" width="8.33203125" style="3" customWidth="1"/>
    <col min="1298" max="1298" width="8.1640625" style="3" customWidth="1"/>
    <col min="1299" max="1300" width="7.33203125" style="3" customWidth="1"/>
    <col min="1301" max="1301" width="8" style="3" customWidth="1"/>
    <col min="1302" max="1302" width="9" style="3" customWidth="1"/>
    <col min="1303" max="1304" width="8" style="3" customWidth="1"/>
    <col min="1305" max="1306" width="7.33203125" style="3" customWidth="1"/>
    <col min="1307" max="1307" width="10.33203125" style="3" customWidth="1"/>
    <col min="1308" max="1308" width="9" style="3" customWidth="1"/>
    <col min="1309" max="1309" width="2.33203125" style="3" customWidth="1"/>
    <col min="1310" max="1310" width="15.33203125" style="3" customWidth="1"/>
    <col min="1311" max="1311" width="8.33203125" style="3" customWidth="1"/>
    <col min="1312" max="1312" width="15" style="3" customWidth="1"/>
    <col min="1313" max="1317" width="8.83203125" style="3"/>
    <col min="1318" max="1318" width="17.1640625" style="3" customWidth="1"/>
    <col min="1319" max="1319" width="16" style="3" customWidth="1"/>
    <col min="1320" max="1320" width="9.6640625" style="3" customWidth="1"/>
    <col min="1321" max="1543" width="8.83203125" style="3"/>
    <col min="1544" max="1545" width="2.33203125" style="3" customWidth="1"/>
    <col min="1546" max="1546" width="17.83203125" style="3" customWidth="1"/>
    <col min="1547" max="1547" width="10.33203125" style="3" customWidth="1"/>
    <col min="1548" max="1548" width="9" style="3" customWidth="1"/>
    <col min="1549" max="1549" width="8" style="3" customWidth="1"/>
    <col min="1550" max="1550" width="9" style="3" customWidth="1"/>
    <col min="1551" max="1551" width="8.33203125" style="3" customWidth="1"/>
    <col min="1552" max="1552" width="11.33203125" style="3" customWidth="1"/>
    <col min="1553" max="1553" width="8.33203125" style="3" customWidth="1"/>
    <col min="1554" max="1554" width="8.1640625" style="3" customWidth="1"/>
    <col min="1555" max="1556" width="7.33203125" style="3" customWidth="1"/>
    <col min="1557" max="1557" width="8" style="3" customWidth="1"/>
    <col min="1558" max="1558" width="9" style="3" customWidth="1"/>
    <col min="1559" max="1560" width="8" style="3" customWidth="1"/>
    <col min="1561" max="1562" width="7.33203125" style="3" customWidth="1"/>
    <col min="1563" max="1563" width="10.33203125" style="3" customWidth="1"/>
    <col min="1564" max="1564" width="9" style="3" customWidth="1"/>
    <col min="1565" max="1565" width="2.33203125" style="3" customWidth="1"/>
    <col min="1566" max="1566" width="15.33203125" style="3" customWidth="1"/>
    <col min="1567" max="1567" width="8.33203125" style="3" customWidth="1"/>
    <col min="1568" max="1568" width="15" style="3" customWidth="1"/>
    <col min="1569" max="1573" width="8.83203125" style="3"/>
    <col min="1574" max="1574" width="17.1640625" style="3" customWidth="1"/>
    <col min="1575" max="1575" width="16" style="3" customWidth="1"/>
    <col min="1576" max="1576" width="9.6640625" style="3" customWidth="1"/>
    <col min="1577" max="1799" width="8.83203125" style="3"/>
    <col min="1800" max="1801" width="2.33203125" style="3" customWidth="1"/>
    <col min="1802" max="1802" width="17.83203125" style="3" customWidth="1"/>
    <col min="1803" max="1803" width="10.33203125" style="3" customWidth="1"/>
    <col min="1804" max="1804" width="9" style="3" customWidth="1"/>
    <col min="1805" max="1805" width="8" style="3" customWidth="1"/>
    <col min="1806" max="1806" width="9" style="3" customWidth="1"/>
    <col min="1807" max="1807" width="8.33203125" style="3" customWidth="1"/>
    <col min="1808" max="1808" width="11.33203125" style="3" customWidth="1"/>
    <col min="1809" max="1809" width="8.33203125" style="3" customWidth="1"/>
    <col min="1810" max="1810" width="8.1640625" style="3" customWidth="1"/>
    <col min="1811" max="1812" width="7.33203125" style="3" customWidth="1"/>
    <col min="1813" max="1813" width="8" style="3" customWidth="1"/>
    <col min="1814" max="1814" width="9" style="3" customWidth="1"/>
    <col min="1815" max="1816" width="8" style="3" customWidth="1"/>
    <col min="1817" max="1818" width="7.33203125" style="3" customWidth="1"/>
    <col min="1819" max="1819" width="10.33203125" style="3" customWidth="1"/>
    <col min="1820" max="1820" width="9" style="3" customWidth="1"/>
    <col min="1821" max="1821" width="2.33203125" style="3" customWidth="1"/>
    <col min="1822" max="1822" width="15.33203125" style="3" customWidth="1"/>
    <col min="1823" max="1823" width="8.33203125" style="3" customWidth="1"/>
    <col min="1824" max="1824" width="15" style="3" customWidth="1"/>
    <col min="1825" max="1829" width="8.83203125" style="3"/>
    <col min="1830" max="1830" width="17.1640625" style="3" customWidth="1"/>
    <col min="1831" max="1831" width="16" style="3" customWidth="1"/>
    <col min="1832" max="1832" width="9.6640625" style="3" customWidth="1"/>
    <col min="1833" max="2055" width="8.83203125" style="3"/>
    <col min="2056" max="2057" width="2.33203125" style="3" customWidth="1"/>
    <col min="2058" max="2058" width="17.83203125" style="3" customWidth="1"/>
    <col min="2059" max="2059" width="10.33203125" style="3" customWidth="1"/>
    <col min="2060" max="2060" width="9" style="3" customWidth="1"/>
    <col min="2061" max="2061" width="8" style="3" customWidth="1"/>
    <col min="2062" max="2062" width="9" style="3" customWidth="1"/>
    <col min="2063" max="2063" width="8.33203125" style="3" customWidth="1"/>
    <col min="2064" max="2064" width="11.33203125" style="3" customWidth="1"/>
    <col min="2065" max="2065" width="8.33203125" style="3" customWidth="1"/>
    <col min="2066" max="2066" width="8.1640625" style="3" customWidth="1"/>
    <col min="2067" max="2068" width="7.33203125" style="3" customWidth="1"/>
    <col min="2069" max="2069" width="8" style="3" customWidth="1"/>
    <col min="2070" max="2070" width="9" style="3" customWidth="1"/>
    <col min="2071" max="2072" width="8" style="3" customWidth="1"/>
    <col min="2073" max="2074" width="7.33203125" style="3" customWidth="1"/>
    <col min="2075" max="2075" width="10.33203125" style="3" customWidth="1"/>
    <col min="2076" max="2076" width="9" style="3" customWidth="1"/>
    <col min="2077" max="2077" width="2.33203125" style="3" customWidth="1"/>
    <col min="2078" max="2078" width="15.33203125" style="3" customWidth="1"/>
    <col min="2079" max="2079" width="8.33203125" style="3" customWidth="1"/>
    <col min="2080" max="2080" width="15" style="3" customWidth="1"/>
    <col min="2081" max="2085" width="8.83203125" style="3"/>
    <col min="2086" max="2086" width="17.1640625" style="3" customWidth="1"/>
    <col min="2087" max="2087" width="16" style="3" customWidth="1"/>
    <col min="2088" max="2088" width="9.6640625" style="3" customWidth="1"/>
    <col min="2089" max="2311" width="8.83203125" style="3"/>
    <col min="2312" max="2313" width="2.33203125" style="3" customWidth="1"/>
    <col min="2314" max="2314" width="17.83203125" style="3" customWidth="1"/>
    <col min="2315" max="2315" width="10.33203125" style="3" customWidth="1"/>
    <col min="2316" max="2316" width="9" style="3" customWidth="1"/>
    <col min="2317" max="2317" width="8" style="3" customWidth="1"/>
    <col min="2318" max="2318" width="9" style="3" customWidth="1"/>
    <col min="2319" max="2319" width="8.33203125" style="3" customWidth="1"/>
    <col min="2320" max="2320" width="11.33203125" style="3" customWidth="1"/>
    <col min="2321" max="2321" width="8.33203125" style="3" customWidth="1"/>
    <col min="2322" max="2322" width="8.1640625" style="3" customWidth="1"/>
    <col min="2323" max="2324" width="7.33203125" style="3" customWidth="1"/>
    <col min="2325" max="2325" width="8" style="3" customWidth="1"/>
    <col min="2326" max="2326" width="9" style="3" customWidth="1"/>
    <col min="2327" max="2328" width="8" style="3" customWidth="1"/>
    <col min="2329" max="2330" width="7.33203125" style="3" customWidth="1"/>
    <col min="2331" max="2331" width="10.33203125" style="3" customWidth="1"/>
    <col min="2332" max="2332" width="9" style="3" customWidth="1"/>
    <col min="2333" max="2333" width="2.33203125" style="3" customWidth="1"/>
    <col min="2334" max="2334" width="15.33203125" style="3" customWidth="1"/>
    <col min="2335" max="2335" width="8.33203125" style="3" customWidth="1"/>
    <col min="2336" max="2336" width="15" style="3" customWidth="1"/>
    <col min="2337" max="2341" width="8.83203125" style="3"/>
    <col min="2342" max="2342" width="17.1640625" style="3" customWidth="1"/>
    <col min="2343" max="2343" width="16" style="3" customWidth="1"/>
    <col min="2344" max="2344" width="9.6640625" style="3" customWidth="1"/>
    <col min="2345" max="2567" width="8.83203125" style="3"/>
    <col min="2568" max="2569" width="2.33203125" style="3" customWidth="1"/>
    <col min="2570" max="2570" width="17.83203125" style="3" customWidth="1"/>
    <col min="2571" max="2571" width="10.33203125" style="3" customWidth="1"/>
    <col min="2572" max="2572" width="9" style="3" customWidth="1"/>
    <col min="2573" max="2573" width="8" style="3" customWidth="1"/>
    <col min="2574" max="2574" width="9" style="3" customWidth="1"/>
    <col min="2575" max="2575" width="8.33203125" style="3" customWidth="1"/>
    <col min="2576" max="2576" width="11.33203125" style="3" customWidth="1"/>
    <col min="2577" max="2577" width="8.33203125" style="3" customWidth="1"/>
    <col min="2578" max="2578" width="8.1640625" style="3" customWidth="1"/>
    <col min="2579" max="2580" width="7.33203125" style="3" customWidth="1"/>
    <col min="2581" max="2581" width="8" style="3" customWidth="1"/>
    <col min="2582" max="2582" width="9" style="3" customWidth="1"/>
    <col min="2583" max="2584" width="8" style="3" customWidth="1"/>
    <col min="2585" max="2586" width="7.33203125" style="3" customWidth="1"/>
    <col min="2587" max="2587" width="10.33203125" style="3" customWidth="1"/>
    <col min="2588" max="2588" width="9" style="3" customWidth="1"/>
    <col min="2589" max="2589" width="2.33203125" style="3" customWidth="1"/>
    <col min="2590" max="2590" width="15.33203125" style="3" customWidth="1"/>
    <col min="2591" max="2591" width="8.33203125" style="3" customWidth="1"/>
    <col min="2592" max="2592" width="15" style="3" customWidth="1"/>
    <col min="2593" max="2597" width="8.83203125" style="3"/>
    <col min="2598" max="2598" width="17.1640625" style="3" customWidth="1"/>
    <col min="2599" max="2599" width="16" style="3" customWidth="1"/>
    <col min="2600" max="2600" width="9.6640625" style="3" customWidth="1"/>
    <col min="2601" max="2823" width="8.83203125" style="3"/>
    <col min="2824" max="2825" width="2.33203125" style="3" customWidth="1"/>
    <col min="2826" max="2826" width="17.83203125" style="3" customWidth="1"/>
    <col min="2827" max="2827" width="10.33203125" style="3" customWidth="1"/>
    <col min="2828" max="2828" width="9" style="3" customWidth="1"/>
    <col min="2829" max="2829" width="8" style="3" customWidth="1"/>
    <col min="2830" max="2830" width="9" style="3" customWidth="1"/>
    <col min="2831" max="2831" width="8.33203125" style="3" customWidth="1"/>
    <col min="2832" max="2832" width="11.33203125" style="3" customWidth="1"/>
    <col min="2833" max="2833" width="8.33203125" style="3" customWidth="1"/>
    <col min="2834" max="2834" width="8.1640625" style="3" customWidth="1"/>
    <col min="2835" max="2836" width="7.33203125" style="3" customWidth="1"/>
    <col min="2837" max="2837" width="8" style="3" customWidth="1"/>
    <col min="2838" max="2838" width="9" style="3" customWidth="1"/>
    <col min="2839" max="2840" width="8" style="3" customWidth="1"/>
    <col min="2841" max="2842" width="7.33203125" style="3" customWidth="1"/>
    <col min="2843" max="2843" width="10.33203125" style="3" customWidth="1"/>
    <col min="2844" max="2844" width="9" style="3" customWidth="1"/>
    <col min="2845" max="2845" width="2.33203125" style="3" customWidth="1"/>
    <col min="2846" max="2846" width="15.33203125" style="3" customWidth="1"/>
    <col min="2847" max="2847" width="8.33203125" style="3" customWidth="1"/>
    <col min="2848" max="2848" width="15" style="3" customWidth="1"/>
    <col min="2849" max="2853" width="8.83203125" style="3"/>
    <col min="2854" max="2854" width="17.1640625" style="3" customWidth="1"/>
    <col min="2855" max="2855" width="16" style="3" customWidth="1"/>
    <col min="2856" max="2856" width="9.6640625" style="3" customWidth="1"/>
    <col min="2857" max="3079" width="8.83203125" style="3"/>
    <col min="3080" max="3081" width="2.33203125" style="3" customWidth="1"/>
    <col min="3082" max="3082" width="17.83203125" style="3" customWidth="1"/>
    <col min="3083" max="3083" width="10.33203125" style="3" customWidth="1"/>
    <col min="3084" max="3084" width="9" style="3" customWidth="1"/>
    <col min="3085" max="3085" width="8" style="3" customWidth="1"/>
    <col min="3086" max="3086" width="9" style="3" customWidth="1"/>
    <col min="3087" max="3087" width="8.33203125" style="3" customWidth="1"/>
    <col min="3088" max="3088" width="11.33203125" style="3" customWidth="1"/>
    <col min="3089" max="3089" width="8.33203125" style="3" customWidth="1"/>
    <col min="3090" max="3090" width="8.1640625" style="3" customWidth="1"/>
    <col min="3091" max="3092" width="7.33203125" style="3" customWidth="1"/>
    <col min="3093" max="3093" width="8" style="3" customWidth="1"/>
    <col min="3094" max="3094" width="9" style="3" customWidth="1"/>
    <col min="3095" max="3096" width="8" style="3" customWidth="1"/>
    <col min="3097" max="3098" width="7.33203125" style="3" customWidth="1"/>
    <col min="3099" max="3099" width="10.33203125" style="3" customWidth="1"/>
    <col min="3100" max="3100" width="9" style="3" customWidth="1"/>
    <col min="3101" max="3101" width="2.33203125" style="3" customWidth="1"/>
    <col min="3102" max="3102" width="15.33203125" style="3" customWidth="1"/>
    <col min="3103" max="3103" width="8.33203125" style="3" customWidth="1"/>
    <col min="3104" max="3104" width="15" style="3" customWidth="1"/>
    <col min="3105" max="3109" width="8.83203125" style="3"/>
    <col min="3110" max="3110" width="17.1640625" style="3" customWidth="1"/>
    <col min="3111" max="3111" width="16" style="3" customWidth="1"/>
    <col min="3112" max="3112" width="9.6640625" style="3" customWidth="1"/>
    <col min="3113" max="3335" width="8.83203125" style="3"/>
    <col min="3336" max="3337" width="2.33203125" style="3" customWidth="1"/>
    <col min="3338" max="3338" width="17.83203125" style="3" customWidth="1"/>
    <col min="3339" max="3339" width="10.33203125" style="3" customWidth="1"/>
    <col min="3340" max="3340" width="9" style="3" customWidth="1"/>
    <col min="3341" max="3341" width="8" style="3" customWidth="1"/>
    <col min="3342" max="3342" width="9" style="3" customWidth="1"/>
    <col min="3343" max="3343" width="8.33203125" style="3" customWidth="1"/>
    <col min="3344" max="3344" width="11.33203125" style="3" customWidth="1"/>
    <col min="3345" max="3345" width="8.33203125" style="3" customWidth="1"/>
    <col min="3346" max="3346" width="8.1640625" style="3" customWidth="1"/>
    <col min="3347" max="3348" width="7.33203125" style="3" customWidth="1"/>
    <col min="3349" max="3349" width="8" style="3" customWidth="1"/>
    <col min="3350" max="3350" width="9" style="3" customWidth="1"/>
    <col min="3351" max="3352" width="8" style="3" customWidth="1"/>
    <col min="3353" max="3354" width="7.33203125" style="3" customWidth="1"/>
    <col min="3355" max="3355" width="10.33203125" style="3" customWidth="1"/>
    <col min="3356" max="3356" width="9" style="3" customWidth="1"/>
    <col min="3357" max="3357" width="2.33203125" style="3" customWidth="1"/>
    <col min="3358" max="3358" width="15.33203125" style="3" customWidth="1"/>
    <col min="3359" max="3359" width="8.33203125" style="3" customWidth="1"/>
    <col min="3360" max="3360" width="15" style="3" customWidth="1"/>
    <col min="3361" max="3365" width="8.83203125" style="3"/>
    <col min="3366" max="3366" width="17.1640625" style="3" customWidth="1"/>
    <col min="3367" max="3367" width="16" style="3" customWidth="1"/>
    <col min="3368" max="3368" width="9.6640625" style="3" customWidth="1"/>
    <col min="3369" max="3591" width="8.83203125" style="3"/>
    <col min="3592" max="3593" width="2.33203125" style="3" customWidth="1"/>
    <col min="3594" max="3594" width="17.83203125" style="3" customWidth="1"/>
    <col min="3595" max="3595" width="10.33203125" style="3" customWidth="1"/>
    <col min="3596" max="3596" width="9" style="3" customWidth="1"/>
    <col min="3597" max="3597" width="8" style="3" customWidth="1"/>
    <col min="3598" max="3598" width="9" style="3" customWidth="1"/>
    <col min="3599" max="3599" width="8.33203125" style="3" customWidth="1"/>
    <col min="3600" max="3600" width="11.33203125" style="3" customWidth="1"/>
    <col min="3601" max="3601" width="8.33203125" style="3" customWidth="1"/>
    <col min="3602" max="3602" width="8.1640625" style="3" customWidth="1"/>
    <col min="3603" max="3604" width="7.33203125" style="3" customWidth="1"/>
    <col min="3605" max="3605" width="8" style="3" customWidth="1"/>
    <col min="3606" max="3606" width="9" style="3" customWidth="1"/>
    <col min="3607" max="3608" width="8" style="3" customWidth="1"/>
    <col min="3609" max="3610" width="7.33203125" style="3" customWidth="1"/>
    <col min="3611" max="3611" width="10.33203125" style="3" customWidth="1"/>
    <col min="3612" max="3612" width="9" style="3" customWidth="1"/>
    <col min="3613" max="3613" width="2.33203125" style="3" customWidth="1"/>
    <col min="3614" max="3614" width="15.33203125" style="3" customWidth="1"/>
    <col min="3615" max="3615" width="8.33203125" style="3" customWidth="1"/>
    <col min="3616" max="3616" width="15" style="3" customWidth="1"/>
    <col min="3617" max="3621" width="8.83203125" style="3"/>
    <col min="3622" max="3622" width="17.1640625" style="3" customWidth="1"/>
    <col min="3623" max="3623" width="16" style="3" customWidth="1"/>
    <col min="3624" max="3624" width="9.6640625" style="3" customWidth="1"/>
    <col min="3625" max="3847" width="8.83203125" style="3"/>
    <col min="3848" max="3849" width="2.33203125" style="3" customWidth="1"/>
    <col min="3850" max="3850" width="17.83203125" style="3" customWidth="1"/>
    <col min="3851" max="3851" width="10.33203125" style="3" customWidth="1"/>
    <col min="3852" max="3852" width="9" style="3" customWidth="1"/>
    <col min="3853" max="3853" width="8" style="3" customWidth="1"/>
    <col min="3854" max="3854" width="9" style="3" customWidth="1"/>
    <col min="3855" max="3855" width="8.33203125" style="3" customWidth="1"/>
    <col min="3856" max="3856" width="11.33203125" style="3" customWidth="1"/>
    <col min="3857" max="3857" width="8.33203125" style="3" customWidth="1"/>
    <col min="3858" max="3858" width="8.1640625" style="3" customWidth="1"/>
    <col min="3859" max="3860" width="7.33203125" style="3" customWidth="1"/>
    <col min="3861" max="3861" width="8" style="3" customWidth="1"/>
    <col min="3862" max="3862" width="9" style="3" customWidth="1"/>
    <col min="3863" max="3864" width="8" style="3" customWidth="1"/>
    <col min="3865" max="3866" width="7.33203125" style="3" customWidth="1"/>
    <col min="3867" max="3867" width="10.33203125" style="3" customWidth="1"/>
    <col min="3868" max="3868" width="9" style="3" customWidth="1"/>
    <col min="3869" max="3869" width="2.33203125" style="3" customWidth="1"/>
    <col min="3870" max="3870" width="15.33203125" style="3" customWidth="1"/>
    <col min="3871" max="3871" width="8.33203125" style="3" customWidth="1"/>
    <col min="3872" max="3872" width="15" style="3" customWidth="1"/>
    <col min="3873" max="3877" width="8.83203125" style="3"/>
    <col min="3878" max="3878" width="17.1640625" style="3" customWidth="1"/>
    <col min="3879" max="3879" width="16" style="3" customWidth="1"/>
    <col min="3880" max="3880" width="9.6640625" style="3" customWidth="1"/>
    <col min="3881" max="4103" width="8.83203125" style="3"/>
    <col min="4104" max="4105" width="2.33203125" style="3" customWidth="1"/>
    <col min="4106" max="4106" width="17.83203125" style="3" customWidth="1"/>
    <col min="4107" max="4107" width="10.33203125" style="3" customWidth="1"/>
    <col min="4108" max="4108" width="9" style="3" customWidth="1"/>
    <col min="4109" max="4109" width="8" style="3" customWidth="1"/>
    <col min="4110" max="4110" width="9" style="3" customWidth="1"/>
    <col min="4111" max="4111" width="8.33203125" style="3" customWidth="1"/>
    <col min="4112" max="4112" width="11.33203125" style="3" customWidth="1"/>
    <col min="4113" max="4113" width="8.33203125" style="3" customWidth="1"/>
    <col min="4114" max="4114" width="8.1640625" style="3" customWidth="1"/>
    <col min="4115" max="4116" width="7.33203125" style="3" customWidth="1"/>
    <col min="4117" max="4117" width="8" style="3" customWidth="1"/>
    <col min="4118" max="4118" width="9" style="3" customWidth="1"/>
    <col min="4119" max="4120" width="8" style="3" customWidth="1"/>
    <col min="4121" max="4122" width="7.33203125" style="3" customWidth="1"/>
    <col min="4123" max="4123" width="10.33203125" style="3" customWidth="1"/>
    <col min="4124" max="4124" width="9" style="3" customWidth="1"/>
    <col min="4125" max="4125" width="2.33203125" style="3" customWidth="1"/>
    <col min="4126" max="4126" width="15.33203125" style="3" customWidth="1"/>
    <col min="4127" max="4127" width="8.33203125" style="3" customWidth="1"/>
    <col min="4128" max="4128" width="15" style="3" customWidth="1"/>
    <col min="4129" max="4133" width="8.83203125" style="3"/>
    <col min="4134" max="4134" width="17.1640625" style="3" customWidth="1"/>
    <col min="4135" max="4135" width="16" style="3" customWidth="1"/>
    <col min="4136" max="4136" width="9.6640625" style="3" customWidth="1"/>
    <col min="4137" max="4359" width="8.83203125" style="3"/>
    <col min="4360" max="4361" width="2.33203125" style="3" customWidth="1"/>
    <col min="4362" max="4362" width="17.83203125" style="3" customWidth="1"/>
    <col min="4363" max="4363" width="10.33203125" style="3" customWidth="1"/>
    <col min="4364" max="4364" width="9" style="3" customWidth="1"/>
    <col min="4365" max="4365" width="8" style="3" customWidth="1"/>
    <col min="4366" max="4366" width="9" style="3" customWidth="1"/>
    <col min="4367" max="4367" width="8.33203125" style="3" customWidth="1"/>
    <col min="4368" max="4368" width="11.33203125" style="3" customWidth="1"/>
    <col min="4369" max="4369" width="8.33203125" style="3" customWidth="1"/>
    <col min="4370" max="4370" width="8.1640625" style="3" customWidth="1"/>
    <col min="4371" max="4372" width="7.33203125" style="3" customWidth="1"/>
    <col min="4373" max="4373" width="8" style="3" customWidth="1"/>
    <col min="4374" max="4374" width="9" style="3" customWidth="1"/>
    <col min="4375" max="4376" width="8" style="3" customWidth="1"/>
    <col min="4377" max="4378" width="7.33203125" style="3" customWidth="1"/>
    <col min="4379" max="4379" width="10.33203125" style="3" customWidth="1"/>
    <col min="4380" max="4380" width="9" style="3" customWidth="1"/>
    <col min="4381" max="4381" width="2.33203125" style="3" customWidth="1"/>
    <col min="4382" max="4382" width="15.33203125" style="3" customWidth="1"/>
    <col min="4383" max="4383" width="8.33203125" style="3" customWidth="1"/>
    <col min="4384" max="4384" width="15" style="3" customWidth="1"/>
    <col min="4385" max="4389" width="8.83203125" style="3"/>
    <col min="4390" max="4390" width="17.1640625" style="3" customWidth="1"/>
    <col min="4391" max="4391" width="16" style="3" customWidth="1"/>
    <col min="4392" max="4392" width="9.6640625" style="3" customWidth="1"/>
    <col min="4393" max="4615" width="8.83203125" style="3"/>
    <col min="4616" max="4617" width="2.33203125" style="3" customWidth="1"/>
    <col min="4618" max="4618" width="17.83203125" style="3" customWidth="1"/>
    <col min="4619" max="4619" width="10.33203125" style="3" customWidth="1"/>
    <col min="4620" max="4620" width="9" style="3" customWidth="1"/>
    <col min="4621" max="4621" width="8" style="3" customWidth="1"/>
    <col min="4622" max="4622" width="9" style="3" customWidth="1"/>
    <col min="4623" max="4623" width="8.33203125" style="3" customWidth="1"/>
    <col min="4624" max="4624" width="11.33203125" style="3" customWidth="1"/>
    <col min="4625" max="4625" width="8.33203125" style="3" customWidth="1"/>
    <col min="4626" max="4626" width="8.1640625" style="3" customWidth="1"/>
    <col min="4627" max="4628" width="7.33203125" style="3" customWidth="1"/>
    <col min="4629" max="4629" width="8" style="3" customWidth="1"/>
    <col min="4630" max="4630" width="9" style="3" customWidth="1"/>
    <col min="4631" max="4632" width="8" style="3" customWidth="1"/>
    <col min="4633" max="4634" width="7.33203125" style="3" customWidth="1"/>
    <col min="4635" max="4635" width="10.33203125" style="3" customWidth="1"/>
    <col min="4636" max="4636" width="9" style="3" customWidth="1"/>
    <col min="4637" max="4637" width="2.33203125" style="3" customWidth="1"/>
    <col min="4638" max="4638" width="15.33203125" style="3" customWidth="1"/>
    <col min="4639" max="4639" width="8.33203125" style="3" customWidth="1"/>
    <col min="4640" max="4640" width="15" style="3" customWidth="1"/>
    <col min="4641" max="4645" width="8.83203125" style="3"/>
    <col min="4646" max="4646" width="17.1640625" style="3" customWidth="1"/>
    <col min="4647" max="4647" width="16" style="3" customWidth="1"/>
    <col min="4648" max="4648" width="9.6640625" style="3" customWidth="1"/>
    <col min="4649" max="4871" width="8.83203125" style="3"/>
    <col min="4872" max="4873" width="2.33203125" style="3" customWidth="1"/>
    <col min="4874" max="4874" width="17.83203125" style="3" customWidth="1"/>
    <col min="4875" max="4875" width="10.33203125" style="3" customWidth="1"/>
    <col min="4876" max="4876" width="9" style="3" customWidth="1"/>
    <col min="4877" max="4877" width="8" style="3" customWidth="1"/>
    <col min="4878" max="4878" width="9" style="3" customWidth="1"/>
    <col min="4879" max="4879" width="8.33203125" style="3" customWidth="1"/>
    <col min="4880" max="4880" width="11.33203125" style="3" customWidth="1"/>
    <col min="4881" max="4881" width="8.33203125" style="3" customWidth="1"/>
    <col min="4882" max="4882" width="8.1640625" style="3" customWidth="1"/>
    <col min="4883" max="4884" width="7.33203125" style="3" customWidth="1"/>
    <col min="4885" max="4885" width="8" style="3" customWidth="1"/>
    <col min="4886" max="4886" width="9" style="3" customWidth="1"/>
    <col min="4887" max="4888" width="8" style="3" customWidth="1"/>
    <col min="4889" max="4890" width="7.33203125" style="3" customWidth="1"/>
    <col min="4891" max="4891" width="10.33203125" style="3" customWidth="1"/>
    <col min="4892" max="4892" width="9" style="3" customWidth="1"/>
    <col min="4893" max="4893" width="2.33203125" style="3" customWidth="1"/>
    <col min="4894" max="4894" width="15.33203125" style="3" customWidth="1"/>
    <col min="4895" max="4895" width="8.33203125" style="3" customWidth="1"/>
    <col min="4896" max="4896" width="15" style="3" customWidth="1"/>
    <col min="4897" max="4901" width="8.83203125" style="3"/>
    <col min="4902" max="4902" width="17.1640625" style="3" customWidth="1"/>
    <col min="4903" max="4903" width="16" style="3" customWidth="1"/>
    <col min="4904" max="4904" width="9.6640625" style="3" customWidth="1"/>
    <col min="4905" max="5127" width="8.83203125" style="3"/>
    <col min="5128" max="5129" width="2.33203125" style="3" customWidth="1"/>
    <col min="5130" max="5130" width="17.83203125" style="3" customWidth="1"/>
    <col min="5131" max="5131" width="10.33203125" style="3" customWidth="1"/>
    <col min="5132" max="5132" width="9" style="3" customWidth="1"/>
    <col min="5133" max="5133" width="8" style="3" customWidth="1"/>
    <col min="5134" max="5134" width="9" style="3" customWidth="1"/>
    <col min="5135" max="5135" width="8.33203125" style="3" customWidth="1"/>
    <col min="5136" max="5136" width="11.33203125" style="3" customWidth="1"/>
    <col min="5137" max="5137" width="8.33203125" style="3" customWidth="1"/>
    <col min="5138" max="5138" width="8.1640625" style="3" customWidth="1"/>
    <col min="5139" max="5140" width="7.33203125" style="3" customWidth="1"/>
    <col min="5141" max="5141" width="8" style="3" customWidth="1"/>
    <col min="5142" max="5142" width="9" style="3" customWidth="1"/>
    <col min="5143" max="5144" width="8" style="3" customWidth="1"/>
    <col min="5145" max="5146" width="7.33203125" style="3" customWidth="1"/>
    <col min="5147" max="5147" width="10.33203125" style="3" customWidth="1"/>
    <col min="5148" max="5148" width="9" style="3" customWidth="1"/>
    <col min="5149" max="5149" width="2.33203125" style="3" customWidth="1"/>
    <col min="5150" max="5150" width="15.33203125" style="3" customWidth="1"/>
    <col min="5151" max="5151" width="8.33203125" style="3" customWidth="1"/>
    <col min="5152" max="5152" width="15" style="3" customWidth="1"/>
    <col min="5153" max="5157" width="8.83203125" style="3"/>
    <col min="5158" max="5158" width="17.1640625" style="3" customWidth="1"/>
    <col min="5159" max="5159" width="16" style="3" customWidth="1"/>
    <col min="5160" max="5160" width="9.6640625" style="3" customWidth="1"/>
    <col min="5161" max="5383" width="8.83203125" style="3"/>
    <col min="5384" max="5385" width="2.33203125" style="3" customWidth="1"/>
    <col min="5386" max="5386" width="17.83203125" style="3" customWidth="1"/>
    <col min="5387" max="5387" width="10.33203125" style="3" customWidth="1"/>
    <col min="5388" max="5388" width="9" style="3" customWidth="1"/>
    <col min="5389" max="5389" width="8" style="3" customWidth="1"/>
    <col min="5390" max="5390" width="9" style="3" customWidth="1"/>
    <col min="5391" max="5391" width="8.33203125" style="3" customWidth="1"/>
    <col min="5392" max="5392" width="11.33203125" style="3" customWidth="1"/>
    <col min="5393" max="5393" width="8.33203125" style="3" customWidth="1"/>
    <col min="5394" max="5394" width="8.1640625" style="3" customWidth="1"/>
    <col min="5395" max="5396" width="7.33203125" style="3" customWidth="1"/>
    <col min="5397" max="5397" width="8" style="3" customWidth="1"/>
    <col min="5398" max="5398" width="9" style="3" customWidth="1"/>
    <col min="5399" max="5400" width="8" style="3" customWidth="1"/>
    <col min="5401" max="5402" width="7.33203125" style="3" customWidth="1"/>
    <col min="5403" max="5403" width="10.33203125" style="3" customWidth="1"/>
    <col min="5404" max="5404" width="9" style="3" customWidth="1"/>
    <col min="5405" max="5405" width="2.33203125" style="3" customWidth="1"/>
    <col min="5406" max="5406" width="15.33203125" style="3" customWidth="1"/>
    <col min="5407" max="5407" width="8.33203125" style="3" customWidth="1"/>
    <col min="5408" max="5408" width="15" style="3" customWidth="1"/>
    <col min="5409" max="5413" width="8.83203125" style="3"/>
    <col min="5414" max="5414" width="17.1640625" style="3" customWidth="1"/>
    <col min="5415" max="5415" width="16" style="3" customWidth="1"/>
    <col min="5416" max="5416" width="9.6640625" style="3" customWidth="1"/>
    <col min="5417" max="5639" width="8.83203125" style="3"/>
    <col min="5640" max="5641" width="2.33203125" style="3" customWidth="1"/>
    <col min="5642" max="5642" width="17.83203125" style="3" customWidth="1"/>
    <col min="5643" max="5643" width="10.33203125" style="3" customWidth="1"/>
    <col min="5644" max="5644" width="9" style="3" customWidth="1"/>
    <col min="5645" max="5645" width="8" style="3" customWidth="1"/>
    <col min="5646" max="5646" width="9" style="3" customWidth="1"/>
    <col min="5647" max="5647" width="8.33203125" style="3" customWidth="1"/>
    <col min="5648" max="5648" width="11.33203125" style="3" customWidth="1"/>
    <col min="5649" max="5649" width="8.33203125" style="3" customWidth="1"/>
    <col min="5650" max="5650" width="8.1640625" style="3" customWidth="1"/>
    <col min="5651" max="5652" width="7.33203125" style="3" customWidth="1"/>
    <col min="5653" max="5653" width="8" style="3" customWidth="1"/>
    <col min="5654" max="5654" width="9" style="3" customWidth="1"/>
    <col min="5655" max="5656" width="8" style="3" customWidth="1"/>
    <col min="5657" max="5658" width="7.33203125" style="3" customWidth="1"/>
    <col min="5659" max="5659" width="10.33203125" style="3" customWidth="1"/>
    <col min="5660" max="5660" width="9" style="3" customWidth="1"/>
    <col min="5661" max="5661" width="2.33203125" style="3" customWidth="1"/>
    <col min="5662" max="5662" width="15.33203125" style="3" customWidth="1"/>
    <col min="5663" max="5663" width="8.33203125" style="3" customWidth="1"/>
    <col min="5664" max="5664" width="15" style="3" customWidth="1"/>
    <col min="5665" max="5669" width="8.83203125" style="3"/>
    <col min="5670" max="5670" width="17.1640625" style="3" customWidth="1"/>
    <col min="5671" max="5671" width="16" style="3" customWidth="1"/>
    <col min="5672" max="5672" width="9.6640625" style="3" customWidth="1"/>
    <col min="5673" max="5895" width="8.83203125" style="3"/>
    <col min="5896" max="5897" width="2.33203125" style="3" customWidth="1"/>
    <col min="5898" max="5898" width="17.83203125" style="3" customWidth="1"/>
    <col min="5899" max="5899" width="10.33203125" style="3" customWidth="1"/>
    <col min="5900" max="5900" width="9" style="3" customWidth="1"/>
    <col min="5901" max="5901" width="8" style="3" customWidth="1"/>
    <col min="5902" max="5902" width="9" style="3" customWidth="1"/>
    <col min="5903" max="5903" width="8.33203125" style="3" customWidth="1"/>
    <col min="5904" max="5904" width="11.33203125" style="3" customWidth="1"/>
    <col min="5905" max="5905" width="8.33203125" style="3" customWidth="1"/>
    <col min="5906" max="5906" width="8.1640625" style="3" customWidth="1"/>
    <col min="5907" max="5908" width="7.33203125" style="3" customWidth="1"/>
    <col min="5909" max="5909" width="8" style="3" customWidth="1"/>
    <col min="5910" max="5910" width="9" style="3" customWidth="1"/>
    <col min="5911" max="5912" width="8" style="3" customWidth="1"/>
    <col min="5913" max="5914" width="7.33203125" style="3" customWidth="1"/>
    <col min="5915" max="5915" width="10.33203125" style="3" customWidth="1"/>
    <col min="5916" max="5916" width="9" style="3" customWidth="1"/>
    <col min="5917" max="5917" width="2.33203125" style="3" customWidth="1"/>
    <col min="5918" max="5918" width="15.33203125" style="3" customWidth="1"/>
    <col min="5919" max="5919" width="8.33203125" style="3" customWidth="1"/>
    <col min="5920" max="5920" width="15" style="3" customWidth="1"/>
    <col min="5921" max="5925" width="8.83203125" style="3"/>
    <col min="5926" max="5926" width="17.1640625" style="3" customWidth="1"/>
    <col min="5927" max="5927" width="16" style="3" customWidth="1"/>
    <col min="5928" max="5928" width="9.6640625" style="3" customWidth="1"/>
    <col min="5929" max="6151" width="8.83203125" style="3"/>
    <col min="6152" max="6153" width="2.33203125" style="3" customWidth="1"/>
    <col min="6154" max="6154" width="17.83203125" style="3" customWidth="1"/>
    <col min="6155" max="6155" width="10.33203125" style="3" customWidth="1"/>
    <col min="6156" max="6156" width="9" style="3" customWidth="1"/>
    <col min="6157" max="6157" width="8" style="3" customWidth="1"/>
    <col min="6158" max="6158" width="9" style="3" customWidth="1"/>
    <col min="6159" max="6159" width="8.33203125" style="3" customWidth="1"/>
    <col min="6160" max="6160" width="11.33203125" style="3" customWidth="1"/>
    <col min="6161" max="6161" width="8.33203125" style="3" customWidth="1"/>
    <col min="6162" max="6162" width="8.1640625" style="3" customWidth="1"/>
    <col min="6163" max="6164" width="7.33203125" style="3" customWidth="1"/>
    <col min="6165" max="6165" width="8" style="3" customWidth="1"/>
    <col min="6166" max="6166" width="9" style="3" customWidth="1"/>
    <col min="6167" max="6168" width="8" style="3" customWidth="1"/>
    <col min="6169" max="6170" width="7.33203125" style="3" customWidth="1"/>
    <col min="6171" max="6171" width="10.33203125" style="3" customWidth="1"/>
    <col min="6172" max="6172" width="9" style="3" customWidth="1"/>
    <col min="6173" max="6173" width="2.33203125" style="3" customWidth="1"/>
    <col min="6174" max="6174" width="15.33203125" style="3" customWidth="1"/>
    <col min="6175" max="6175" width="8.33203125" style="3" customWidth="1"/>
    <col min="6176" max="6176" width="15" style="3" customWidth="1"/>
    <col min="6177" max="6181" width="8.83203125" style="3"/>
    <col min="6182" max="6182" width="17.1640625" style="3" customWidth="1"/>
    <col min="6183" max="6183" width="16" style="3" customWidth="1"/>
    <col min="6184" max="6184" width="9.6640625" style="3" customWidth="1"/>
    <col min="6185" max="6407" width="8.83203125" style="3"/>
    <col min="6408" max="6409" width="2.33203125" style="3" customWidth="1"/>
    <col min="6410" max="6410" width="17.83203125" style="3" customWidth="1"/>
    <col min="6411" max="6411" width="10.33203125" style="3" customWidth="1"/>
    <col min="6412" max="6412" width="9" style="3" customWidth="1"/>
    <col min="6413" max="6413" width="8" style="3" customWidth="1"/>
    <col min="6414" max="6414" width="9" style="3" customWidth="1"/>
    <col min="6415" max="6415" width="8.33203125" style="3" customWidth="1"/>
    <col min="6416" max="6416" width="11.33203125" style="3" customWidth="1"/>
    <col min="6417" max="6417" width="8.33203125" style="3" customWidth="1"/>
    <col min="6418" max="6418" width="8.1640625" style="3" customWidth="1"/>
    <col min="6419" max="6420" width="7.33203125" style="3" customWidth="1"/>
    <col min="6421" max="6421" width="8" style="3" customWidth="1"/>
    <col min="6422" max="6422" width="9" style="3" customWidth="1"/>
    <col min="6423" max="6424" width="8" style="3" customWidth="1"/>
    <col min="6425" max="6426" width="7.33203125" style="3" customWidth="1"/>
    <col min="6427" max="6427" width="10.33203125" style="3" customWidth="1"/>
    <col min="6428" max="6428" width="9" style="3" customWidth="1"/>
    <col min="6429" max="6429" width="2.33203125" style="3" customWidth="1"/>
    <col min="6430" max="6430" width="15.33203125" style="3" customWidth="1"/>
    <col min="6431" max="6431" width="8.33203125" style="3" customWidth="1"/>
    <col min="6432" max="6432" width="15" style="3" customWidth="1"/>
    <col min="6433" max="6437" width="8.83203125" style="3"/>
    <col min="6438" max="6438" width="17.1640625" style="3" customWidth="1"/>
    <col min="6439" max="6439" width="16" style="3" customWidth="1"/>
    <col min="6440" max="6440" width="9.6640625" style="3" customWidth="1"/>
    <col min="6441" max="6663" width="8.83203125" style="3"/>
    <col min="6664" max="6665" width="2.33203125" style="3" customWidth="1"/>
    <col min="6666" max="6666" width="17.83203125" style="3" customWidth="1"/>
    <col min="6667" max="6667" width="10.33203125" style="3" customWidth="1"/>
    <col min="6668" max="6668" width="9" style="3" customWidth="1"/>
    <col min="6669" max="6669" width="8" style="3" customWidth="1"/>
    <col min="6670" max="6670" width="9" style="3" customWidth="1"/>
    <col min="6671" max="6671" width="8.33203125" style="3" customWidth="1"/>
    <col min="6672" max="6672" width="11.33203125" style="3" customWidth="1"/>
    <col min="6673" max="6673" width="8.33203125" style="3" customWidth="1"/>
    <col min="6674" max="6674" width="8.1640625" style="3" customWidth="1"/>
    <col min="6675" max="6676" width="7.33203125" style="3" customWidth="1"/>
    <col min="6677" max="6677" width="8" style="3" customWidth="1"/>
    <col min="6678" max="6678" width="9" style="3" customWidth="1"/>
    <col min="6679" max="6680" width="8" style="3" customWidth="1"/>
    <col min="6681" max="6682" width="7.33203125" style="3" customWidth="1"/>
    <col min="6683" max="6683" width="10.33203125" style="3" customWidth="1"/>
    <col min="6684" max="6684" width="9" style="3" customWidth="1"/>
    <col min="6685" max="6685" width="2.33203125" style="3" customWidth="1"/>
    <col min="6686" max="6686" width="15.33203125" style="3" customWidth="1"/>
    <col min="6687" max="6687" width="8.33203125" style="3" customWidth="1"/>
    <col min="6688" max="6688" width="15" style="3" customWidth="1"/>
    <col min="6689" max="6693" width="8.83203125" style="3"/>
    <col min="6694" max="6694" width="17.1640625" style="3" customWidth="1"/>
    <col min="6695" max="6695" width="16" style="3" customWidth="1"/>
    <col min="6696" max="6696" width="9.6640625" style="3" customWidth="1"/>
    <col min="6697" max="6919" width="8.83203125" style="3"/>
    <col min="6920" max="6921" width="2.33203125" style="3" customWidth="1"/>
    <col min="6922" max="6922" width="17.83203125" style="3" customWidth="1"/>
    <col min="6923" max="6923" width="10.33203125" style="3" customWidth="1"/>
    <col min="6924" max="6924" width="9" style="3" customWidth="1"/>
    <col min="6925" max="6925" width="8" style="3" customWidth="1"/>
    <col min="6926" max="6926" width="9" style="3" customWidth="1"/>
    <col min="6927" max="6927" width="8.33203125" style="3" customWidth="1"/>
    <col min="6928" max="6928" width="11.33203125" style="3" customWidth="1"/>
    <col min="6929" max="6929" width="8.33203125" style="3" customWidth="1"/>
    <col min="6930" max="6930" width="8.1640625" style="3" customWidth="1"/>
    <col min="6931" max="6932" width="7.33203125" style="3" customWidth="1"/>
    <col min="6933" max="6933" width="8" style="3" customWidth="1"/>
    <col min="6934" max="6934" width="9" style="3" customWidth="1"/>
    <col min="6935" max="6936" width="8" style="3" customWidth="1"/>
    <col min="6937" max="6938" width="7.33203125" style="3" customWidth="1"/>
    <col min="6939" max="6939" width="10.33203125" style="3" customWidth="1"/>
    <col min="6940" max="6940" width="9" style="3" customWidth="1"/>
    <col min="6941" max="6941" width="2.33203125" style="3" customWidth="1"/>
    <col min="6942" max="6942" width="15.33203125" style="3" customWidth="1"/>
    <col min="6943" max="6943" width="8.33203125" style="3" customWidth="1"/>
    <col min="6944" max="6944" width="15" style="3" customWidth="1"/>
    <col min="6945" max="6949" width="8.83203125" style="3"/>
    <col min="6950" max="6950" width="17.1640625" style="3" customWidth="1"/>
    <col min="6951" max="6951" width="16" style="3" customWidth="1"/>
    <col min="6952" max="6952" width="9.6640625" style="3" customWidth="1"/>
    <col min="6953" max="7175" width="8.83203125" style="3"/>
    <col min="7176" max="7177" width="2.33203125" style="3" customWidth="1"/>
    <col min="7178" max="7178" width="17.83203125" style="3" customWidth="1"/>
    <col min="7179" max="7179" width="10.33203125" style="3" customWidth="1"/>
    <col min="7180" max="7180" width="9" style="3" customWidth="1"/>
    <col min="7181" max="7181" width="8" style="3" customWidth="1"/>
    <col min="7182" max="7182" width="9" style="3" customWidth="1"/>
    <col min="7183" max="7183" width="8.33203125" style="3" customWidth="1"/>
    <col min="7184" max="7184" width="11.33203125" style="3" customWidth="1"/>
    <col min="7185" max="7185" width="8.33203125" style="3" customWidth="1"/>
    <col min="7186" max="7186" width="8.1640625" style="3" customWidth="1"/>
    <col min="7187" max="7188" width="7.33203125" style="3" customWidth="1"/>
    <col min="7189" max="7189" width="8" style="3" customWidth="1"/>
    <col min="7190" max="7190" width="9" style="3" customWidth="1"/>
    <col min="7191" max="7192" width="8" style="3" customWidth="1"/>
    <col min="7193" max="7194" width="7.33203125" style="3" customWidth="1"/>
    <col min="7195" max="7195" width="10.33203125" style="3" customWidth="1"/>
    <col min="7196" max="7196" width="9" style="3" customWidth="1"/>
    <col min="7197" max="7197" width="2.33203125" style="3" customWidth="1"/>
    <col min="7198" max="7198" width="15.33203125" style="3" customWidth="1"/>
    <col min="7199" max="7199" width="8.33203125" style="3" customWidth="1"/>
    <col min="7200" max="7200" width="15" style="3" customWidth="1"/>
    <col min="7201" max="7205" width="8.83203125" style="3"/>
    <col min="7206" max="7206" width="17.1640625" style="3" customWidth="1"/>
    <col min="7207" max="7207" width="16" style="3" customWidth="1"/>
    <col min="7208" max="7208" width="9.6640625" style="3" customWidth="1"/>
    <col min="7209" max="7431" width="8.83203125" style="3"/>
    <col min="7432" max="7433" width="2.33203125" style="3" customWidth="1"/>
    <col min="7434" max="7434" width="17.83203125" style="3" customWidth="1"/>
    <col min="7435" max="7435" width="10.33203125" style="3" customWidth="1"/>
    <col min="7436" max="7436" width="9" style="3" customWidth="1"/>
    <col min="7437" max="7437" width="8" style="3" customWidth="1"/>
    <col min="7438" max="7438" width="9" style="3" customWidth="1"/>
    <col min="7439" max="7439" width="8.33203125" style="3" customWidth="1"/>
    <col min="7440" max="7440" width="11.33203125" style="3" customWidth="1"/>
    <col min="7441" max="7441" width="8.33203125" style="3" customWidth="1"/>
    <col min="7442" max="7442" width="8.1640625" style="3" customWidth="1"/>
    <col min="7443" max="7444" width="7.33203125" style="3" customWidth="1"/>
    <col min="7445" max="7445" width="8" style="3" customWidth="1"/>
    <col min="7446" max="7446" width="9" style="3" customWidth="1"/>
    <col min="7447" max="7448" width="8" style="3" customWidth="1"/>
    <col min="7449" max="7450" width="7.33203125" style="3" customWidth="1"/>
    <col min="7451" max="7451" width="10.33203125" style="3" customWidth="1"/>
    <col min="7452" max="7452" width="9" style="3" customWidth="1"/>
    <col min="7453" max="7453" width="2.33203125" style="3" customWidth="1"/>
    <col min="7454" max="7454" width="15.33203125" style="3" customWidth="1"/>
    <col min="7455" max="7455" width="8.33203125" style="3" customWidth="1"/>
    <col min="7456" max="7456" width="15" style="3" customWidth="1"/>
    <col min="7457" max="7461" width="8.83203125" style="3"/>
    <col min="7462" max="7462" width="17.1640625" style="3" customWidth="1"/>
    <col min="7463" max="7463" width="16" style="3" customWidth="1"/>
    <col min="7464" max="7464" width="9.6640625" style="3" customWidth="1"/>
    <col min="7465" max="7687" width="8.83203125" style="3"/>
    <col min="7688" max="7689" width="2.33203125" style="3" customWidth="1"/>
    <col min="7690" max="7690" width="17.83203125" style="3" customWidth="1"/>
    <col min="7691" max="7691" width="10.33203125" style="3" customWidth="1"/>
    <col min="7692" max="7692" width="9" style="3" customWidth="1"/>
    <col min="7693" max="7693" width="8" style="3" customWidth="1"/>
    <col min="7694" max="7694" width="9" style="3" customWidth="1"/>
    <col min="7695" max="7695" width="8.33203125" style="3" customWidth="1"/>
    <col min="7696" max="7696" width="11.33203125" style="3" customWidth="1"/>
    <col min="7697" max="7697" width="8.33203125" style="3" customWidth="1"/>
    <col min="7698" max="7698" width="8.1640625" style="3" customWidth="1"/>
    <col min="7699" max="7700" width="7.33203125" style="3" customWidth="1"/>
    <col min="7701" max="7701" width="8" style="3" customWidth="1"/>
    <col min="7702" max="7702" width="9" style="3" customWidth="1"/>
    <col min="7703" max="7704" width="8" style="3" customWidth="1"/>
    <col min="7705" max="7706" width="7.33203125" style="3" customWidth="1"/>
    <col min="7707" max="7707" width="10.33203125" style="3" customWidth="1"/>
    <col min="7708" max="7708" width="9" style="3" customWidth="1"/>
    <col min="7709" max="7709" width="2.33203125" style="3" customWidth="1"/>
    <col min="7710" max="7710" width="15.33203125" style="3" customWidth="1"/>
    <col min="7711" max="7711" width="8.33203125" style="3" customWidth="1"/>
    <col min="7712" max="7712" width="15" style="3" customWidth="1"/>
    <col min="7713" max="7717" width="8.83203125" style="3"/>
    <col min="7718" max="7718" width="17.1640625" style="3" customWidth="1"/>
    <col min="7719" max="7719" width="16" style="3" customWidth="1"/>
    <col min="7720" max="7720" width="9.6640625" style="3" customWidth="1"/>
    <col min="7721" max="7943" width="8.83203125" style="3"/>
    <col min="7944" max="7945" width="2.33203125" style="3" customWidth="1"/>
    <col min="7946" max="7946" width="17.83203125" style="3" customWidth="1"/>
    <col min="7947" max="7947" width="10.33203125" style="3" customWidth="1"/>
    <col min="7948" max="7948" width="9" style="3" customWidth="1"/>
    <col min="7949" max="7949" width="8" style="3" customWidth="1"/>
    <col min="7950" max="7950" width="9" style="3" customWidth="1"/>
    <col min="7951" max="7951" width="8.33203125" style="3" customWidth="1"/>
    <col min="7952" max="7952" width="11.33203125" style="3" customWidth="1"/>
    <col min="7953" max="7953" width="8.33203125" style="3" customWidth="1"/>
    <col min="7954" max="7954" width="8.1640625" style="3" customWidth="1"/>
    <col min="7955" max="7956" width="7.33203125" style="3" customWidth="1"/>
    <col min="7957" max="7957" width="8" style="3" customWidth="1"/>
    <col min="7958" max="7958" width="9" style="3" customWidth="1"/>
    <col min="7959" max="7960" width="8" style="3" customWidth="1"/>
    <col min="7961" max="7962" width="7.33203125" style="3" customWidth="1"/>
    <col min="7963" max="7963" width="10.33203125" style="3" customWidth="1"/>
    <col min="7964" max="7964" width="9" style="3" customWidth="1"/>
    <col min="7965" max="7965" width="2.33203125" style="3" customWidth="1"/>
    <col min="7966" max="7966" width="15.33203125" style="3" customWidth="1"/>
    <col min="7967" max="7967" width="8.33203125" style="3" customWidth="1"/>
    <col min="7968" max="7968" width="15" style="3" customWidth="1"/>
    <col min="7969" max="7973" width="8.83203125" style="3"/>
    <col min="7974" max="7974" width="17.1640625" style="3" customWidth="1"/>
    <col min="7975" max="7975" width="16" style="3" customWidth="1"/>
    <col min="7976" max="7976" width="9.6640625" style="3" customWidth="1"/>
    <col min="7977" max="8199" width="8.83203125" style="3"/>
    <col min="8200" max="8201" width="2.33203125" style="3" customWidth="1"/>
    <col min="8202" max="8202" width="17.83203125" style="3" customWidth="1"/>
    <col min="8203" max="8203" width="10.33203125" style="3" customWidth="1"/>
    <col min="8204" max="8204" width="9" style="3" customWidth="1"/>
    <col min="8205" max="8205" width="8" style="3" customWidth="1"/>
    <col min="8206" max="8206" width="9" style="3" customWidth="1"/>
    <col min="8207" max="8207" width="8.33203125" style="3" customWidth="1"/>
    <col min="8208" max="8208" width="11.33203125" style="3" customWidth="1"/>
    <col min="8209" max="8209" width="8.33203125" style="3" customWidth="1"/>
    <col min="8210" max="8210" width="8.1640625" style="3" customWidth="1"/>
    <col min="8211" max="8212" width="7.33203125" style="3" customWidth="1"/>
    <col min="8213" max="8213" width="8" style="3" customWidth="1"/>
    <col min="8214" max="8214" width="9" style="3" customWidth="1"/>
    <col min="8215" max="8216" width="8" style="3" customWidth="1"/>
    <col min="8217" max="8218" width="7.33203125" style="3" customWidth="1"/>
    <col min="8219" max="8219" width="10.33203125" style="3" customWidth="1"/>
    <col min="8220" max="8220" width="9" style="3" customWidth="1"/>
    <col min="8221" max="8221" width="2.33203125" style="3" customWidth="1"/>
    <col min="8222" max="8222" width="15.33203125" style="3" customWidth="1"/>
    <col min="8223" max="8223" width="8.33203125" style="3" customWidth="1"/>
    <col min="8224" max="8224" width="15" style="3" customWidth="1"/>
    <col min="8225" max="8229" width="8.83203125" style="3"/>
    <col min="8230" max="8230" width="17.1640625" style="3" customWidth="1"/>
    <col min="8231" max="8231" width="16" style="3" customWidth="1"/>
    <col min="8232" max="8232" width="9.6640625" style="3" customWidth="1"/>
    <col min="8233" max="8455" width="8.83203125" style="3"/>
    <col min="8456" max="8457" width="2.33203125" style="3" customWidth="1"/>
    <col min="8458" max="8458" width="17.83203125" style="3" customWidth="1"/>
    <col min="8459" max="8459" width="10.33203125" style="3" customWidth="1"/>
    <col min="8460" max="8460" width="9" style="3" customWidth="1"/>
    <col min="8461" max="8461" width="8" style="3" customWidth="1"/>
    <col min="8462" max="8462" width="9" style="3" customWidth="1"/>
    <col min="8463" max="8463" width="8.33203125" style="3" customWidth="1"/>
    <col min="8464" max="8464" width="11.33203125" style="3" customWidth="1"/>
    <col min="8465" max="8465" width="8.33203125" style="3" customWidth="1"/>
    <col min="8466" max="8466" width="8.1640625" style="3" customWidth="1"/>
    <col min="8467" max="8468" width="7.33203125" style="3" customWidth="1"/>
    <col min="8469" max="8469" width="8" style="3" customWidth="1"/>
    <col min="8470" max="8470" width="9" style="3" customWidth="1"/>
    <col min="8471" max="8472" width="8" style="3" customWidth="1"/>
    <col min="8473" max="8474" width="7.33203125" style="3" customWidth="1"/>
    <col min="8475" max="8475" width="10.33203125" style="3" customWidth="1"/>
    <col min="8476" max="8476" width="9" style="3" customWidth="1"/>
    <col min="8477" max="8477" width="2.33203125" style="3" customWidth="1"/>
    <col min="8478" max="8478" width="15.33203125" style="3" customWidth="1"/>
    <col min="8479" max="8479" width="8.33203125" style="3" customWidth="1"/>
    <col min="8480" max="8480" width="15" style="3" customWidth="1"/>
    <col min="8481" max="8485" width="8.83203125" style="3"/>
    <col min="8486" max="8486" width="17.1640625" style="3" customWidth="1"/>
    <col min="8487" max="8487" width="16" style="3" customWidth="1"/>
    <col min="8488" max="8488" width="9.6640625" style="3" customWidth="1"/>
    <col min="8489" max="8711" width="8.83203125" style="3"/>
    <col min="8712" max="8713" width="2.33203125" style="3" customWidth="1"/>
    <col min="8714" max="8714" width="17.83203125" style="3" customWidth="1"/>
    <col min="8715" max="8715" width="10.33203125" style="3" customWidth="1"/>
    <col min="8716" max="8716" width="9" style="3" customWidth="1"/>
    <col min="8717" max="8717" width="8" style="3" customWidth="1"/>
    <col min="8718" max="8718" width="9" style="3" customWidth="1"/>
    <col min="8719" max="8719" width="8.33203125" style="3" customWidth="1"/>
    <col min="8720" max="8720" width="11.33203125" style="3" customWidth="1"/>
    <col min="8721" max="8721" width="8.33203125" style="3" customWidth="1"/>
    <col min="8722" max="8722" width="8.1640625" style="3" customWidth="1"/>
    <col min="8723" max="8724" width="7.33203125" style="3" customWidth="1"/>
    <col min="8725" max="8725" width="8" style="3" customWidth="1"/>
    <col min="8726" max="8726" width="9" style="3" customWidth="1"/>
    <col min="8727" max="8728" width="8" style="3" customWidth="1"/>
    <col min="8729" max="8730" width="7.33203125" style="3" customWidth="1"/>
    <col min="8731" max="8731" width="10.33203125" style="3" customWidth="1"/>
    <col min="8732" max="8732" width="9" style="3" customWidth="1"/>
    <col min="8733" max="8733" width="2.33203125" style="3" customWidth="1"/>
    <col min="8734" max="8734" width="15.33203125" style="3" customWidth="1"/>
    <col min="8735" max="8735" width="8.33203125" style="3" customWidth="1"/>
    <col min="8736" max="8736" width="15" style="3" customWidth="1"/>
    <col min="8737" max="8741" width="8.83203125" style="3"/>
    <col min="8742" max="8742" width="17.1640625" style="3" customWidth="1"/>
    <col min="8743" max="8743" width="16" style="3" customWidth="1"/>
    <col min="8744" max="8744" width="9.6640625" style="3" customWidth="1"/>
    <col min="8745" max="8967" width="8.83203125" style="3"/>
    <col min="8968" max="8969" width="2.33203125" style="3" customWidth="1"/>
    <col min="8970" max="8970" width="17.83203125" style="3" customWidth="1"/>
    <col min="8971" max="8971" width="10.33203125" style="3" customWidth="1"/>
    <col min="8972" max="8972" width="9" style="3" customWidth="1"/>
    <col min="8973" max="8973" width="8" style="3" customWidth="1"/>
    <col min="8974" max="8974" width="9" style="3" customWidth="1"/>
    <col min="8975" max="8975" width="8.33203125" style="3" customWidth="1"/>
    <col min="8976" max="8976" width="11.33203125" style="3" customWidth="1"/>
    <col min="8977" max="8977" width="8.33203125" style="3" customWidth="1"/>
    <col min="8978" max="8978" width="8.1640625" style="3" customWidth="1"/>
    <col min="8979" max="8980" width="7.33203125" style="3" customWidth="1"/>
    <col min="8981" max="8981" width="8" style="3" customWidth="1"/>
    <col min="8982" max="8982" width="9" style="3" customWidth="1"/>
    <col min="8983" max="8984" width="8" style="3" customWidth="1"/>
    <col min="8985" max="8986" width="7.33203125" style="3" customWidth="1"/>
    <col min="8987" max="8987" width="10.33203125" style="3" customWidth="1"/>
    <col min="8988" max="8988" width="9" style="3" customWidth="1"/>
    <col min="8989" max="8989" width="2.33203125" style="3" customWidth="1"/>
    <col min="8990" max="8990" width="15.33203125" style="3" customWidth="1"/>
    <col min="8991" max="8991" width="8.33203125" style="3" customWidth="1"/>
    <col min="8992" max="8992" width="15" style="3" customWidth="1"/>
    <col min="8993" max="8997" width="8.83203125" style="3"/>
    <col min="8998" max="8998" width="17.1640625" style="3" customWidth="1"/>
    <col min="8999" max="8999" width="16" style="3" customWidth="1"/>
    <col min="9000" max="9000" width="9.6640625" style="3" customWidth="1"/>
    <col min="9001" max="9223" width="8.83203125" style="3"/>
    <col min="9224" max="9225" width="2.33203125" style="3" customWidth="1"/>
    <col min="9226" max="9226" width="17.83203125" style="3" customWidth="1"/>
    <col min="9227" max="9227" width="10.33203125" style="3" customWidth="1"/>
    <col min="9228" max="9228" width="9" style="3" customWidth="1"/>
    <col min="9229" max="9229" width="8" style="3" customWidth="1"/>
    <col min="9230" max="9230" width="9" style="3" customWidth="1"/>
    <col min="9231" max="9231" width="8.33203125" style="3" customWidth="1"/>
    <col min="9232" max="9232" width="11.33203125" style="3" customWidth="1"/>
    <col min="9233" max="9233" width="8.33203125" style="3" customWidth="1"/>
    <col min="9234" max="9234" width="8.1640625" style="3" customWidth="1"/>
    <col min="9235" max="9236" width="7.33203125" style="3" customWidth="1"/>
    <col min="9237" max="9237" width="8" style="3" customWidth="1"/>
    <col min="9238" max="9238" width="9" style="3" customWidth="1"/>
    <col min="9239" max="9240" width="8" style="3" customWidth="1"/>
    <col min="9241" max="9242" width="7.33203125" style="3" customWidth="1"/>
    <col min="9243" max="9243" width="10.33203125" style="3" customWidth="1"/>
    <col min="9244" max="9244" width="9" style="3" customWidth="1"/>
    <col min="9245" max="9245" width="2.33203125" style="3" customWidth="1"/>
    <col min="9246" max="9246" width="15.33203125" style="3" customWidth="1"/>
    <col min="9247" max="9247" width="8.33203125" style="3" customWidth="1"/>
    <col min="9248" max="9248" width="15" style="3" customWidth="1"/>
    <col min="9249" max="9253" width="8.83203125" style="3"/>
    <col min="9254" max="9254" width="17.1640625" style="3" customWidth="1"/>
    <col min="9255" max="9255" width="16" style="3" customWidth="1"/>
    <col min="9256" max="9256" width="9.6640625" style="3" customWidth="1"/>
    <col min="9257" max="9479" width="8.83203125" style="3"/>
    <col min="9480" max="9481" width="2.33203125" style="3" customWidth="1"/>
    <col min="9482" max="9482" width="17.83203125" style="3" customWidth="1"/>
    <col min="9483" max="9483" width="10.33203125" style="3" customWidth="1"/>
    <col min="9484" max="9484" width="9" style="3" customWidth="1"/>
    <col min="9485" max="9485" width="8" style="3" customWidth="1"/>
    <col min="9486" max="9486" width="9" style="3" customWidth="1"/>
    <col min="9487" max="9487" width="8.33203125" style="3" customWidth="1"/>
    <col min="9488" max="9488" width="11.33203125" style="3" customWidth="1"/>
    <col min="9489" max="9489" width="8.33203125" style="3" customWidth="1"/>
    <col min="9490" max="9490" width="8.1640625" style="3" customWidth="1"/>
    <col min="9491" max="9492" width="7.33203125" style="3" customWidth="1"/>
    <col min="9493" max="9493" width="8" style="3" customWidth="1"/>
    <col min="9494" max="9494" width="9" style="3" customWidth="1"/>
    <col min="9495" max="9496" width="8" style="3" customWidth="1"/>
    <col min="9497" max="9498" width="7.33203125" style="3" customWidth="1"/>
    <col min="9499" max="9499" width="10.33203125" style="3" customWidth="1"/>
    <col min="9500" max="9500" width="9" style="3" customWidth="1"/>
    <col min="9501" max="9501" width="2.33203125" style="3" customWidth="1"/>
    <col min="9502" max="9502" width="15.33203125" style="3" customWidth="1"/>
    <col min="9503" max="9503" width="8.33203125" style="3" customWidth="1"/>
    <col min="9504" max="9504" width="15" style="3" customWidth="1"/>
    <col min="9505" max="9509" width="8.83203125" style="3"/>
    <col min="9510" max="9510" width="17.1640625" style="3" customWidth="1"/>
    <col min="9511" max="9511" width="16" style="3" customWidth="1"/>
    <col min="9512" max="9512" width="9.6640625" style="3" customWidth="1"/>
    <col min="9513" max="9735" width="8.83203125" style="3"/>
    <col min="9736" max="9737" width="2.33203125" style="3" customWidth="1"/>
    <col min="9738" max="9738" width="17.83203125" style="3" customWidth="1"/>
    <col min="9739" max="9739" width="10.33203125" style="3" customWidth="1"/>
    <col min="9740" max="9740" width="9" style="3" customWidth="1"/>
    <col min="9741" max="9741" width="8" style="3" customWidth="1"/>
    <col min="9742" max="9742" width="9" style="3" customWidth="1"/>
    <col min="9743" max="9743" width="8.33203125" style="3" customWidth="1"/>
    <col min="9744" max="9744" width="11.33203125" style="3" customWidth="1"/>
    <col min="9745" max="9745" width="8.33203125" style="3" customWidth="1"/>
    <col min="9746" max="9746" width="8.1640625" style="3" customWidth="1"/>
    <col min="9747" max="9748" width="7.33203125" style="3" customWidth="1"/>
    <col min="9749" max="9749" width="8" style="3" customWidth="1"/>
    <col min="9750" max="9750" width="9" style="3" customWidth="1"/>
    <col min="9751" max="9752" width="8" style="3" customWidth="1"/>
    <col min="9753" max="9754" width="7.33203125" style="3" customWidth="1"/>
    <col min="9755" max="9755" width="10.33203125" style="3" customWidth="1"/>
    <col min="9756" max="9756" width="9" style="3" customWidth="1"/>
    <col min="9757" max="9757" width="2.33203125" style="3" customWidth="1"/>
    <col min="9758" max="9758" width="15.33203125" style="3" customWidth="1"/>
    <col min="9759" max="9759" width="8.33203125" style="3" customWidth="1"/>
    <col min="9760" max="9760" width="15" style="3" customWidth="1"/>
    <col min="9761" max="9765" width="8.83203125" style="3"/>
    <col min="9766" max="9766" width="17.1640625" style="3" customWidth="1"/>
    <col min="9767" max="9767" width="16" style="3" customWidth="1"/>
    <col min="9768" max="9768" width="9.6640625" style="3" customWidth="1"/>
    <col min="9769" max="9991" width="8.83203125" style="3"/>
    <col min="9992" max="9993" width="2.33203125" style="3" customWidth="1"/>
    <col min="9994" max="9994" width="17.83203125" style="3" customWidth="1"/>
    <col min="9995" max="9995" width="10.33203125" style="3" customWidth="1"/>
    <col min="9996" max="9996" width="9" style="3" customWidth="1"/>
    <col min="9997" max="9997" width="8" style="3" customWidth="1"/>
    <col min="9998" max="9998" width="9" style="3" customWidth="1"/>
    <col min="9999" max="9999" width="8.33203125" style="3" customWidth="1"/>
    <col min="10000" max="10000" width="11.33203125" style="3" customWidth="1"/>
    <col min="10001" max="10001" width="8.33203125" style="3" customWidth="1"/>
    <col min="10002" max="10002" width="8.1640625" style="3" customWidth="1"/>
    <col min="10003" max="10004" width="7.33203125" style="3" customWidth="1"/>
    <col min="10005" max="10005" width="8" style="3" customWidth="1"/>
    <col min="10006" max="10006" width="9" style="3" customWidth="1"/>
    <col min="10007" max="10008" width="8" style="3" customWidth="1"/>
    <col min="10009" max="10010" width="7.33203125" style="3" customWidth="1"/>
    <col min="10011" max="10011" width="10.33203125" style="3" customWidth="1"/>
    <col min="10012" max="10012" width="9" style="3" customWidth="1"/>
    <col min="10013" max="10013" width="2.33203125" style="3" customWidth="1"/>
    <col min="10014" max="10014" width="15.33203125" style="3" customWidth="1"/>
    <col min="10015" max="10015" width="8.33203125" style="3" customWidth="1"/>
    <col min="10016" max="10016" width="15" style="3" customWidth="1"/>
    <col min="10017" max="10021" width="8.83203125" style="3"/>
    <col min="10022" max="10022" width="17.1640625" style="3" customWidth="1"/>
    <col min="10023" max="10023" width="16" style="3" customWidth="1"/>
    <col min="10024" max="10024" width="9.6640625" style="3" customWidth="1"/>
    <col min="10025" max="10247" width="8.83203125" style="3"/>
    <col min="10248" max="10249" width="2.33203125" style="3" customWidth="1"/>
    <col min="10250" max="10250" width="17.83203125" style="3" customWidth="1"/>
    <col min="10251" max="10251" width="10.33203125" style="3" customWidth="1"/>
    <col min="10252" max="10252" width="9" style="3" customWidth="1"/>
    <col min="10253" max="10253" width="8" style="3" customWidth="1"/>
    <col min="10254" max="10254" width="9" style="3" customWidth="1"/>
    <col min="10255" max="10255" width="8.33203125" style="3" customWidth="1"/>
    <col min="10256" max="10256" width="11.33203125" style="3" customWidth="1"/>
    <col min="10257" max="10257" width="8.33203125" style="3" customWidth="1"/>
    <col min="10258" max="10258" width="8.1640625" style="3" customWidth="1"/>
    <col min="10259" max="10260" width="7.33203125" style="3" customWidth="1"/>
    <col min="10261" max="10261" width="8" style="3" customWidth="1"/>
    <col min="10262" max="10262" width="9" style="3" customWidth="1"/>
    <col min="10263" max="10264" width="8" style="3" customWidth="1"/>
    <col min="10265" max="10266" width="7.33203125" style="3" customWidth="1"/>
    <col min="10267" max="10267" width="10.33203125" style="3" customWidth="1"/>
    <col min="10268" max="10268" width="9" style="3" customWidth="1"/>
    <col min="10269" max="10269" width="2.33203125" style="3" customWidth="1"/>
    <col min="10270" max="10270" width="15.33203125" style="3" customWidth="1"/>
    <col min="10271" max="10271" width="8.33203125" style="3" customWidth="1"/>
    <col min="10272" max="10272" width="15" style="3" customWidth="1"/>
    <col min="10273" max="10277" width="8.83203125" style="3"/>
    <col min="10278" max="10278" width="17.1640625" style="3" customWidth="1"/>
    <col min="10279" max="10279" width="16" style="3" customWidth="1"/>
    <col min="10280" max="10280" width="9.6640625" style="3" customWidth="1"/>
    <col min="10281" max="10503" width="8.83203125" style="3"/>
    <col min="10504" max="10505" width="2.33203125" style="3" customWidth="1"/>
    <col min="10506" max="10506" width="17.83203125" style="3" customWidth="1"/>
    <col min="10507" max="10507" width="10.33203125" style="3" customWidth="1"/>
    <col min="10508" max="10508" width="9" style="3" customWidth="1"/>
    <col min="10509" max="10509" width="8" style="3" customWidth="1"/>
    <col min="10510" max="10510" width="9" style="3" customWidth="1"/>
    <col min="10511" max="10511" width="8.33203125" style="3" customWidth="1"/>
    <col min="10512" max="10512" width="11.33203125" style="3" customWidth="1"/>
    <col min="10513" max="10513" width="8.33203125" style="3" customWidth="1"/>
    <col min="10514" max="10514" width="8.1640625" style="3" customWidth="1"/>
    <col min="10515" max="10516" width="7.33203125" style="3" customWidth="1"/>
    <col min="10517" max="10517" width="8" style="3" customWidth="1"/>
    <col min="10518" max="10518" width="9" style="3" customWidth="1"/>
    <col min="10519" max="10520" width="8" style="3" customWidth="1"/>
    <col min="10521" max="10522" width="7.33203125" style="3" customWidth="1"/>
    <col min="10523" max="10523" width="10.33203125" style="3" customWidth="1"/>
    <col min="10524" max="10524" width="9" style="3" customWidth="1"/>
    <col min="10525" max="10525" width="2.33203125" style="3" customWidth="1"/>
    <col min="10526" max="10526" width="15.33203125" style="3" customWidth="1"/>
    <col min="10527" max="10527" width="8.33203125" style="3" customWidth="1"/>
    <col min="10528" max="10528" width="15" style="3" customWidth="1"/>
    <col min="10529" max="10533" width="8.83203125" style="3"/>
    <col min="10534" max="10534" width="17.1640625" style="3" customWidth="1"/>
    <col min="10535" max="10535" width="16" style="3" customWidth="1"/>
    <col min="10536" max="10536" width="9.6640625" style="3" customWidth="1"/>
    <col min="10537" max="10759" width="8.83203125" style="3"/>
    <col min="10760" max="10761" width="2.33203125" style="3" customWidth="1"/>
    <col min="10762" max="10762" width="17.83203125" style="3" customWidth="1"/>
    <col min="10763" max="10763" width="10.33203125" style="3" customWidth="1"/>
    <col min="10764" max="10764" width="9" style="3" customWidth="1"/>
    <col min="10765" max="10765" width="8" style="3" customWidth="1"/>
    <col min="10766" max="10766" width="9" style="3" customWidth="1"/>
    <col min="10767" max="10767" width="8.33203125" style="3" customWidth="1"/>
    <col min="10768" max="10768" width="11.33203125" style="3" customWidth="1"/>
    <col min="10769" max="10769" width="8.33203125" style="3" customWidth="1"/>
    <col min="10770" max="10770" width="8.1640625" style="3" customWidth="1"/>
    <col min="10771" max="10772" width="7.33203125" style="3" customWidth="1"/>
    <col min="10773" max="10773" width="8" style="3" customWidth="1"/>
    <col min="10774" max="10774" width="9" style="3" customWidth="1"/>
    <col min="10775" max="10776" width="8" style="3" customWidth="1"/>
    <col min="10777" max="10778" width="7.33203125" style="3" customWidth="1"/>
    <col min="10779" max="10779" width="10.33203125" style="3" customWidth="1"/>
    <col min="10780" max="10780" width="9" style="3" customWidth="1"/>
    <col min="10781" max="10781" width="2.33203125" style="3" customWidth="1"/>
    <col min="10782" max="10782" width="15.33203125" style="3" customWidth="1"/>
    <col min="10783" max="10783" width="8.33203125" style="3" customWidth="1"/>
    <col min="10784" max="10784" width="15" style="3" customWidth="1"/>
    <col min="10785" max="10789" width="8.83203125" style="3"/>
    <col min="10790" max="10790" width="17.1640625" style="3" customWidth="1"/>
    <col min="10791" max="10791" width="16" style="3" customWidth="1"/>
    <col min="10792" max="10792" width="9.6640625" style="3" customWidth="1"/>
    <col min="10793" max="11015" width="8.83203125" style="3"/>
    <col min="11016" max="11017" width="2.33203125" style="3" customWidth="1"/>
    <col min="11018" max="11018" width="17.83203125" style="3" customWidth="1"/>
    <col min="11019" max="11019" width="10.33203125" style="3" customWidth="1"/>
    <col min="11020" max="11020" width="9" style="3" customWidth="1"/>
    <col min="11021" max="11021" width="8" style="3" customWidth="1"/>
    <col min="11022" max="11022" width="9" style="3" customWidth="1"/>
    <col min="11023" max="11023" width="8.33203125" style="3" customWidth="1"/>
    <col min="11024" max="11024" width="11.33203125" style="3" customWidth="1"/>
    <col min="11025" max="11025" width="8.33203125" style="3" customWidth="1"/>
    <col min="11026" max="11026" width="8.1640625" style="3" customWidth="1"/>
    <col min="11027" max="11028" width="7.33203125" style="3" customWidth="1"/>
    <col min="11029" max="11029" width="8" style="3" customWidth="1"/>
    <col min="11030" max="11030" width="9" style="3" customWidth="1"/>
    <col min="11031" max="11032" width="8" style="3" customWidth="1"/>
    <col min="11033" max="11034" width="7.33203125" style="3" customWidth="1"/>
    <col min="11035" max="11035" width="10.33203125" style="3" customWidth="1"/>
    <col min="11036" max="11036" width="9" style="3" customWidth="1"/>
    <col min="11037" max="11037" width="2.33203125" style="3" customWidth="1"/>
    <col min="11038" max="11038" width="15.33203125" style="3" customWidth="1"/>
    <col min="11039" max="11039" width="8.33203125" style="3" customWidth="1"/>
    <col min="11040" max="11040" width="15" style="3" customWidth="1"/>
    <col min="11041" max="11045" width="8.83203125" style="3"/>
    <col min="11046" max="11046" width="17.1640625" style="3" customWidth="1"/>
    <col min="11047" max="11047" width="16" style="3" customWidth="1"/>
    <col min="11048" max="11048" width="9.6640625" style="3" customWidth="1"/>
    <col min="11049" max="11271" width="8.83203125" style="3"/>
    <col min="11272" max="11273" width="2.33203125" style="3" customWidth="1"/>
    <col min="11274" max="11274" width="17.83203125" style="3" customWidth="1"/>
    <col min="11275" max="11275" width="10.33203125" style="3" customWidth="1"/>
    <col min="11276" max="11276" width="9" style="3" customWidth="1"/>
    <col min="11277" max="11277" width="8" style="3" customWidth="1"/>
    <col min="11278" max="11278" width="9" style="3" customWidth="1"/>
    <col min="11279" max="11279" width="8.33203125" style="3" customWidth="1"/>
    <col min="11280" max="11280" width="11.33203125" style="3" customWidth="1"/>
    <col min="11281" max="11281" width="8.33203125" style="3" customWidth="1"/>
    <col min="11282" max="11282" width="8.1640625" style="3" customWidth="1"/>
    <col min="11283" max="11284" width="7.33203125" style="3" customWidth="1"/>
    <col min="11285" max="11285" width="8" style="3" customWidth="1"/>
    <col min="11286" max="11286" width="9" style="3" customWidth="1"/>
    <col min="11287" max="11288" width="8" style="3" customWidth="1"/>
    <col min="11289" max="11290" width="7.33203125" style="3" customWidth="1"/>
    <col min="11291" max="11291" width="10.33203125" style="3" customWidth="1"/>
    <col min="11292" max="11292" width="9" style="3" customWidth="1"/>
    <col min="11293" max="11293" width="2.33203125" style="3" customWidth="1"/>
    <col min="11294" max="11294" width="15.33203125" style="3" customWidth="1"/>
    <col min="11295" max="11295" width="8.33203125" style="3" customWidth="1"/>
    <col min="11296" max="11296" width="15" style="3" customWidth="1"/>
    <col min="11297" max="11301" width="8.83203125" style="3"/>
    <col min="11302" max="11302" width="17.1640625" style="3" customWidth="1"/>
    <col min="11303" max="11303" width="16" style="3" customWidth="1"/>
    <col min="11304" max="11304" width="9.6640625" style="3" customWidth="1"/>
    <col min="11305" max="11527" width="8.83203125" style="3"/>
    <col min="11528" max="11529" width="2.33203125" style="3" customWidth="1"/>
    <col min="11530" max="11530" width="17.83203125" style="3" customWidth="1"/>
    <col min="11531" max="11531" width="10.33203125" style="3" customWidth="1"/>
    <col min="11532" max="11532" width="9" style="3" customWidth="1"/>
    <col min="11533" max="11533" width="8" style="3" customWidth="1"/>
    <col min="11534" max="11534" width="9" style="3" customWidth="1"/>
    <col min="11535" max="11535" width="8.33203125" style="3" customWidth="1"/>
    <col min="11536" max="11536" width="11.33203125" style="3" customWidth="1"/>
    <col min="11537" max="11537" width="8.33203125" style="3" customWidth="1"/>
    <col min="11538" max="11538" width="8.1640625" style="3" customWidth="1"/>
    <col min="11539" max="11540" width="7.33203125" style="3" customWidth="1"/>
    <col min="11541" max="11541" width="8" style="3" customWidth="1"/>
    <col min="11542" max="11542" width="9" style="3" customWidth="1"/>
    <col min="11543" max="11544" width="8" style="3" customWidth="1"/>
    <col min="11545" max="11546" width="7.33203125" style="3" customWidth="1"/>
    <col min="11547" max="11547" width="10.33203125" style="3" customWidth="1"/>
    <col min="11548" max="11548" width="9" style="3" customWidth="1"/>
    <col min="11549" max="11549" width="2.33203125" style="3" customWidth="1"/>
    <col min="11550" max="11550" width="15.33203125" style="3" customWidth="1"/>
    <col min="11551" max="11551" width="8.33203125" style="3" customWidth="1"/>
    <col min="11552" max="11552" width="15" style="3" customWidth="1"/>
    <col min="11553" max="11557" width="8.83203125" style="3"/>
    <col min="11558" max="11558" width="17.1640625" style="3" customWidth="1"/>
    <col min="11559" max="11559" width="16" style="3" customWidth="1"/>
    <col min="11560" max="11560" width="9.6640625" style="3" customWidth="1"/>
    <col min="11561" max="11783" width="8.83203125" style="3"/>
    <col min="11784" max="11785" width="2.33203125" style="3" customWidth="1"/>
    <col min="11786" max="11786" width="17.83203125" style="3" customWidth="1"/>
    <col min="11787" max="11787" width="10.33203125" style="3" customWidth="1"/>
    <col min="11788" max="11788" width="9" style="3" customWidth="1"/>
    <col min="11789" max="11789" width="8" style="3" customWidth="1"/>
    <col min="11790" max="11790" width="9" style="3" customWidth="1"/>
    <col min="11791" max="11791" width="8.33203125" style="3" customWidth="1"/>
    <col min="11792" max="11792" width="11.33203125" style="3" customWidth="1"/>
    <col min="11793" max="11793" width="8.33203125" style="3" customWidth="1"/>
    <col min="11794" max="11794" width="8.1640625" style="3" customWidth="1"/>
    <col min="11795" max="11796" width="7.33203125" style="3" customWidth="1"/>
    <col min="11797" max="11797" width="8" style="3" customWidth="1"/>
    <col min="11798" max="11798" width="9" style="3" customWidth="1"/>
    <col min="11799" max="11800" width="8" style="3" customWidth="1"/>
    <col min="11801" max="11802" width="7.33203125" style="3" customWidth="1"/>
    <col min="11803" max="11803" width="10.33203125" style="3" customWidth="1"/>
    <col min="11804" max="11804" width="9" style="3" customWidth="1"/>
    <col min="11805" max="11805" width="2.33203125" style="3" customWidth="1"/>
    <col min="11806" max="11806" width="15.33203125" style="3" customWidth="1"/>
    <col min="11807" max="11807" width="8.33203125" style="3" customWidth="1"/>
    <col min="11808" max="11808" width="15" style="3" customWidth="1"/>
    <col min="11809" max="11813" width="8.83203125" style="3"/>
    <col min="11814" max="11814" width="17.1640625" style="3" customWidth="1"/>
    <col min="11815" max="11815" width="16" style="3" customWidth="1"/>
    <col min="11816" max="11816" width="9.6640625" style="3" customWidth="1"/>
    <col min="11817" max="12039" width="8.83203125" style="3"/>
    <col min="12040" max="12041" width="2.33203125" style="3" customWidth="1"/>
    <col min="12042" max="12042" width="17.83203125" style="3" customWidth="1"/>
    <col min="12043" max="12043" width="10.33203125" style="3" customWidth="1"/>
    <col min="12044" max="12044" width="9" style="3" customWidth="1"/>
    <col min="12045" max="12045" width="8" style="3" customWidth="1"/>
    <col min="12046" max="12046" width="9" style="3" customWidth="1"/>
    <col min="12047" max="12047" width="8.33203125" style="3" customWidth="1"/>
    <col min="12048" max="12048" width="11.33203125" style="3" customWidth="1"/>
    <col min="12049" max="12049" width="8.33203125" style="3" customWidth="1"/>
    <col min="12050" max="12050" width="8.1640625" style="3" customWidth="1"/>
    <col min="12051" max="12052" width="7.33203125" style="3" customWidth="1"/>
    <col min="12053" max="12053" width="8" style="3" customWidth="1"/>
    <col min="12054" max="12054" width="9" style="3" customWidth="1"/>
    <col min="12055" max="12056" width="8" style="3" customWidth="1"/>
    <col min="12057" max="12058" width="7.33203125" style="3" customWidth="1"/>
    <col min="12059" max="12059" width="10.33203125" style="3" customWidth="1"/>
    <col min="12060" max="12060" width="9" style="3" customWidth="1"/>
    <col min="12061" max="12061" width="2.33203125" style="3" customWidth="1"/>
    <col min="12062" max="12062" width="15.33203125" style="3" customWidth="1"/>
    <col min="12063" max="12063" width="8.33203125" style="3" customWidth="1"/>
    <col min="12064" max="12064" width="15" style="3" customWidth="1"/>
    <col min="12065" max="12069" width="8.83203125" style="3"/>
    <col min="12070" max="12070" width="17.1640625" style="3" customWidth="1"/>
    <col min="12071" max="12071" width="16" style="3" customWidth="1"/>
    <col min="12072" max="12072" width="9.6640625" style="3" customWidth="1"/>
    <col min="12073" max="12295" width="8.83203125" style="3"/>
    <col min="12296" max="12297" width="2.33203125" style="3" customWidth="1"/>
    <col min="12298" max="12298" width="17.83203125" style="3" customWidth="1"/>
    <col min="12299" max="12299" width="10.33203125" style="3" customWidth="1"/>
    <col min="12300" max="12300" width="9" style="3" customWidth="1"/>
    <col min="12301" max="12301" width="8" style="3" customWidth="1"/>
    <col min="12302" max="12302" width="9" style="3" customWidth="1"/>
    <col min="12303" max="12303" width="8.33203125" style="3" customWidth="1"/>
    <col min="12304" max="12304" width="11.33203125" style="3" customWidth="1"/>
    <col min="12305" max="12305" width="8.33203125" style="3" customWidth="1"/>
    <col min="12306" max="12306" width="8.1640625" style="3" customWidth="1"/>
    <col min="12307" max="12308" width="7.33203125" style="3" customWidth="1"/>
    <col min="12309" max="12309" width="8" style="3" customWidth="1"/>
    <col min="12310" max="12310" width="9" style="3" customWidth="1"/>
    <col min="12311" max="12312" width="8" style="3" customWidth="1"/>
    <col min="12313" max="12314" width="7.33203125" style="3" customWidth="1"/>
    <col min="12315" max="12315" width="10.33203125" style="3" customWidth="1"/>
    <col min="12316" max="12316" width="9" style="3" customWidth="1"/>
    <col min="12317" max="12317" width="2.33203125" style="3" customWidth="1"/>
    <col min="12318" max="12318" width="15.33203125" style="3" customWidth="1"/>
    <col min="12319" max="12319" width="8.33203125" style="3" customWidth="1"/>
    <col min="12320" max="12320" width="15" style="3" customWidth="1"/>
    <col min="12321" max="12325" width="8.83203125" style="3"/>
    <col min="12326" max="12326" width="17.1640625" style="3" customWidth="1"/>
    <col min="12327" max="12327" width="16" style="3" customWidth="1"/>
    <col min="12328" max="12328" width="9.6640625" style="3" customWidth="1"/>
    <col min="12329" max="12551" width="8.83203125" style="3"/>
    <col min="12552" max="12553" width="2.33203125" style="3" customWidth="1"/>
    <col min="12554" max="12554" width="17.83203125" style="3" customWidth="1"/>
    <col min="12555" max="12555" width="10.33203125" style="3" customWidth="1"/>
    <col min="12556" max="12556" width="9" style="3" customWidth="1"/>
    <col min="12557" max="12557" width="8" style="3" customWidth="1"/>
    <col min="12558" max="12558" width="9" style="3" customWidth="1"/>
    <col min="12559" max="12559" width="8.33203125" style="3" customWidth="1"/>
    <col min="12560" max="12560" width="11.33203125" style="3" customWidth="1"/>
    <col min="12561" max="12561" width="8.33203125" style="3" customWidth="1"/>
    <col min="12562" max="12562" width="8.1640625" style="3" customWidth="1"/>
    <col min="12563" max="12564" width="7.33203125" style="3" customWidth="1"/>
    <col min="12565" max="12565" width="8" style="3" customWidth="1"/>
    <col min="12566" max="12566" width="9" style="3" customWidth="1"/>
    <col min="12567" max="12568" width="8" style="3" customWidth="1"/>
    <col min="12569" max="12570" width="7.33203125" style="3" customWidth="1"/>
    <col min="12571" max="12571" width="10.33203125" style="3" customWidth="1"/>
    <col min="12572" max="12572" width="9" style="3" customWidth="1"/>
    <col min="12573" max="12573" width="2.33203125" style="3" customWidth="1"/>
    <col min="12574" max="12574" width="15.33203125" style="3" customWidth="1"/>
    <col min="12575" max="12575" width="8.33203125" style="3" customWidth="1"/>
    <col min="12576" max="12576" width="15" style="3" customWidth="1"/>
    <col min="12577" max="12581" width="8.83203125" style="3"/>
    <col min="12582" max="12582" width="17.1640625" style="3" customWidth="1"/>
    <col min="12583" max="12583" width="16" style="3" customWidth="1"/>
    <col min="12584" max="12584" width="9.6640625" style="3" customWidth="1"/>
    <col min="12585" max="12807" width="8.83203125" style="3"/>
    <col min="12808" max="12809" width="2.33203125" style="3" customWidth="1"/>
    <col min="12810" max="12810" width="17.83203125" style="3" customWidth="1"/>
    <col min="12811" max="12811" width="10.33203125" style="3" customWidth="1"/>
    <col min="12812" max="12812" width="9" style="3" customWidth="1"/>
    <col min="12813" max="12813" width="8" style="3" customWidth="1"/>
    <col min="12814" max="12814" width="9" style="3" customWidth="1"/>
    <col min="12815" max="12815" width="8.33203125" style="3" customWidth="1"/>
    <col min="12816" max="12816" width="11.33203125" style="3" customWidth="1"/>
    <col min="12817" max="12817" width="8.33203125" style="3" customWidth="1"/>
    <col min="12818" max="12818" width="8.1640625" style="3" customWidth="1"/>
    <col min="12819" max="12820" width="7.33203125" style="3" customWidth="1"/>
    <col min="12821" max="12821" width="8" style="3" customWidth="1"/>
    <col min="12822" max="12822" width="9" style="3" customWidth="1"/>
    <col min="12823" max="12824" width="8" style="3" customWidth="1"/>
    <col min="12825" max="12826" width="7.33203125" style="3" customWidth="1"/>
    <col min="12827" max="12827" width="10.33203125" style="3" customWidth="1"/>
    <col min="12828" max="12828" width="9" style="3" customWidth="1"/>
    <col min="12829" max="12829" width="2.33203125" style="3" customWidth="1"/>
    <col min="12830" max="12830" width="15.33203125" style="3" customWidth="1"/>
    <col min="12831" max="12831" width="8.33203125" style="3" customWidth="1"/>
    <col min="12832" max="12832" width="15" style="3" customWidth="1"/>
    <col min="12833" max="12837" width="8.83203125" style="3"/>
    <col min="12838" max="12838" width="17.1640625" style="3" customWidth="1"/>
    <col min="12839" max="12839" width="16" style="3" customWidth="1"/>
    <col min="12840" max="12840" width="9.6640625" style="3" customWidth="1"/>
    <col min="12841" max="13063" width="8.83203125" style="3"/>
    <col min="13064" max="13065" width="2.33203125" style="3" customWidth="1"/>
    <col min="13066" max="13066" width="17.83203125" style="3" customWidth="1"/>
    <col min="13067" max="13067" width="10.33203125" style="3" customWidth="1"/>
    <col min="13068" max="13068" width="9" style="3" customWidth="1"/>
    <col min="13069" max="13069" width="8" style="3" customWidth="1"/>
    <col min="13070" max="13070" width="9" style="3" customWidth="1"/>
    <col min="13071" max="13071" width="8.33203125" style="3" customWidth="1"/>
    <col min="13072" max="13072" width="11.33203125" style="3" customWidth="1"/>
    <col min="13073" max="13073" width="8.33203125" style="3" customWidth="1"/>
    <col min="13074" max="13074" width="8.1640625" style="3" customWidth="1"/>
    <col min="13075" max="13076" width="7.33203125" style="3" customWidth="1"/>
    <col min="13077" max="13077" width="8" style="3" customWidth="1"/>
    <col min="13078" max="13078" width="9" style="3" customWidth="1"/>
    <col min="13079" max="13080" width="8" style="3" customWidth="1"/>
    <col min="13081" max="13082" width="7.33203125" style="3" customWidth="1"/>
    <col min="13083" max="13083" width="10.33203125" style="3" customWidth="1"/>
    <col min="13084" max="13084" width="9" style="3" customWidth="1"/>
    <col min="13085" max="13085" width="2.33203125" style="3" customWidth="1"/>
    <col min="13086" max="13086" width="15.33203125" style="3" customWidth="1"/>
    <col min="13087" max="13087" width="8.33203125" style="3" customWidth="1"/>
    <col min="13088" max="13088" width="15" style="3" customWidth="1"/>
    <col min="13089" max="13093" width="8.83203125" style="3"/>
    <col min="13094" max="13094" width="17.1640625" style="3" customWidth="1"/>
    <col min="13095" max="13095" width="16" style="3" customWidth="1"/>
    <col min="13096" max="13096" width="9.6640625" style="3" customWidth="1"/>
    <col min="13097" max="13319" width="8.83203125" style="3"/>
    <col min="13320" max="13321" width="2.33203125" style="3" customWidth="1"/>
    <col min="13322" max="13322" width="17.83203125" style="3" customWidth="1"/>
    <col min="13323" max="13323" width="10.33203125" style="3" customWidth="1"/>
    <col min="13324" max="13324" width="9" style="3" customWidth="1"/>
    <col min="13325" max="13325" width="8" style="3" customWidth="1"/>
    <col min="13326" max="13326" width="9" style="3" customWidth="1"/>
    <col min="13327" max="13327" width="8.33203125" style="3" customWidth="1"/>
    <col min="13328" max="13328" width="11.33203125" style="3" customWidth="1"/>
    <col min="13329" max="13329" width="8.33203125" style="3" customWidth="1"/>
    <col min="13330" max="13330" width="8.1640625" style="3" customWidth="1"/>
    <col min="13331" max="13332" width="7.33203125" style="3" customWidth="1"/>
    <col min="13333" max="13333" width="8" style="3" customWidth="1"/>
    <col min="13334" max="13334" width="9" style="3" customWidth="1"/>
    <col min="13335" max="13336" width="8" style="3" customWidth="1"/>
    <col min="13337" max="13338" width="7.33203125" style="3" customWidth="1"/>
    <col min="13339" max="13339" width="10.33203125" style="3" customWidth="1"/>
    <col min="13340" max="13340" width="9" style="3" customWidth="1"/>
    <col min="13341" max="13341" width="2.33203125" style="3" customWidth="1"/>
    <col min="13342" max="13342" width="15.33203125" style="3" customWidth="1"/>
    <col min="13343" max="13343" width="8.33203125" style="3" customWidth="1"/>
    <col min="13344" max="13344" width="15" style="3" customWidth="1"/>
    <col min="13345" max="13349" width="8.83203125" style="3"/>
    <col min="13350" max="13350" width="17.1640625" style="3" customWidth="1"/>
    <col min="13351" max="13351" width="16" style="3" customWidth="1"/>
    <col min="13352" max="13352" width="9.6640625" style="3" customWidth="1"/>
    <col min="13353" max="13575" width="8.83203125" style="3"/>
    <col min="13576" max="13577" width="2.33203125" style="3" customWidth="1"/>
    <col min="13578" max="13578" width="17.83203125" style="3" customWidth="1"/>
    <col min="13579" max="13579" width="10.33203125" style="3" customWidth="1"/>
    <col min="13580" max="13580" width="9" style="3" customWidth="1"/>
    <col min="13581" max="13581" width="8" style="3" customWidth="1"/>
    <col min="13582" max="13582" width="9" style="3" customWidth="1"/>
    <col min="13583" max="13583" width="8.33203125" style="3" customWidth="1"/>
    <col min="13584" max="13584" width="11.33203125" style="3" customWidth="1"/>
    <col min="13585" max="13585" width="8.33203125" style="3" customWidth="1"/>
    <col min="13586" max="13586" width="8.1640625" style="3" customWidth="1"/>
    <col min="13587" max="13588" width="7.33203125" style="3" customWidth="1"/>
    <col min="13589" max="13589" width="8" style="3" customWidth="1"/>
    <col min="13590" max="13590" width="9" style="3" customWidth="1"/>
    <col min="13591" max="13592" width="8" style="3" customWidth="1"/>
    <col min="13593" max="13594" width="7.33203125" style="3" customWidth="1"/>
    <col min="13595" max="13595" width="10.33203125" style="3" customWidth="1"/>
    <col min="13596" max="13596" width="9" style="3" customWidth="1"/>
    <col min="13597" max="13597" width="2.33203125" style="3" customWidth="1"/>
    <col min="13598" max="13598" width="15.33203125" style="3" customWidth="1"/>
    <col min="13599" max="13599" width="8.33203125" style="3" customWidth="1"/>
    <col min="13600" max="13600" width="15" style="3" customWidth="1"/>
    <col min="13601" max="13605" width="8.83203125" style="3"/>
    <col min="13606" max="13606" width="17.1640625" style="3" customWidth="1"/>
    <col min="13607" max="13607" width="16" style="3" customWidth="1"/>
    <col min="13608" max="13608" width="9.6640625" style="3" customWidth="1"/>
    <col min="13609" max="13831" width="8.83203125" style="3"/>
    <col min="13832" max="13833" width="2.33203125" style="3" customWidth="1"/>
    <col min="13834" max="13834" width="17.83203125" style="3" customWidth="1"/>
    <col min="13835" max="13835" width="10.33203125" style="3" customWidth="1"/>
    <col min="13836" max="13836" width="9" style="3" customWidth="1"/>
    <col min="13837" max="13837" width="8" style="3" customWidth="1"/>
    <col min="13838" max="13838" width="9" style="3" customWidth="1"/>
    <col min="13839" max="13839" width="8.33203125" style="3" customWidth="1"/>
    <col min="13840" max="13840" width="11.33203125" style="3" customWidth="1"/>
    <col min="13841" max="13841" width="8.33203125" style="3" customWidth="1"/>
    <col min="13842" max="13842" width="8.1640625" style="3" customWidth="1"/>
    <col min="13843" max="13844" width="7.33203125" style="3" customWidth="1"/>
    <col min="13845" max="13845" width="8" style="3" customWidth="1"/>
    <col min="13846" max="13846" width="9" style="3" customWidth="1"/>
    <col min="13847" max="13848" width="8" style="3" customWidth="1"/>
    <col min="13849" max="13850" width="7.33203125" style="3" customWidth="1"/>
    <col min="13851" max="13851" width="10.33203125" style="3" customWidth="1"/>
    <col min="13852" max="13852" width="9" style="3" customWidth="1"/>
    <col min="13853" max="13853" width="2.33203125" style="3" customWidth="1"/>
    <col min="13854" max="13854" width="15.33203125" style="3" customWidth="1"/>
    <col min="13855" max="13855" width="8.33203125" style="3" customWidth="1"/>
    <col min="13856" max="13856" width="15" style="3" customWidth="1"/>
    <col min="13857" max="13861" width="8.83203125" style="3"/>
    <col min="13862" max="13862" width="17.1640625" style="3" customWidth="1"/>
    <col min="13863" max="13863" width="16" style="3" customWidth="1"/>
    <col min="13864" max="13864" width="9.6640625" style="3" customWidth="1"/>
    <col min="13865" max="14087" width="8.83203125" style="3"/>
    <col min="14088" max="14089" width="2.33203125" style="3" customWidth="1"/>
    <col min="14090" max="14090" width="17.83203125" style="3" customWidth="1"/>
    <col min="14091" max="14091" width="10.33203125" style="3" customWidth="1"/>
    <col min="14092" max="14092" width="9" style="3" customWidth="1"/>
    <col min="14093" max="14093" width="8" style="3" customWidth="1"/>
    <col min="14094" max="14094" width="9" style="3" customWidth="1"/>
    <col min="14095" max="14095" width="8.33203125" style="3" customWidth="1"/>
    <col min="14096" max="14096" width="11.33203125" style="3" customWidth="1"/>
    <col min="14097" max="14097" width="8.33203125" style="3" customWidth="1"/>
    <col min="14098" max="14098" width="8.1640625" style="3" customWidth="1"/>
    <col min="14099" max="14100" width="7.33203125" style="3" customWidth="1"/>
    <col min="14101" max="14101" width="8" style="3" customWidth="1"/>
    <col min="14102" max="14102" width="9" style="3" customWidth="1"/>
    <col min="14103" max="14104" width="8" style="3" customWidth="1"/>
    <col min="14105" max="14106" width="7.33203125" style="3" customWidth="1"/>
    <col min="14107" max="14107" width="10.33203125" style="3" customWidth="1"/>
    <col min="14108" max="14108" width="9" style="3" customWidth="1"/>
    <col min="14109" max="14109" width="2.33203125" style="3" customWidth="1"/>
    <col min="14110" max="14110" width="15.33203125" style="3" customWidth="1"/>
    <col min="14111" max="14111" width="8.33203125" style="3" customWidth="1"/>
    <col min="14112" max="14112" width="15" style="3" customWidth="1"/>
    <col min="14113" max="14117" width="8.83203125" style="3"/>
    <col min="14118" max="14118" width="17.1640625" style="3" customWidth="1"/>
    <col min="14119" max="14119" width="16" style="3" customWidth="1"/>
    <col min="14120" max="14120" width="9.6640625" style="3" customWidth="1"/>
    <col min="14121" max="14343" width="8.83203125" style="3"/>
    <col min="14344" max="14345" width="2.33203125" style="3" customWidth="1"/>
    <col min="14346" max="14346" width="17.83203125" style="3" customWidth="1"/>
    <col min="14347" max="14347" width="10.33203125" style="3" customWidth="1"/>
    <col min="14348" max="14348" width="9" style="3" customWidth="1"/>
    <col min="14349" max="14349" width="8" style="3" customWidth="1"/>
    <col min="14350" max="14350" width="9" style="3" customWidth="1"/>
    <col min="14351" max="14351" width="8.33203125" style="3" customWidth="1"/>
    <col min="14352" max="14352" width="11.33203125" style="3" customWidth="1"/>
    <col min="14353" max="14353" width="8.33203125" style="3" customWidth="1"/>
    <col min="14354" max="14354" width="8.1640625" style="3" customWidth="1"/>
    <col min="14355" max="14356" width="7.33203125" style="3" customWidth="1"/>
    <col min="14357" max="14357" width="8" style="3" customWidth="1"/>
    <col min="14358" max="14358" width="9" style="3" customWidth="1"/>
    <col min="14359" max="14360" width="8" style="3" customWidth="1"/>
    <col min="14361" max="14362" width="7.33203125" style="3" customWidth="1"/>
    <col min="14363" max="14363" width="10.33203125" style="3" customWidth="1"/>
    <col min="14364" max="14364" width="9" style="3" customWidth="1"/>
    <col min="14365" max="14365" width="2.33203125" style="3" customWidth="1"/>
    <col min="14366" max="14366" width="15.33203125" style="3" customWidth="1"/>
    <col min="14367" max="14367" width="8.33203125" style="3" customWidth="1"/>
    <col min="14368" max="14368" width="15" style="3" customWidth="1"/>
    <col min="14369" max="14373" width="8.83203125" style="3"/>
    <col min="14374" max="14374" width="17.1640625" style="3" customWidth="1"/>
    <col min="14375" max="14375" width="16" style="3" customWidth="1"/>
    <col min="14376" max="14376" width="9.6640625" style="3" customWidth="1"/>
    <col min="14377" max="14599" width="8.83203125" style="3"/>
    <col min="14600" max="14601" width="2.33203125" style="3" customWidth="1"/>
    <col min="14602" max="14602" width="17.83203125" style="3" customWidth="1"/>
    <col min="14603" max="14603" width="10.33203125" style="3" customWidth="1"/>
    <col min="14604" max="14604" width="9" style="3" customWidth="1"/>
    <col min="14605" max="14605" width="8" style="3" customWidth="1"/>
    <col min="14606" max="14606" width="9" style="3" customWidth="1"/>
    <col min="14607" max="14607" width="8.33203125" style="3" customWidth="1"/>
    <col min="14608" max="14608" width="11.33203125" style="3" customWidth="1"/>
    <col min="14609" max="14609" width="8.33203125" style="3" customWidth="1"/>
    <col min="14610" max="14610" width="8.1640625" style="3" customWidth="1"/>
    <col min="14611" max="14612" width="7.33203125" style="3" customWidth="1"/>
    <col min="14613" max="14613" width="8" style="3" customWidth="1"/>
    <col min="14614" max="14614" width="9" style="3" customWidth="1"/>
    <col min="14615" max="14616" width="8" style="3" customWidth="1"/>
    <col min="14617" max="14618" width="7.33203125" style="3" customWidth="1"/>
    <col min="14619" max="14619" width="10.33203125" style="3" customWidth="1"/>
    <col min="14620" max="14620" width="9" style="3" customWidth="1"/>
    <col min="14621" max="14621" width="2.33203125" style="3" customWidth="1"/>
    <col min="14622" max="14622" width="15.33203125" style="3" customWidth="1"/>
    <col min="14623" max="14623" width="8.33203125" style="3" customWidth="1"/>
    <col min="14624" max="14624" width="15" style="3" customWidth="1"/>
    <col min="14625" max="14629" width="8.83203125" style="3"/>
    <col min="14630" max="14630" width="17.1640625" style="3" customWidth="1"/>
    <col min="14631" max="14631" width="16" style="3" customWidth="1"/>
    <col min="14632" max="14632" width="9.6640625" style="3" customWidth="1"/>
    <col min="14633" max="14855" width="8.83203125" style="3"/>
    <col min="14856" max="14857" width="2.33203125" style="3" customWidth="1"/>
    <col min="14858" max="14858" width="17.83203125" style="3" customWidth="1"/>
    <col min="14859" max="14859" width="10.33203125" style="3" customWidth="1"/>
    <col min="14860" max="14860" width="9" style="3" customWidth="1"/>
    <col min="14861" max="14861" width="8" style="3" customWidth="1"/>
    <col min="14862" max="14862" width="9" style="3" customWidth="1"/>
    <col min="14863" max="14863" width="8.33203125" style="3" customWidth="1"/>
    <col min="14864" max="14864" width="11.33203125" style="3" customWidth="1"/>
    <col min="14865" max="14865" width="8.33203125" style="3" customWidth="1"/>
    <col min="14866" max="14866" width="8.1640625" style="3" customWidth="1"/>
    <col min="14867" max="14868" width="7.33203125" style="3" customWidth="1"/>
    <col min="14869" max="14869" width="8" style="3" customWidth="1"/>
    <col min="14870" max="14870" width="9" style="3" customWidth="1"/>
    <col min="14871" max="14872" width="8" style="3" customWidth="1"/>
    <col min="14873" max="14874" width="7.33203125" style="3" customWidth="1"/>
    <col min="14875" max="14875" width="10.33203125" style="3" customWidth="1"/>
    <col min="14876" max="14876" width="9" style="3" customWidth="1"/>
    <col min="14877" max="14877" width="2.33203125" style="3" customWidth="1"/>
    <col min="14878" max="14878" width="15.33203125" style="3" customWidth="1"/>
    <col min="14879" max="14879" width="8.33203125" style="3" customWidth="1"/>
    <col min="14880" max="14880" width="15" style="3" customWidth="1"/>
    <col min="14881" max="14885" width="8.83203125" style="3"/>
    <col min="14886" max="14886" width="17.1640625" style="3" customWidth="1"/>
    <col min="14887" max="14887" width="16" style="3" customWidth="1"/>
    <col min="14888" max="14888" width="9.6640625" style="3" customWidth="1"/>
    <col min="14889" max="15111" width="8.83203125" style="3"/>
    <col min="15112" max="15113" width="2.33203125" style="3" customWidth="1"/>
    <col min="15114" max="15114" width="17.83203125" style="3" customWidth="1"/>
    <col min="15115" max="15115" width="10.33203125" style="3" customWidth="1"/>
    <col min="15116" max="15116" width="9" style="3" customWidth="1"/>
    <col min="15117" max="15117" width="8" style="3" customWidth="1"/>
    <col min="15118" max="15118" width="9" style="3" customWidth="1"/>
    <col min="15119" max="15119" width="8.33203125" style="3" customWidth="1"/>
    <col min="15120" max="15120" width="11.33203125" style="3" customWidth="1"/>
    <col min="15121" max="15121" width="8.33203125" style="3" customWidth="1"/>
    <col min="15122" max="15122" width="8.1640625" style="3" customWidth="1"/>
    <col min="15123" max="15124" width="7.33203125" style="3" customWidth="1"/>
    <col min="15125" max="15125" width="8" style="3" customWidth="1"/>
    <col min="15126" max="15126" width="9" style="3" customWidth="1"/>
    <col min="15127" max="15128" width="8" style="3" customWidth="1"/>
    <col min="15129" max="15130" width="7.33203125" style="3" customWidth="1"/>
    <col min="15131" max="15131" width="10.33203125" style="3" customWidth="1"/>
    <col min="15132" max="15132" width="9" style="3" customWidth="1"/>
    <col min="15133" max="15133" width="2.33203125" style="3" customWidth="1"/>
    <col min="15134" max="15134" width="15.33203125" style="3" customWidth="1"/>
    <col min="15135" max="15135" width="8.33203125" style="3" customWidth="1"/>
    <col min="15136" max="15136" width="15" style="3" customWidth="1"/>
    <col min="15137" max="15141" width="8.83203125" style="3"/>
    <col min="15142" max="15142" width="17.1640625" style="3" customWidth="1"/>
    <col min="15143" max="15143" width="16" style="3" customWidth="1"/>
    <col min="15144" max="15144" width="9.6640625" style="3" customWidth="1"/>
    <col min="15145" max="15367" width="8.83203125" style="3"/>
    <col min="15368" max="15369" width="2.33203125" style="3" customWidth="1"/>
    <col min="15370" max="15370" width="17.83203125" style="3" customWidth="1"/>
    <col min="15371" max="15371" width="10.33203125" style="3" customWidth="1"/>
    <col min="15372" max="15372" width="9" style="3" customWidth="1"/>
    <col min="15373" max="15373" width="8" style="3" customWidth="1"/>
    <col min="15374" max="15374" width="9" style="3" customWidth="1"/>
    <col min="15375" max="15375" width="8.33203125" style="3" customWidth="1"/>
    <col min="15376" max="15376" width="11.33203125" style="3" customWidth="1"/>
    <col min="15377" max="15377" width="8.33203125" style="3" customWidth="1"/>
    <col min="15378" max="15378" width="8.1640625" style="3" customWidth="1"/>
    <col min="15379" max="15380" width="7.33203125" style="3" customWidth="1"/>
    <col min="15381" max="15381" width="8" style="3" customWidth="1"/>
    <col min="15382" max="15382" width="9" style="3" customWidth="1"/>
    <col min="15383" max="15384" width="8" style="3" customWidth="1"/>
    <col min="15385" max="15386" width="7.33203125" style="3" customWidth="1"/>
    <col min="15387" max="15387" width="10.33203125" style="3" customWidth="1"/>
    <col min="15388" max="15388" width="9" style="3" customWidth="1"/>
    <col min="15389" max="15389" width="2.33203125" style="3" customWidth="1"/>
    <col min="15390" max="15390" width="15.33203125" style="3" customWidth="1"/>
    <col min="15391" max="15391" width="8.33203125" style="3" customWidth="1"/>
    <col min="15392" max="15392" width="15" style="3" customWidth="1"/>
    <col min="15393" max="15397" width="8.83203125" style="3"/>
    <col min="15398" max="15398" width="17.1640625" style="3" customWidth="1"/>
    <col min="15399" max="15399" width="16" style="3" customWidth="1"/>
    <col min="15400" max="15400" width="9.6640625" style="3" customWidth="1"/>
    <col min="15401" max="15623" width="8.83203125" style="3"/>
    <col min="15624" max="15625" width="2.33203125" style="3" customWidth="1"/>
    <col min="15626" max="15626" width="17.83203125" style="3" customWidth="1"/>
    <col min="15627" max="15627" width="10.33203125" style="3" customWidth="1"/>
    <col min="15628" max="15628" width="9" style="3" customWidth="1"/>
    <col min="15629" max="15629" width="8" style="3" customWidth="1"/>
    <col min="15630" max="15630" width="9" style="3" customWidth="1"/>
    <col min="15631" max="15631" width="8.33203125" style="3" customWidth="1"/>
    <col min="15632" max="15632" width="11.33203125" style="3" customWidth="1"/>
    <col min="15633" max="15633" width="8.33203125" style="3" customWidth="1"/>
    <col min="15634" max="15634" width="8.1640625" style="3" customWidth="1"/>
    <col min="15635" max="15636" width="7.33203125" style="3" customWidth="1"/>
    <col min="15637" max="15637" width="8" style="3" customWidth="1"/>
    <col min="15638" max="15638" width="9" style="3" customWidth="1"/>
    <col min="15639" max="15640" width="8" style="3" customWidth="1"/>
    <col min="15641" max="15642" width="7.33203125" style="3" customWidth="1"/>
    <col min="15643" max="15643" width="10.33203125" style="3" customWidth="1"/>
    <col min="15644" max="15644" width="9" style="3" customWidth="1"/>
    <col min="15645" max="15645" width="2.33203125" style="3" customWidth="1"/>
    <col min="15646" max="15646" width="15.33203125" style="3" customWidth="1"/>
    <col min="15647" max="15647" width="8.33203125" style="3" customWidth="1"/>
    <col min="15648" max="15648" width="15" style="3" customWidth="1"/>
    <col min="15649" max="15653" width="8.83203125" style="3"/>
    <col min="15654" max="15654" width="17.1640625" style="3" customWidth="1"/>
    <col min="15655" max="15655" width="16" style="3" customWidth="1"/>
    <col min="15656" max="15656" width="9.6640625" style="3" customWidth="1"/>
    <col min="15657" max="15879" width="8.83203125" style="3"/>
    <col min="15880" max="15881" width="2.33203125" style="3" customWidth="1"/>
    <col min="15882" max="15882" width="17.83203125" style="3" customWidth="1"/>
    <col min="15883" max="15883" width="10.33203125" style="3" customWidth="1"/>
    <col min="15884" max="15884" width="9" style="3" customWidth="1"/>
    <col min="15885" max="15885" width="8" style="3" customWidth="1"/>
    <col min="15886" max="15886" width="9" style="3" customWidth="1"/>
    <col min="15887" max="15887" width="8.33203125" style="3" customWidth="1"/>
    <col min="15888" max="15888" width="11.33203125" style="3" customWidth="1"/>
    <col min="15889" max="15889" width="8.33203125" style="3" customWidth="1"/>
    <col min="15890" max="15890" width="8.1640625" style="3" customWidth="1"/>
    <col min="15891" max="15892" width="7.33203125" style="3" customWidth="1"/>
    <col min="15893" max="15893" width="8" style="3" customWidth="1"/>
    <col min="15894" max="15894" width="9" style="3" customWidth="1"/>
    <col min="15895" max="15896" width="8" style="3" customWidth="1"/>
    <col min="15897" max="15898" width="7.33203125" style="3" customWidth="1"/>
    <col min="15899" max="15899" width="10.33203125" style="3" customWidth="1"/>
    <col min="15900" max="15900" width="9" style="3" customWidth="1"/>
    <col min="15901" max="15901" width="2.33203125" style="3" customWidth="1"/>
    <col min="15902" max="15902" width="15.33203125" style="3" customWidth="1"/>
    <col min="15903" max="15903" width="8.33203125" style="3" customWidth="1"/>
    <col min="15904" max="15904" width="15" style="3" customWidth="1"/>
    <col min="15905" max="15909" width="8.83203125" style="3"/>
    <col min="15910" max="15910" width="17.1640625" style="3" customWidth="1"/>
    <col min="15911" max="15911" width="16" style="3" customWidth="1"/>
    <col min="15912" max="15912" width="9.6640625" style="3" customWidth="1"/>
    <col min="15913" max="16135" width="8.83203125" style="3"/>
    <col min="16136" max="16137" width="2.33203125" style="3" customWidth="1"/>
    <col min="16138" max="16138" width="17.83203125" style="3" customWidth="1"/>
    <col min="16139" max="16139" width="10.33203125" style="3" customWidth="1"/>
    <col min="16140" max="16140" width="9" style="3" customWidth="1"/>
    <col min="16141" max="16141" width="8" style="3" customWidth="1"/>
    <col min="16142" max="16142" width="9" style="3" customWidth="1"/>
    <col min="16143" max="16143" width="8.33203125" style="3" customWidth="1"/>
    <col min="16144" max="16144" width="11.33203125" style="3" customWidth="1"/>
    <col min="16145" max="16145" width="8.33203125" style="3" customWidth="1"/>
    <col min="16146" max="16146" width="8.1640625" style="3" customWidth="1"/>
    <col min="16147" max="16148" width="7.33203125" style="3" customWidth="1"/>
    <col min="16149" max="16149" width="8" style="3" customWidth="1"/>
    <col min="16150" max="16150" width="9" style="3" customWidth="1"/>
    <col min="16151" max="16152" width="8" style="3" customWidth="1"/>
    <col min="16153" max="16154" width="7.33203125" style="3" customWidth="1"/>
    <col min="16155" max="16155" width="10.33203125" style="3" customWidth="1"/>
    <col min="16156" max="16156" width="9" style="3" customWidth="1"/>
    <col min="16157" max="16157" width="2.33203125" style="3" customWidth="1"/>
    <col min="16158" max="16158" width="15.33203125" style="3" customWidth="1"/>
    <col min="16159" max="16159" width="8.33203125" style="3" customWidth="1"/>
    <col min="16160" max="16160" width="15" style="3" customWidth="1"/>
    <col min="16161" max="16165" width="8.83203125" style="3"/>
    <col min="16166" max="16166" width="17.1640625" style="3" customWidth="1"/>
    <col min="16167" max="16167" width="16" style="3" customWidth="1"/>
    <col min="16168" max="16168" width="9.6640625" style="3" customWidth="1"/>
    <col min="16169" max="16384" width="8.83203125" style="3"/>
  </cols>
  <sheetData>
    <row r="2" spans="1:40" ht="15">
      <c r="C2" s="279"/>
      <c r="D2" s="280"/>
    </row>
    <row r="3" spans="1:40" ht="14" thickBot="1">
      <c r="B3" s="245">
        <v>2.5</v>
      </c>
      <c r="C3" s="242">
        <v>26</v>
      </c>
      <c r="D3" s="242">
        <v>11</v>
      </c>
      <c r="E3" s="242">
        <v>9</v>
      </c>
      <c r="F3" s="242">
        <v>8</v>
      </c>
      <c r="G3" s="242">
        <v>8</v>
      </c>
      <c r="H3" s="242">
        <v>8</v>
      </c>
      <c r="I3" s="242">
        <v>8</v>
      </c>
      <c r="J3" s="242">
        <v>8</v>
      </c>
      <c r="K3" s="242">
        <v>8</v>
      </c>
      <c r="L3" s="242">
        <v>8</v>
      </c>
      <c r="M3" s="242">
        <v>8</v>
      </c>
      <c r="N3" s="242">
        <v>8</v>
      </c>
      <c r="O3" s="242">
        <v>8</v>
      </c>
      <c r="P3" s="242">
        <v>8</v>
      </c>
      <c r="Q3" s="242">
        <v>8</v>
      </c>
      <c r="R3" s="242">
        <v>8</v>
      </c>
      <c r="S3" s="242">
        <v>8</v>
      </c>
      <c r="T3" s="242">
        <v>9</v>
      </c>
      <c r="U3" s="242">
        <v>9</v>
      </c>
      <c r="V3" s="245">
        <v>2.5</v>
      </c>
      <c r="W3" s="50"/>
      <c r="X3" s="50"/>
      <c r="Y3" s="50"/>
      <c r="Z3" s="50"/>
      <c r="AA3" s="50"/>
      <c r="AB3" s="50"/>
      <c r="AC3" s="50"/>
      <c r="AD3" s="50"/>
      <c r="AE3" s="50"/>
      <c r="AF3" s="246"/>
    </row>
    <row r="4" spans="1:40" ht="11.5" customHeight="1">
      <c r="A4" s="15"/>
      <c r="B4" s="91"/>
      <c r="C4" s="103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6"/>
      <c r="W4" s="17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40" ht="11.5" customHeight="1">
      <c r="A5" s="15"/>
      <c r="B5" s="94"/>
      <c r="C5" s="107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324" t="s">
        <v>435</v>
      </c>
      <c r="V5" s="97"/>
      <c r="W5" s="17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40" ht="11.5" customHeight="1">
      <c r="A6" s="15"/>
      <c r="B6" s="94"/>
      <c r="C6" s="107"/>
      <c r="D6" s="109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97"/>
      <c r="W6" s="17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40" ht="11.5" customHeight="1">
      <c r="A7" s="15"/>
      <c r="B7" s="94"/>
      <c r="C7" s="107"/>
      <c r="D7" s="99" t="s">
        <v>434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V7" s="97"/>
      <c r="W7" s="17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40" ht="11.5" customHeight="1">
      <c r="A8" s="2"/>
      <c r="B8" s="94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97"/>
      <c r="W8" s="17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40" ht="14.5" customHeight="1" thickBot="1">
      <c r="A9" s="15"/>
      <c r="B9" s="2"/>
      <c r="C9" s="281" t="s">
        <v>387</v>
      </c>
      <c r="D9" s="282"/>
      <c r="E9" s="283"/>
      <c r="F9" s="283"/>
      <c r="G9" s="283"/>
      <c r="H9" s="283"/>
      <c r="I9" s="283"/>
      <c r="J9" s="283"/>
      <c r="K9" s="283"/>
      <c r="L9" s="283"/>
      <c r="M9" s="283"/>
      <c r="N9" s="283"/>
      <c r="O9" s="283"/>
      <c r="P9" s="283"/>
      <c r="Q9" s="283"/>
      <c r="R9" s="283"/>
      <c r="S9" s="283"/>
      <c r="T9" s="283"/>
      <c r="U9" s="284" t="s">
        <v>382</v>
      </c>
      <c r="V9" s="31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</row>
    <row r="10" spans="1:40" ht="14" customHeight="1" thickBot="1">
      <c r="A10" s="15"/>
      <c r="B10" s="2"/>
      <c r="C10" s="553" t="s">
        <v>383</v>
      </c>
      <c r="D10" s="553" t="s">
        <v>69</v>
      </c>
      <c r="E10" s="553" t="s">
        <v>349</v>
      </c>
      <c r="F10" s="553" t="s">
        <v>360</v>
      </c>
      <c r="G10" s="553" t="s">
        <v>0</v>
      </c>
      <c r="H10" s="555" t="s">
        <v>7</v>
      </c>
      <c r="I10" s="555"/>
      <c r="J10" s="555"/>
      <c r="K10" s="555"/>
      <c r="L10" s="555"/>
      <c r="M10" s="555"/>
      <c r="N10" s="555"/>
      <c r="O10" s="553" t="s">
        <v>67</v>
      </c>
      <c r="P10" s="553" t="s">
        <v>40</v>
      </c>
      <c r="Q10" s="553" t="s">
        <v>346</v>
      </c>
      <c r="R10" s="553" t="s">
        <v>347</v>
      </c>
      <c r="S10" s="553" t="s">
        <v>348</v>
      </c>
      <c r="T10" s="553" t="s">
        <v>44</v>
      </c>
      <c r="U10" s="553" t="s">
        <v>46</v>
      </c>
      <c r="V10" s="31"/>
      <c r="W10" s="15" t="s">
        <v>490</v>
      </c>
      <c r="X10" s="15"/>
      <c r="Y10" s="15"/>
      <c r="Z10" s="15"/>
      <c r="AA10" s="15" t="s">
        <v>491</v>
      </c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</row>
    <row r="11" spans="1:40" ht="32" customHeight="1" thickBot="1">
      <c r="A11" s="15"/>
      <c r="B11" s="2"/>
      <c r="C11" s="554"/>
      <c r="D11" s="554"/>
      <c r="E11" s="554"/>
      <c r="F11" s="554"/>
      <c r="G11" s="554"/>
      <c r="H11" s="285" t="s">
        <v>379</v>
      </c>
      <c r="I11" s="285" t="s">
        <v>2</v>
      </c>
      <c r="J11" s="285" t="s">
        <v>3</v>
      </c>
      <c r="K11" s="285" t="s">
        <v>4</v>
      </c>
      <c r="L11" s="285" t="s">
        <v>5</v>
      </c>
      <c r="M11" s="285" t="s">
        <v>68</v>
      </c>
      <c r="N11" s="285" t="s">
        <v>6</v>
      </c>
      <c r="O11" s="554"/>
      <c r="P11" s="554"/>
      <c r="Q11" s="554"/>
      <c r="R11" s="554"/>
      <c r="S11" s="554"/>
      <c r="T11" s="554"/>
      <c r="U11" s="554"/>
      <c r="V11" s="31"/>
      <c r="W11" s="15" t="s">
        <v>492</v>
      </c>
      <c r="X11" s="15" t="s">
        <v>493</v>
      </c>
      <c r="Y11" s="15" t="s">
        <v>494</v>
      </c>
      <c r="Z11" s="15"/>
      <c r="AA11" s="15" t="s">
        <v>492</v>
      </c>
      <c r="AB11" s="15" t="s">
        <v>494</v>
      </c>
      <c r="AC11" s="15" t="s">
        <v>495</v>
      </c>
      <c r="AD11" s="15"/>
      <c r="AE11" s="15"/>
      <c r="AF11" s="15" t="s">
        <v>449</v>
      </c>
      <c r="AG11" s="15"/>
      <c r="AH11" s="15" t="s">
        <v>450</v>
      </c>
      <c r="AI11" s="15" t="s">
        <v>451</v>
      </c>
      <c r="AJ11" s="491" t="s">
        <v>448</v>
      </c>
      <c r="AK11" s="15"/>
      <c r="AL11" s="491" t="s">
        <v>452</v>
      </c>
      <c r="AM11" s="15"/>
      <c r="AN11" s="15"/>
    </row>
    <row r="12" spans="1:40" ht="14.5" customHeight="1">
      <c r="A12" s="15"/>
      <c r="B12" s="2"/>
      <c r="C12" s="286" t="s">
        <v>366</v>
      </c>
      <c r="D12" s="383">
        <v>2675969</v>
      </c>
      <c r="E12" s="384">
        <v>202.64534560999999</v>
      </c>
      <c r="F12" s="384">
        <v>6.2101566500000001</v>
      </c>
      <c r="G12" s="384">
        <v>31.801113079999997</v>
      </c>
      <c r="H12" s="288">
        <v>7.5891025299999999</v>
      </c>
      <c r="I12" s="288">
        <v>81.844629269999999</v>
      </c>
      <c r="J12" s="288">
        <v>3.8501201099999998</v>
      </c>
      <c r="K12" s="288">
        <v>10.758596259999999</v>
      </c>
      <c r="L12" s="288">
        <v>7.736353E-2</v>
      </c>
      <c r="M12" s="288">
        <v>3.79888475</v>
      </c>
      <c r="N12" s="288">
        <v>33.741216589999979</v>
      </c>
      <c r="O12" s="288">
        <v>173.62749217999999</v>
      </c>
      <c r="P12" s="288">
        <v>1.40303029</v>
      </c>
      <c r="Q12" s="288">
        <v>33.793406050000002</v>
      </c>
      <c r="R12" s="288">
        <v>0.16569349999999999</v>
      </c>
      <c r="S12" s="288">
        <v>32.308350259999997</v>
      </c>
      <c r="T12" s="288">
        <v>54982.272353230001</v>
      </c>
      <c r="U12" s="288">
        <v>4234.8890413400004</v>
      </c>
      <c r="V12" s="112">
        <v>0</v>
      </c>
      <c r="W12" s="530">
        <f t="shared" ref="W12:W18" si="0">F12*(W13/F13)</f>
        <v>3.3448399781895177</v>
      </c>
      <c r="X12" s="531">
        <f>W12</f>
        <v>3.3448399781895177</v>
      </c>
      <c r="Y12" s="531">
        <f>F12-X12</f>
        <v>2.8653166718104823</v>
      </c>
      <c r="Z12" s="483">
        <f>(P12*1000000)/D12</f>
        <v>0.52430737800026828</v>
      </c>
      <c r="AA12" s="102">
        <f>X12*(1+P12/O12)</f>
        <v>3.3718685998995959</v>
      </c>
      <c r="AB12" s="102">
        <f>Y12/0.85</f>
        <v>3.3709607903652734</v>
      </c>
      <c r="AC12" s="531">
        <f>AA12+AB12</f>
        <v>6.7428293902648697</v>
      </c>
      <c r="AD12" s="531"/>
      <c r="AE12" s="15"/>
      <c r="AF12" s="15">
        <f>(P49_T20!D$23)*1000*(P14_P15_T9!G12/P14_P15_T9!G$23)</f>
        <v>3.4399015605485181</v>
      </c>
      <c r="AG12" s="15"/>
      <c r="AH12" s="15">
        <f>(P48_T19!D$16+P48_T19!D$18+P48_T19!D$20+P48_T19!D$22)*1000*(F12/F$23)</f>
        <v>2.0015462054014423</v>
      </c>
      <c r="AI12" s="15">
        <f>(P49_T20!D$16)*1000*(G12/G$23)</f>
        <v>1.2774060450550409</v>
      </c>
      <c r="AJ12" s="492">
        <f t="shared" ref="AJ12:AJ22" si="1">(E12+F12+G12-L12-AF12)*1000</f>
        <v>237139.35024945144</v>
      </c>
      <c r="AK12" s="15"/>
      <c r="AL12" s="492">
        <f>AJ12-AH12-AI12</f>
        <v>237136.07129720098</v>
      </c>
      <c r="AM12" s="15"/>
      <c r="AN12" s="15"/>
    </row>
    <row r="13" spans="1:40" ht="14.5" customHeight="1">
      <c r="A13" s="15"/>
      <c r="B13" s="2"/>
      <c r="C13" s="289" t="s">
        <v>367</v>
      </c>
      <c r="D13" s="385">
        <v>754806</v>
      </c>
      <c r="E13" s="386">
        <v>2882.2448306400001</v>
      </c>
      <c r="F13" s="386">
        <v>11.50501989</v>
      </c>
      <c r="G13" s="386">
        <v>54.06265286</v>
      </c>
      <c r="H13" s="291">
        <v>26.40657023</v>
      </c>
      <c r="I13" s="291">
        <v>32.99195872</v>
      </c>
      <c r="J13" s="291">
        <v>2.01720158</v>
      </c>
      <c r="K13" s="291">
        <v>4.9147727300000001</v>
      </c>
      <c r="L13" s="291">
        <v>0.12918192000000001</v>
      </c>
      <c r="M13" s="291">
        <v>1.1504897199999999</v>
      </c>
      <c r="N13" s="291">
        <v>492.86575802999999</v>
      </c>
      <c r="O13" s="291">
        <v>2339.6628184599999</v>
      </c>
      <c r="P13" s="291">
        <v>0.44262159000000001</v>
      </c>
      <c r="Q13" s="291">
        <v>11.26422795</v>
      </c>
      <c r="R13" s="291">
        <v>2.8475430000000003E-2</v>
      </c>
      <c r="S13" s="291">
        <v>11.226685630000002</v>
      </c>
      <c r="T13" s="291">
        <v>15576.75505356</v>
      </c>
      <c r="U13" s="291">
        <v>1210.90627511</v>
      </c>
      <c r="V13" s="112">
        <v>1</v>
      </c>
      <c r="W13" s="530">
        <f t="shared" si="0"/>
        <v>6.1966956144234402</v>
      </c>
      <c r="X13" s="531">
        <f t="shared" ref="X13:X18" si="2">W13</f>
        <v>6.1966956144234402</v>
      </c>
      <c r="Y13" s="531">
        <f t="shared" ref="Y13:Y23" si="3">F13-X13</f>
        <v>5.3083242755765596</v>
      </c>
      <c r="Z13" s="483">
        <f t="shared" ref="Z13:Z22" si="4">(P13*1000000)/D13</f>
        <v>0.58640444034626116</v>
      </c>
      <c r="AA13" s="102">
        <f t="shared" ref="AA13:AA22" si="5">X13*(1+P13/O13)</f>
        <v>6.1978679163653956</v>
      </c>
      <c r="AB13" s="102">
        <f t="shared" ref="AB13:AB22" si="6">Y13/0.85</f>
        <v>6.2450873830312466</v>
      </c>
      <c r="AC13" s="531">
        <f t="shared" ref="AC13:AC23" si="7">AA13+AB13</f>
        <v>12.442955299396642</v>
      </c>
      <c r="AD13" s="531"/>
      <c r="AE13" s="15"/>
      <c r="AF13" s="15">
        <f>(P49_T20!D$23)*1000*(P14_P15_T9!G13/P14_P15_T9!G$23)</f>
        <v>5.8479149290364019</v>
      </c>
      <c r="AG13" s="15"/>
      <c r="AH13" s="15">
        <f>(P48_T19!D$16+P48_T19!D$18+P48_T19!D$20+P48_T19!D$22)*1000*(F13/F$23)</f>
        <v>3.7080914704297538</v>
      </c>
      <c r="AI13" s="15">
        <f>(P49_T20!D$16)*1000*(G13/G$23)</f>
        <v>2.171620829791288</v>
      </c>
      <c r="AJ13" s="492">
        <f t="shared" si="1"/>
        <v>2941835.4065409633</v>
      </c>
      <c r="AK13" s="15"/>
      <c r="AL13" s="492">
        <f t="shared" ref="AL13:AL22" si="8">AJ13-AH13-AI13</f>
        <v>2941829.526828663</v>
      </c>
      <c r="AM13" s="15"/>
      <c r="AN13" s="15"/>
    </row>
    <row r="14" spans="1:40" ht="14.5" customHeight="1">
      <c r="A14" s="15"/>
      <c r="B14" s="2"/>
      <c r="C14" s="289" t="s">
        <v>368</v>
      </c>
      <c r="D14" s="385">
        <v>1387296</v>
      </c>
      <c r="E14" s="386">
        <v>8084.0570811899997</v>
      </c>
      <c r="F14" s="386">
        <v>61.867090320000003</v>
      </c>
      <c r="G14" s="386">
        <v>293.42896652000002</v>
      </c>
      <c r="H14" s="291">
        <v>64.360434920000003</v>
      </c>
      <c r="I14" s="291">
        <v>106.97097681999999</v>
      </c>
      <c r="J14" s="291">
        <v>9.0739337200000012</v>
      </c>
      <c r="K14" s="291">
        <v>17.323790890000001</v>
      </c>
      <c r="L14" s="291">
        <v>1.08945756</v>
      </c>
      <c r="M14" s="291">
        <v>3.5951519100000002</v>
      </c>
      <c r="N14" s="291">
        <v>1310.28940283</v>
      </c>
      <c r="O14" s="291">
        <v>6595.20241222</v>
      </c>
      <c r="P14" s="291">
        <v>2.2366006600000001</v>
      </c>
      <c r="Q14" s="291">
        <v>40.518058449999998</v>
      </c>
      <c r="R14" s="291">
        <v>4.7379249999999998E-2</v>
      </c>
      <c r="S14" s="291">
        <v>40.493699810000003</v>
      </c>
      <c r="T14" s="291">
        <v>31186.338055119999</v>
      </c>
      <c r="U14" s="291">
        <v>1677.211528</v>
      </c>
      <c r="V14" s="112">
        <v>2</v>
      </c>
      <c r="W14" s="530">
        <f t="shared" si="0"/>
        <v>33.322109038360203</v>
      </c>
      <c r="X14" s="531">
        <f t="shared" si="2"/>
        <v>33.322109038360203</v>
      </c>
      <c r="Y14" s="531">
        <f t="shared" si="3"/>
        <v>28.544981281639799</v>
      </c>
      <c r="Z14" s="483">
        <f t="shared" si="4"/>
        <v>1.6122014768297466</v>
      </c>
      <c r="AA14" s="102">
        <f t="shared" si="5"/>
        <v>33.333409411936259</v>
      </c>
      <c r="AB14" s="102">
        <f t="shared" si="6"/>
        <v>33.582330919576236</v>
      </c>
      <c r="AC14" s="531">
        <f t="shared" si="7"/>
        <v>66.915740331512495</v>
      </c>
      <c r="AD14" s="531"/>
      <c r="AE14" s="15"/>
      <c r="AF14" s="15">
        <f>(P49_T20!D$23)*1000*(P14_P15_T9!G14/P14_P15_T9!G$23)</f>
        <v>31.739982097579052</v>
      </c>
      <c r="AG14" s="15"/>
      <c r="AH14" s="15">
        <f>(P48_T19!D$16+P48_T19!D$18+P48_T19!D$20+P48_T19!D$22)*1000*(F14/F$23)</f>
        <v>19.939889901042076</v>
      </c>
      <c r="AI14" s="15">
        <f>(P49_T20!D$16)*1000*(G14/G$23)</f>
        <v>11.786629439163683</v>
      </c>
      <c r="AJ14" s="492">
        <f t="shared" si="1"/>
        <v>8406523.6983724199</v>
      </c>
      <c r="AK14" s="15"/>
      <c r="AL14" s="492">
        <f t="shared" si="8"/>
        <v>8406491.9718530811</v>
      </c>
      <c r="AM14" s="15"/>
      <c r="AN14" s="15"/>
    </row>
    <row r="15" spans="1:40" ht="14.5" customHeight="1">
      <c r="A15" s="15"/>
      <c r="B15" s="2"/>
      <c r="C15" s="289" t="s">
        <v>369</v>
      </c>
      <c r="D15" s="385">
        <v>1788915</v>
      </c>
      <c r="E15" s="386">
        <v>18276.992607960001</v>
      </c>
      <c r="F15" s="386">
        <v>134.01591639</v>
      </c>
      <c r="G15" s="386">
        <v>555.12116521999997</v>
      </c>
      <c r="H15" s="291">
        <v>171.55926213000001</v>
      </c>
      <c r="I15" s="291">
        <v>206.93515386999999</v>
      </c>
      <c r="J15" s="291">
        <v>22.86433113</v>
      </c>
      <c r="K15" s="291">
        <v>40.909323200000003</v>
      </c>
      <c r="L15" s="291">
        <v>4.65544475</v>
      </c>
      <c r="M15" s="291">
        <v>8.8306131800000003</v>
      </c>
      <c r="N15" s="291">
        <v>2911.20862033</v>
      </c>
      <c r="O15" s="291">
        <v>14957.471811739999</v>
      </c>
      <c r="P15" s="291">
        <v>4.9741871600000005</v>
      </c>
      <c r="Q15" s="291">
        <v>83.476253850000006</v>
      </c>
      <c r="R15" s="291">
        <v>0.12955285</v>
      </c>
      <c r="S15" s="291">
        <v>83.615262260000009</v>
      </c>
      <c r="T15" s="291">
        <v>51196.638818269996</v>
      </c>
      <c r="U15" s="291">
        <v>2935.5213540100003</v>
      </c>
      <c r="V15" s="112">
        <v>3</v>
      </c>
      <c r="W15" s="530">
        <f t="shared" si="0"/>
        <v>72.18204308179179</v>
      </c>
      <c r="X15" s="531">
        <f t="shared" si="2"/>
        <v>72.18204308179179</v>
      </c>
      <c r="Y15" s="531">
        <f t="shared" si="3"/>
        <v>61.833873308208211</v>
      </c>
      <c r="Z15" s="483">
        <f t="shared" si="4"/>
        <v>2.7805609321851512</v>
      </c>
      <c r="AA15" s="102">
        <f t="shared" si="5"/>
        <v>72.206047605844986</v>
      </c>
      <c r="AB15" s="102">
        <f t="shared" si="6"/>
        <v>72.745733303774372</v>
      </c>
      <c r="AC15" s="531">
        <f t="shared" si="7"/>
        <v>144.95178090961934</v>
      </c>
      <c r="AD15" s="531"/>
      <c r="AE15" s="15"/>
      <c r="AF15" s="15">
        <f>(P49_T20!D$23)*1000*(P14_P15_T9!G15/P14_P15_T9!G$23)</f>
        <v>60.047022811120726</v>
      </c>
      <c r="AG15" s="15"/>
      <c r="AH15" s="15">
        <f>(P48_T19!D$16+P48_T19!D$18+P48_T19!D$20+P48_T19!D$22)*1000*(F15/F$23)</f>
        <v>43.193604289160959</v>
      </c>
      <c r="AI15" s="15">
        <f>(P49_T20!D$16)*1000*(G15/G$23)</f>
        <v>22.298437491988128</v>
      </c>
      <c r="AJ15" s="492">
        <f t="shared" si="1"/>
        <v>18901427.222008884</v>
      </c>
      <c r="AK15" s="15"/>
      <c r="AL15" s="492">
        <f t="shared" si="8"/>
        <v>18901361.729967102</v>
      </c>
      <c r="AM15" s="15"/>
      <c r="AN15" s="15"/>
    </row>
    <row r="16" spans="1:40" ht="14.5" customHeight="1">
      <c r="A16" s="15"/>
      <c r="B16" s="2"/>
      <c r="C16" s="289" t="s">
        <v>370</v>
      </c>
      <c r="D16" s="385">
        <v>7116435</v>
      </c>
      <c r="E16" s="386">
        <v>116116.15457174001</v>
      </c>
      <c r="F16" s="386">
        <v>1356.29626059</v>
      </c>
      <c r="G16" s="386">
        <v>2859.8308058600001</v>
      </c>
      <c r="H16" s="291">
        <v>1952.4228603500001</v>
      </c>
      <c r="I16" s="291">
        <v>2804.0157504200001</v>
      </c>
      <c r="J16" s="291">
        <v>441.18074805999998</v>
      </c>
      <c r="K16" s="291">
        <v>782.34276771000009</v>
      </c>
      <c r="L16" s="291">
        <v>63.199381509999995</v>
      </c>
      <c r="M16" s="291">
        <v>223.86333455000002</v>
      </c>
      <c r="N16" s="291">
        <v>18109.274387399997</v>
      </c>
      <c r="O16" s="291">
        <v>91990.381797899987</v>
      </c>
      <c r="P16" s="291">
        <v>93.979236310000005</v>
      </c>
      <c r="Q16" s="291">
        <v>797.53619741</v>
      </c>
      <c r="R16" s="291">
        <v>30.632230439999997</v>
      </c>
      <c r="S16" s="291">
        <v>763.55420670000001</v>
      </c>
      <c r="T16" s="291">
        <v>243477.16949359002</v>
      </c>
      <c r="U16" s="291">
        <v>16871.139727269998</v>
      </c>
      <c r="V16" s="112">
        <v>4</v>
      </c>
      <c r="W16" s="530">
        <f t="shared" si="0"/>
        <v>730.51199999767789</v>
      </c>
      <c r="X16" s="531">
        <f t="shared" si="2"/>
        <v>730.51199999767789</v>
      </c>
      <c r="Y16" s="531">
        <f t="shared" si="3"/>
        <v>625.78426059232208</v>
      </c>
      <c r="Z16" s="483">
        <f t="shared" si="4"/>
        <v>13.205943187846161</v>
      </c>
      <c r="AA16" s="102">
        <f t="shared" si="5"/>
        <v>731.25830584545554</v>
      </c>
      <c r="AB16" s="102">
        <f t="shared" si="6"/>
        <v>736.21677716743773</v>
      </c>
      <c r="AC16" s="531">
        <f t="shared" si="7"/>
        <v>1467.4750830128933</v>
      </c>
      <c r="AD16" s="531"/>
      <c r="AE16" s="15"/>
      <c r="AF16" s="15">
        <f>(P49_T20!D$23)*1000*(P14_P15_T9!G16/P14_P15_T9!G$23)</f>
        <v>309.3456643242294</v>
      </c>
      <c r="AG16" s="15"/>
      <c r="AH16" s="15">
        <f>(P48_T19!D$16+P48_T19!D$18+P48_T19!D$20+P48_T19!D$22)*1000*(F16/F$23)</f>
        <v>437.13706220020714</v>
      </c>
      <c r="AI16" s="15">
        <f>(P49_T20!D$16)*1000*(G16/G$23)</f>
        <v>114.87538659575098</v>
      </c>
      <c r="AJ16" s="492">
        <f t="shared" si="1"/>
        <v>119959736.59235579</v>
      </c>
      <c r="AK16" s="15"/>
      <c r="AL16" s="492">
        <f t="shared" si="8"/>
        <v>119959184.57990699</v>
      </c>
      <c r="AM16" s="15"/>
      <c r="AN16" s="15"/>
    </row>
    <row r="17" spans="1:40" ht="14.5" customHeight="1">
      <c r="A17" s="15"/>
      <c r="B17" s="2"/>
      <c r="C17" s="289" t="s">
        <v>371</v>
      </c>
      <c r="D17" s="385">
        <v>6313828</v>
      </c>
      <c r="E17" s="386">
        <v>163031.21819988999</v>
      </c>
      <c r="F17" s="386">
        <v>6080.9627231699997</v>
      </c>
      <c r="G17" s="386">
        <v>10747.541758810001</v>
      </c>
      <c r="H17" s="291">
        <v>8730.9314519700001</v>
      </c>
      <c r="I17" s="291">
        <v>10839.882822860001</v>
      </c>
      <c r="J17" s="291">
        <v>5012.7710950399996</v>
      </c>
      <c r="K17" s="291">
        <v>8772.1792772199988</v>
      </c>
      <c r="L17" s="291">
        <v>694.52635729999997</v>
      </c>
      <c r="M17" s="291">
        <v>1537.5047571099999</v>
      </c>
      <c r="N17" s="291">
        <v>13777.469619080002</v>
      </c>
      <c r="O17" s="291">
        <v>114061.379235</v>
      </c>
      <c r="P17" s="291">
        <v>3588.1784159500003</v>
      </c>
      <c r="Q17" s="291">
        <v>5741.0519226300003</v>
      </c>
      <c r="R17" s="291">
        <v>732.13716737000004</v>
      </c>
      <c r="S17" s="291">
        <v>2929.9586876099997</v>
      </c>
      <c r="T17" s="291">
        <v>354997.64286980999</v>
      </c>
      <c r="U17" s="291">
        <v>32615.88191873</v>
      </c>
      <c r="V17" s="112">
        <v>5</v>
      </c>
      <c r="W17" s="530">
        <f t="shared" si="0"/>
        <v>3275.2550972026143</v>
      </c>
      <c r="X17" s="531">
        <f t="shared" si="2"/>
        <v>3275.2550972026143</v>
      </c>
      <c r="Y17" s="531">
        <f t="shared" si="3"/>
        <v>2805.7076259673854</v>
      </c>
      <c r="Z17" s="483">
        <f t="shared" si="4"/>
        <v>568.30474570260708</v>
      </c>
      <c r="AA17" s="102">
        <f t="shared" si="5"/>
        <v>3378.2890928051015</v>
      </c>
      <c r="AB17" s="102">
        <f t="shared" si="6"/>
        <v>3300.8325011381007</v>
      </c>
      <c r="AC17" s="531">
        <f t="shared" si="7"/>
        <v>6679.1215939432022</v>
      </c>
      <c r="AD17" s="531"/>
      <c r="AE17" s="15"/>
      <c r="AF17" s="15">
        <f>(P49_T20!D$23)*1000*(P14_P15_T9!G17/P14_P15_T9!G$23)</f>
        <v>1162.5531966502754</v>
      </c>
      <c r="AG17" s="15"/>
      <c r="AH17" s="15">
        <f>(P48_T19!D$16+P48_T19!D$18+P48_T19!D$20+P48_T19!D$22)*1000*(F17/F$23)</f>
        <v>1959.9067382218986</v>
      </c>
      <c r="AI17" s="15">
        <f>(P49_T20!D$16)*1000*(G17/G$23)</f>
        <v>431.71365661473192</v>
      </c>
      <c r="AJ17" s="492">
        <f t="shared" si="1"/>
        <v>178002643.1279197</v>
      </c>
      <c r="AK17" s="15"/>
      <c r="AL17" s="492">
        <f t="shared" si="8"/>
        <v>178000251.50752488</v>
      </c>
      <c r="AM17" s="15"/>
      <c r="AN17" s="15"/>
    </row>
    <row r="18" spans="1:40" ht="14.5" customHeight="1">
      <c r="A18" s="15"/>
      <c r="B18" s="2"/>
      <c r="C18" s="289" t="s">
        <v>372</v>
      </c>
      <c r="D18" s="385">
        <v>3069370</v>
      </c>
      <c r="E18" s="386">
        <v>144909.88410636998</v>
      </c>
      <c r="F18" s="386">
        <v>6295.57977974</v>
      </c>
      <c r="G18" s="386">
        <v>19284.781871790001</v>
      </c>
      <c r="H18" s="291">
        <v>7658.0395392999999</v>
      </c>
      <c r="I18" s="291">
        <v>5604.1710437900001</v>
      </c>
      <c r="J18" s="291">
        <v>4631.0203021099996</v>
      </c>
      <c r="K18" s="291">
        <v>10864.639688089999</v>
      </c>
      <c r="L18" s="291">
        <v>1505.86430144</v>
      </c>
      <c r="M18" s="291">
        <v>1821.07197569</v>
      </c>
      <c r="N18" s="291">
        <v>11166.058303149999</v>
      </c>
      <c r="O18" s="291">
        <v>101912.14256188</v>
      </c>
      <c r="P18" s="291">
        <v>11259.961491819999</v>
      </c>
      <c r="Q18" s="291">
        <v>13049.533524189999</v>
      </c>
      <c r="R18" s="291">
        <v>1582.5990895300001</v>
      </c>
      <c r="S18" s="291">
        <v>3441.55270965</v>
      </c>
      <c r="T18" s="291">
        <v>388581.47285357001</v>
      </c>
      <c r="U18" s="291">
        <v>43657.76410344</v>
      </c>
      <c r="V18" s="112">
        <v>6</v>
      </c>
      <c r="W18" s="530">
        <f t="shared" si="0"/>
        <v>3390.8495582242535</v>
      </c>
      <c r="X18" s="531">
        <f t="shared" si="2"/>
        <v>3390.8495582242535</v>
      </c>
      <c r="Y18" s="531">
        <f t="shared" si="3"/>
        <v>2904.7302215157465</v>
      </c>
      <c r="Z18" s="483">
        <f t="shared" si="4"/>
        <v>3668.492717339388</v>
      </c>
      <c r="AA18" s="102">
        <f t="shared" si="5"/>
        <v>3765.4941735798466</v>
      </c>
      <c r="AB18" s="102">
        <f t="shared" si="6"/>
        <v>3417.3296723714666</v>
      </c>
      <c r="AC18" s="531">
        <f t="shared" si="7"/>
        <v>7182.8238459513132</v>
      </c>
      <c r="AD18" s="531"/>
      <c r="AE18" s="15"/>
      <c r="AF18" s="15">
        <f>(P49_T20!D$23)*1000*(P14_P15_T9!G18/P14_P15_T9!G$23)</f>
        <v>2086.019790839604</v>
      </c>
      <c r="AG18" s="15"/>
      <c r="AH18" s="15">
        <f>(P48_T19!D$16+P48_T19!D$18+P48_T19!D$20+P48_T19!D$22)*1000*(F18/F$23)</f>
        <v>2029.0782550454092</v>
      </c>
      <c r="AI18" s="15">
        <f>(P49_T20!D$16)*1000*(G18/G$23)</f>
        <v>774.642600673159</v>
      </c>
      <c r="AJ18" s="492">
        <f t="shared" si="1"/>
        <v>166898361.66562039</v>
      </c>
      <c r="AK18" s="15"/>
      <c r="AL18" s="492">
        <f t="shared" si="8"/>
        <v>166895557.94476464</v>
      </c>
      <c r="AM18" s="15"/>
      <c r="AN18" s="15"/>
    </row>
    <row r="19" spans="1:40" ht="14.5" customHeight="1">
      <c r="A19" s="15"/>
      <c r="B19" s="2"/>
      <c r="C19" s="289" t="s">
        <v>373</v>
      </c>
      <c r="D19" s="385">
        <v>1387523</v>
      </c>
      <c r="E19" s="386">
        <v>118003.34378194</v>
      </c>
      <c r="F19" s="386">
        <v>7871.25417105</v>
      </c>
      <c r="G19" s="386">
        <v>28304.71916982</v>
      </c>
      <c r="H19" s="291">
        <v>7533.31401783</v>
      </c>
      <c r="I19" s="291">
        <v>2489.2111433200002</v>
      </c>
      <c r="J19" s="291">
        <v>2330.1912798600001</v>
      </c>
      <c r="K19" s="291">
        <v>7639.66823647</v>
      </c>
      <c r="L19" s="291">
        <v>1913.64592494</v>
      </c>
      <c r="M19" s="291">
        <v>1912.8994276800001</v>
      </c>
      <c r="N19" s="291">
        <v>3944.3111904999969</v>
      </c>
      <c r="O19" s="291">
        <v>90642.264911220002</v>
      </c>
      <c r="P19" s="291">
        <v>17093.187427819998</v>
      </c>
      <c r="Q19" s="291">
        <v>17320.19603232</v>
      </c>
      <c r="R19" s="291">
        <v>1711.6113417000001</v>
      </c>
      <c r="S19" s="291">
        <v>2010.1074393599999</v>
      </c>
      <c r="T19" s="291">
        <v>393465.49086759007</v>
      </c>
      <c r="U19" s="291">
        <v>28143.358010169999</v>
      </c>
      <c r="V19" s="112">
        <v>7</v>
      </c>
      <c r="W19" s="531">
        <f>$W$23*(E19/$E$23)</f>
        <v>4239.5203718120429</v>
      </c>
      <c r="X19" s="531">
        <f>W19+$W$25</f>
        <v>6434.8708047186665</v>
      </c>
      <c r="Y19" s="531">
        <f t="shared" si="3"/>
        <v>1436.3833663313335</v>
      </c>
      <c r="Z19" s="483">
        <f t="shared" si="4"/>
        <v>12319.210152062342</v>
      </c>
      <c r="AA19" s="102">
        <f t="shared" si="5"/>
        <v>7648.349448997863</v>
      </c>
      <c r="AB19" s="102">
        <f t="shared" si="6"/>
        <v>1689.8627839192159</v>
      </c>
      <c r="AC19" s="531">
        <f t="shared" si="7"/>
        <v>9338.2122329170779</v>
      </c>
      <c r="AD19" s="531"/>
      <c r="AE19" s="15"/>
      <c r="AF19" s="15">
        <f>(P49_T20!D$23)*1000*(P14_P15_T9!G19/P14_P15_T9!G$23)</f>
        <v>3061.6993624787733</v>
      </c>
      <c r="AG19" s="15"/>
      <c r="AH19" s="15">
        <f>(P48_T19!D$16+P48_T19!D$18+P48_T19!D$20+P48_T19!D$22)*1000*(F19/F$23)</f>
        <v>2536.9213380173592</v>
      </c>
      <c r="AI19" s="15">
        <f>(P49_T20!D$16)*1000*(G19/G$23)</f>
        <v>1136.9608126657863</v>
      </c>
      <c r="AJ19" s="492">
        <f t="shared" si="1"/>
        <v>149203971.83539122</v>
      </c>
      <c r="AK19" s="15"/>
      <c r="AL19" s="492">
        <f t="shared" si="8"/>
        <v>149200297.95324054</v>
      </c>
      <c r="AM19" s="15"/>
      <c r="AN19" s="15"/>
    </row>
    <row r="20" spans="1:40" ht="14.5" customHeight="1">
      <c r="A20" s="15"/>
      <c r="B20" s="2"/>
      <c r="C20" s="289" t="s">
        <v>374</v>
      </c>
      <c r="D20" s="385">
        <v>525827</v>
      </c>
      <c r="E20" s="386">
        <v>75093.393825730003</v>
      </c>
      <c r="F20" s="386">
        <v>8234.6507225900004</v>
      </c>
      <c r="G20" s="386">
        <v>32195.03498276</v>
      </c>
      <c r="H20" s="291">
        <v>5363.1258794699997</v>
      </c>
      <c r="I20" s="291">
        <v>881.53582532000007</v>
      </c>
      <c r="J20" s="291">
        <v>816.79521105999993</v>
      </c>
      <c r="K20" s="291">
        <v>3744.76848389</v>
      </c>
      <c r="L20" s="291">
        <v>1542.05737531</v>
      </c>
      <c r="M20" s="291">
        <v>1204.84916228</v>
      </c>
      <c r="N20" s="291">
        <v>974.47802998999941</v>
      </c>
      <c r="O20" s="291">
        <v>60888.555638470003</v>
      </c>
      <c r="P20" s="291">
        <v>13802.953968380001</v>
      </c>
      <c r="Q20" s="291">
        <v>13463.41579508</v>
      </c>
      <c r="R20" s="291">
        <v>1178.5892232599999</v>
      </c>
      <c r="S20" s="291">
        <v>910.84382902999994</v>
      </c>
      <c r="T20" s="291">
        <v>328644.02914333</v>
      </c>
      <c r="U20" s="291">
        <v>18473.25803619</v>
      </c>
      <c r="V20" s="112">
        <v>8</v>
      </c>
      <c r="W20" s="531">
        <f>$W$23*(E20/$E$23)</f>
        <v>2697.8894216844296</v>
      </c>
      <c r="X20" s="531">
        <f>W20+$W$25</f>
        <v>4893.2398545910528</v>
      </c>
      <c r="Y20" s="531">
        <f t="shared" si="3"/>
        <v>3341.4108679989477</v>
      </c>
      <c r="Z20" s="483">
        <f t="shared" si="4"/>
        <v>26249.990906476847</v>
      </c>
      <c r="AA20" s="102">
        <f t="shared" si="5"/>
        <v>6002.4986268009416</v>
      </c>
      <c r="AB20" s="102">
        <f t="shared" si="6"/>
        <v>3931.0716094105269</v>
      </c>
      <c r="AC20" s="531">
        <f t="shared" si="7"/>
        <v>9933.570236211468</v>
      </c>
      <c r="AD20" s="531"/>
      <c r="AE20" s="15"/>
      <c r="AF20" s="15">
        <f>(P49_T20!D$23)*1000*(P14_P15_T9!G20/P14_P15_T9!G$23)</f>
        <v>3482.5117850595143</v>
      </c>
      <c r="AG20" s="15"/>
      <c r="AH20" s="15">
        <f>(P48_T19!D$16+P48_T19!D$18+P48_T19!D$20+P48_T19!D$22)*1000*(F20/F$23)</f>
        <v>2654.0447907390962</v>
      </c>
      <c r="AI20" s="15">
        <f>(P49_T20!D$16)*1000*(G20/G$23)</f>
        <v>1293.2293345920878</v>
      </c>
      <c r="AJ20" s="492">
        <f t="shared" si="1"/>
        <v>110498510.37071049</v>
      </c>
      <c r="AK20" s="15"/>
      <c r="AL20" s="492">
        <f t="shared" si="8"/>
        <v>110494563.09658515</v>
      </c>
      <c r="AM20" s="15"/>
      <c r="AN20" s="15"/>
    </row>
    <row r="21" spans="1:40" ht="14.5" customHeight="1">
      <c r="A21" s="15"/>
      <c r="B21" s="2"/>
      <c r="C21" s="289" t="s">
        <v>375</v>
      </c>
      <c r="D21" s="385">
        <v>138203</v>
      </c>
      <c r="E21" s="386">
        <v>26609.172153070002</v>
      </c>
      <c r="F21" s="386">
        <v>5776.8433222900003</v>
      </c>
      <c r="G21" s="386">
        <v>25928.923808659998</v>
      </c>
      <c r="H21" s="291">
        <v>1513.9189165100001</v>
      </c>
      <c r="I21" s="291">
        <v>201.20141580000001</v>
      </c>
      <c r="J21" s="291">
        <v>177.56920558000002</v>
      </c>
      <c r="K21" s="291">
        <v>1072.70409767</v>
      </c>
      <c r="L21" s="291">
        <v>673.18307791999996</v>
      </c>
      <c r="M21" s="291">
        <v>367.46836558000001</v>
      </c>
      <c r="N21" s="291">
        <v>293.27680022999994</v>
      </c>
      <c r="O21" s="291">
        <v>22429.592523660001</v>
      </c>
      <c r="P21" s="291">
        <v>5426.4531899200001</v>
      </c>
      <c r="Q21" s="291">
        <v>5091.6595888799993</v>
      </c>
      <c r="R21" s="291">
        <v>549.07476694000002</v>
      </c>
      <c r="S21" s="291">
        <v>273.96030956999999</v>
      </c>
      <c r="T21" s="291">
        <v>207546.48422340999</v>
      </c>
      <c r="U21" s="291">
        <v>9873.4046266500009</v>
      </c>
      <c r="V21" s="112">
        <v>9</v>
      </c>
      <c r="W21" s="531">
        <f>$W$23*(E21/$E$23)</f>
        <v>955.99093893862346</v>
      </c>
      <c r="X21" s="531">
        <f>W21+$W$25</f>
        <v>3151.3413718452466</v>
      </c>
      <c r="Y21" s="531">
        <f t="shared" si="3"/>
        <v>2625.5019504447537</v>
      </c>
      <c r="Z21" s="483">
        <f t="shared" si="4"/>
        <v>39264.366113036624</v>
      </c>
      <c r="AA21" s="102">
        <f t="shared" si="5"/>
        <v>3913.7540827198568</v>
      </c>
      <c r="AB21" s="102">
        <f t="shared" si="6"/>
        <v>3088.8258240526516</v>
      </c>
      <c r="AC21" s="531">
        <f t="shared" si="7"/>
        <v>7002.5799067725084</v>
      </c>
      <c r="AD21" s="531"/>
      <c r="AE21" s="15"/>
      <c r="AF21" s="15">
        <f>(P49_T20!D$23)*1000*(P14_P15_T9!G21/P14_P15_T9!G$23)</f>
        <v>2804.7114341053489</v>
      </c>
      <c r="AG21" s="15"/>
      <c r="AH21" s="15">
        <f>(P48_T19!D$16+P48_T19!D$18+P48_T19!D$20+P48_T19!D$22)*1000*(F21/F$23)</f>
        <v>1861.888432545129</v>
      </c>
      <c r="AI21" s="15">
        <f>(P49_T20!D$16)*1000*(G21/G$23)</f>
        <v>1041.5284500146765</v>
      </c>
      <c r="AJ21" s="492">
        <f t="shared" si="1"/>
        <v>54837044.77199465</v>
      </c>
      <c r="AK21" s="15"/>
      <c r="AL21" s="492">
        <f t="shared" si="8"/>
        <v>54834141.355112091</v>
      </c>
      <c r="AM21" s="15"/>
      <c r="AN21" s="15"/>
    </row>
    <row r="22" spans="1:40" ht="14.5" customHeight="1" thickBot="1">
      <c r="A22" s="15"/>
      <c r="B22" s="2"/>
      <c r="C22" s="292" t="s">
        <v>376</v>
      </c>
      <c r="D22" s="387">
        <v>66596</v>
      </c>
      <c r="E22" s="388">
        <v>23642.850935550003</v>
      </c>
      <c r="F22" s="388">
        <v>41617.54116542</v>
      </c>
      <c r="G22" s="388">
        <v>90734.34007635001</v>
      </c>
      <c r="H22" s="294">
        <v>670.81974065999998</v>
      </c>
      <c r="I22" s="294">
        <v>86.93115576000001</v>
      </c>
      <c r="J22" s="294">
        <v>71.583864879999993</v>
      </c>
      <c r="K22" s="294">
        <v>597.71484114999998</v>
      </c>
      <c r="L22" s="294">
        <v>2350.6107978699997</v>
      </c>
      <c r="M22" s="294">
        <v>237.85550975000001</v>
      </c>
      <c r="N22" s="294">
        <v>154.0499541800009</v>
      </c>
      <c r="O22" s="294">
        <v>19584.45291294</v>
      </c>
      <c r="P22" s="294">
        <v>5037.8372810000001</v>
      </c>
      <c r="Q22" s="294">
        <v>4358.0902895600002</v>
      </c>
      <c r="R22" s="294">
        <v>793.41036297999995</v>
      </c>
      <c r="S22" s="294">
        <v>159.51064660999998</v>
      </c>
      <c r="T22" s="294">
        <v>591844.61524613004</v>
      </c>
      <c r="U22" s="294">
        <v>28733.234788949998</v>
      </c>
      <c r="V22" s="112">
        <v>10</v>
      </c>
      <c r="W22" s="531">
        <f>$W$23*(E22/$E$23)</f>
        <v>849.41955860339078</v>
      </c>
      <c r="X22" s="531">
        <f>W22+$W$25</f>
        <v>3044.7699915100138</v>
      </c>
      <c r="Y22" s="531">
        <f t="shared" si="3"/>
        <v>38572.771173909983</v>
      </c>
      <c r="Z22" s="483">
        <f t="shared" si="4"/>
        <v>75647.745825575112</v>
      </c>
      <c r="AA22" s="102">
        <f t="shared" si="5"/>
        <v>3827.9961476598369</v>
      </c>
      <c r="AB22" s="102">
        <f t="shared" si="6"/>
        <v>45379.730792835275</v>
      </c>
      <c r="AC22" s="531">
        <f t="shared" si="7"/>
        <v>49207.726940495115</v>
      </c>
      <c r="AD22" s="531"/>
      <c r="AE22" s="15"/>
      <c r="AF22" s="15">
        <f>(P49_T20!D$23)*1000*(P14_P15_T9!G22/P14_P15_T9!G$23)</f>
        <v>9814.6626892839668</v>
      </c>
      <c r="AG22" s="15"/>
      <c r="AH22" s="15">
        <f>(P48_T19!D$16+P48_T19!D$18+P48_T19!D$20+P48_T19!D$22)*1000*(F22/F$23)</f>
        <v>13413.418741664867</v>
      </c>
      <c r="AI22" s="15">
        <f>(P49_T20!D$16)*1000*(G22/G$23)</f>
        <v>3644.6709967678075</v>
      </c>
      <c r="AJ22" s="492">
        <f t="shared" si="1"/>
        <v>143829458.69016603</v>
      </c>
      <c r="AK22" s="15"/>
      <c r="AL22" s="492">
        <f t="shared" si="8"/>
        <v>143812400.6004276</v>
      </c>
      <c r="AM22" s="15"/>
      <c r="AN22" s="15"/>
    </row>
    <row r="23" spans="1:40" ht="14.5" customHeight="1" thickBot="1">
      <c r="A23" s="15"/>
      <c r="B23" s="2"/>
      <c r="C23" s="295" t="s">
        <v>65</v>
      </c>
      <c r="D23" s="296">
        <v>25224768</v>
      </c>
      <c r="E23" s="296">
        <v>696851.95743969001</v>
      </c>
      <c r="F23" s="296">
        <v>77446.72632809999</v>
      </c>
      <c r="G23" s="296">
        <v>210989.58637173002</v>
      </c>
      <c r="H23" s="296">
        <v>33692.487775900001</v>
      </c>
      <c r="I23" s="296">
        <v>23335.69187595</v>
      </c>
      <c r="J23" s="296">
        <v>13518.91729313</v>
      </c>
      <c r="K23" s="296">
        <v>33547.923875280001</v>
      </c>
      <c r="L23" s="296">
        <v>8749.0386640499983</v>
      </c>
      <c r="M23" s="296">
        <v>7322.8876722000005</v>
      </c>
      <c r="N23" s="296">
        <v>53167.023282310001</v>
      </c>
      <c r="O23" s="296">
        <v>525574.73411566997</v>
      </c>
      <c r="P23" s="296">
        <v>56311.607450900003</v>
      </c>
      <c r="Q23" s="296">
        <v>59990.535296370006</v>
      </c>
      <c r="R23" s="296">
        <v>6578.4252832500006</v>
      </c>
      <c r="S23" s="296">
        <v>10657.13182649</v>
      </c>
      <c r="T23" s="296">
        <v>2661498.9089776101</v>
      </c>
      <c r="U23" s="296">
        <v>188426.56940986001</v>
      </c>
      <c r="V23" s="31"/>
      <c r="W23" s="531">
        <f>([2]P48_T19!D15+[2]P48_T19!D21+[2]P48_T19!D23)*1000</f>
        <v>25035.884365802289</v>
      </c>
      <c r="X23" s="531">
        <f>SUM(X12:X22)</f>
        <v>25035.884365802289</v>
      </c>
      <c r="Y23" s="531">
        <f t="shared" si="3"/>
        <v>52410.841962297702</v>
      </c>
      <c r="Z23" s="15"/>
      <c r="AA23" s="531">
        <f>SUM(AA12:AA22)</f>
        <v>29382.749071942948</v>
      </c>
      <c r="AB23" s="531">
        <f>SUM(AB12:AB22)</f>
        <v>61659.814073291418</v>
      </c>
      <c r="AC23" s="531">
        <f t="shared" si="7"/>
        <v>91042.563145234366</v>
      </c>
      <c r="AD23" s="531"/>
      <c r="AE23" s="15"/>
      <c r="AF23" s="15">
        <f>SUM(AF12:AF22)</f>
        <v>22822.578744139995</v>
      </c>
      <c r="AG23" s="15"/>
      <c r="AH23" s="15"/>
      <c r="AI23" s="15"/>
      <c r="AJ23" s="492">
        <f>SUM(AJ12:AJ22)</f>
        <v>953716652.73132992</v>
      </c>
      <c r="AK23" s="15"/>
      <c r="AL23" s="492">
        <f>SUM(AL12:AL22)</f>
        <v>953683216.33750796</v>
      </c>
      <c r="AM23" s="15"/>
      <c r="AN23" s="15"/>
    </row>
    <row r="24" spans="1:40" ht="15" customHeight="1">
      <c r="A24" s="15"/>
      <c r="B24" s="2"/>
      <c r="C24" s="3" t="s">
        <v>444</v>
      </c>
      <c r="H24" s="3" t="s">
        <v>445</v>
      </c>
      <c r="V24" s="31"/>
      <c r="W24" s="531">
        <f>SUM(W12:W22)</f>
        <v>16254.482634175796</v>
      </c>
      <c r="X24" s="531"/>
      <c r="Y24" s="531"/>
      <c r="Z24" s="531"/>
      <c r="AA24" s="531"/>
      <c r="AB24" s="531"/>
      <c r="AC24" s="531"/>
      <c r="AD24" s="531"/>
      <c r="AE24" s="15"/>
      <c r="AF24" s="231">
        <f>AF23/(SUM(E23:G23))</f>
        <v>2.3163351717267723E-2</v>
      </c>
      <c r="AG24" s="15"/>
      <c r="AH24" s="15"/>
    </row>
    <row r="25" spans="1:40" ht="15" customHeight="1">
      <c r="A25" s="15"/>
      <c r="B25" s="297"/>
      <c r="C25" s="480">
        <v>0</v>
      </c>
      <c r="D25" s="102">
        <f>D12</f>
        <v>2675969</v>
      </c>
      <c r="E25" s="483">
        <f>E12*1000000</f>
        <v>202645345.60999998</v>
      </c>
      <c r="F25" s="3">
        <f>F12*1000000</f>
        <v>6210156.6500000004</v>
      </c>
      <c r="G25" s="3">
        <f>G12*1000000</f>
        <v>31801113.079999998</v>
      </c>
      <c r="H25" s="482">
        <f>E25+F25+G25</f>
        <v>240656615.33999997</v>
      </c>
      <c r="J25" s="484" t="str">
        <f>IF(AND(H25/D25&lt;=C26,H25/D25&gt;=C25), "OK", "ERROR")</f>
        <v>OK</v>
      </c>
      <c r="K25" s="479">
        <v>380</v>
      </c>
      <c r="L25" s="3">
        <v>4470</v>
      </c>
      <c r="Q25" s="487">
        <f>(Q12+R12-S12)*1000000</f>
        <v>1650749.2900000073</v>
      </c>
      <c r="R25" s="488">
        <f>H25-Q25</f>
        <v>239005866.04999995</v>
      </c>
      <c r="V25" s="31"/>
      <c r="W25" s="531">
        <f>(W23-W24)/4</f>
        <v>2195.3504329066232</v>
      </c>
      <c r="X25" s="531"/>
      <c r="Y25" s="531"/>
      <c r="Z25" s="531"/>
      <c r="AA25" s="531"/>
      <c r="AB25" s="531"/>
      <c r="AC25" s="531"/>
      <c r="AD25" s="531"/>
      <c r="AE25" s="15"/>
      <c r="AF25" s="15"/>
      <c r="AG25" s="15"/>
      <c r="AH25" s="15"/>
    </row>
    <row r="26" spans="1:40" ht="15" customHeight="1">
      <c r="A26" s="15"/>
      <c r="B26" s="297"/>
      <c r="C26" s="481">
        <f>L26*0.5</f>
        <v>2235</v>
      </c>
      <c r="D26" s="102">
        <f t="shared" ref="D26:D35" si="9">D13</f>
        <v>754806</v>
      </c>
      <c r="E26" s="483">
        <f t="shared" ref="E26:G35" si="10">E13*1000000</f>
        <v>2882244830.6400003</v>
      </c>
      <c r="F26" s="3">
        <f t="shared" si="10"/>
        <v>11505019.890000001</v>
      </c>
      <c r="G26" s="3">
        <f t="shared" si="10"/>
        <v>54062652.859999999</v>
      </c>
      <c r="H26" s="482">
        <f t="shared" ref="H26:H33" si="11">E26+F26+G26</f>
        <v>2947812503.3900003</v>
      </c>
      <c r="I26" s="27"/>
      <c r="J26" s="484" t="str">
        <f t="shared" ref="J26:J34" si="12">IF(AND(H26/D26&lt;=C27,H26/D26&gt;=C26), "OK", "ERROR")</f>
        <v>OK</v>
      </c>
      <c r="K26" s="479">
        <v>380</v>
      </c>
      <c r="L26" s="3">
        <v>4470</v>
      </c>
      <c r="M26" s="27"/>
      <c r="N26" s="27"/>
      <c r="O26" s="27"/>
      <c r="P26" s="27"/>
      <c r="Q26" s="487">
        <f t="shared" ref="Q26:Q35" si="13">(Q13+R13-S13)*1000000</f>
        <v>66017.749999998545</v>
      </c>
      <c r="R26" s="488">
        <f t="shared" ref="R26:R35" si="14">H26-Q26</f>
        <v>2947746485.6400003</v>
      </c>
      <c r="S26" s="27"/>
      <c r="T26" s="27"/>
      <c r="U26" s="27"/>
      <c r="V26" s="31"/>
      <c r="W26" s="531"/>
      <c r="X26" s="531" t="s">
        <v>501</v>
      </c>
      <c r="Y26" s="531"/>
      <c r="Z26" s="531"/>
      <c r="AA26" s="531" t="s">
        <v>499</v>
      </c>
      <c r="AB26" s="531"/>
      <c r="AC26" s="531"/>
      <c r="AD26" s="531"/>
      <c r="AE26" s="15"/>
      <c r="AF26" s="15"/>
      <c r="AG26" s="15"/>
      <c r="AH26" s="15"/>
    </row>
    <row r="27" spans="1:40" ht="15" customHeight="1">
      <c r="B27" s="297"/>
      <c r="C27" s="482">
        <f>L27</f>
        <v>4470</v>
      </c>
      <c r="D27" s="102">
        <f t="shared" si="9"/>
        <v>1387296</v>
      </c>
      <c r="E27" s="483">
        <f t="shared" si="10"/>
        <v>8084057081.1899996</v>
      </c>
      <c r="F27" s="3">
        <f t="shared" si="10"/>
        <v>61867090.32</v>
      </c>
      <c r="G27" s="3">
        <f t="shared" si="10"/>
        <v>293428966.52000004</v>
      </c>
      <c r="H27" s="482">
        <f t="shared" si="11"/>
        <v>8439353138.0299997</v>
      </c>
      <c r="J27" s="484" t="str">
        <f t="shared" si="12"/>
        <v>OK</v>
      </c>
      <c r="K27" s="479">
        <v>380</v>
      </c>
      <c r="L27" s="3">
        <v>4470</v>
      </c>
      <c r="Q27" s="487">
        <f>(Q14+R14-S14)*1000000</f>
        <v>71737.88999999431</v>
      </c>
      <c r="R27" s="488">
        <f t="shared" si="14"/>
        <v>8439281400.1399994</v>
      </c>
      <c r="V27" s="31"/>
      <c r="W27" s="15"/>
      <c r="X27" s="3" t="s">
        <v>492</v>
      </c>
      <c r="Y27" s="3" t="s">
        <v>502</v>
      </c>
      <c r="AA27" s="3" t="s">
        <v>492</v>
      </c>
      <c r="AB27" s="531" t="s">
        <v>500</v>
      </c>
      <c r="AC27" s="531"/>
    </row>
    <row r="28" spans="1:40" ht="15" customHeight="1">
      <c r="B28" s="297"/>
      <c r="C28" s="482">
        <f>L28*2</f>
        <v>8940</v>
      </c>
      <c r="D28" s="102">
        <f t="shared" si="9"/>
        <v>1788915</v>
      </c>
      <c r="E28" s="483">
        <f t="shared" si="10"/>
        <v>18276992607.959999</v>
      </c>
      <c r="F28" s="3">
        <f t="shared" si="10"/>
        <v>134015916.39</v>
      </c>
      <c r="G28" s="3">
        <f t="shared" si="10"/>
        <v>555121165.21999991</v>
      </c>
      <c r="H28" s="482">
        <f t="shared" si="11"/>
        <v>18966129689.57</v>
      </c>
      <c r="J28" s="484" t="str">
        <f t="shared" si="12"/>
        <v>OK</v>
      </c>
      <c r="K28" s="479">
        <v>380</v>
      </c>
      <c r="L28" s="3">
        <v>4470</v>
      </c>
      <c r="Q28" s="487">
        <f>(Q15+R15-S15)*1000000</f>
        <v>-9455.5600000063569</v>
      </c>
      <c r="R28" s="488">
        <f t="shared" si="14"/>
        <v>18966139145.130001</v>
      </c>
      <c r="V28" s="31"/>
      <c r="W28" s="15"/>
      <c r="X28" s="102">
        <f>E23-Y28</f>
        <v>681233.98404031375</v>
      </c>
      <c r="Y28" s="102">
        <f>(E23+(P48_T19!D15+P48_T19!D21+P49_T20!D21+P49_T20!D14*0.7+P49_T20!D15+P49_T20!D18+P49_T20!D19+P49_T20!D20+P49_T20!D24*0.7)*1000)*0.02</f>
        <v>15617.97339937622</v>
      </c>
      <c r="Z28" s="102"/>
      <c r="AA28" s="102">
        <f>(P49_T20!D12+P49_T20!D14*0.7+P49_T20!D15+P49_T20!D18*0.7+P49_T20!D19+P49_T20!D20+P49_T20!D24*0.7)*1000</f>
        <v>56246.423602674993</v>
      </c>
      <c r="AB28" s="531">
        <f>G23-AF23-AA28</f>
        <v>131920.58402491504</v>
      </c>
      <c r="AC28" s="531"/>
    </row>
    <row r="29" spans="1:40" ht="15" customHeight="1">
      <c r="B29" s="297"/>
      <c r="C29" s="482">
        <f>L29*3</f>
        <v>13410</v>
      </c>
      <c r="D29" s="102">
        <f t="shared" si="9"/>
        <v>7116435</v>
      </c>
      <c r="E29" s="483">
        <f t="shared" si="10"/>
        <v>116116154571.74002</v>
      </c>
      <c r="F29" s="3">
        <f t="shared" si="10"/>
        <v>1356296260.5899999</v>
      </c>
      <c r="G29" s="3">
        <f t="shared" si="10"/>
        <v>2859830805.8600001</v>
      </c>
      <c r="H29" s="482">
        <f t="shared" si="11"/>
        <v>120332281638.19002</v>
      </c>
      <c r="J29" s="484" t="str">
        <f t="shared" si="12"/>
        <v>OK</v>
      </c>
      <c r="K29" s="479">
        <v>380</v>
      </c>
      <c r="L29" s="3">
        <v>4470</v>
      </c>
      <c r="M29" s="102"/>
      <c r="N29" s="102"/>
      <c r="O29" s="102"/>
      <c r="P29" s="102"/>
      <c r="Q29" s="487">
        <f>(Q16+R16-S16)*1000000</f>
        <v>64614221.149999931</v>
      </c>
      <c r="R29" s="488">
        <f t="shared" si="14"/>
        <v>120267667417.04002</v>
      </c>
      <c r="S29" s="102"/>
      <c r="T29" s="102"/>
      <c r="U29" s="102"/>
      <c r="V29" s="31"/>
      <c r="AB29" s="531"/>
      <c r="AC29" s="531"/>
      <c r="AG29" s="156"/>
    </row>
    <row r="30" spans="1:40" ht="15" customHeight="1">
      <c r="B30" s="297"/>
      <c r="C30" s="482">
        <f>L30*5</f>
        <v>22350</v>
      </c>
      <c r="D30" s="102">
        <f t="shared" si="9"/>
        <v>6313828</v>
      </c>
      <c r="E30" s="483">
        <f t="shared" si="10"/>
        <v>163031218199.88998</v>
      </c>
      <c r="F30" s="3">
        <f t="shared" si="10"/>
        <v>6080962723.1700001</v>
      </c>
      <c r="G30" s="3">
        <f t="shared" si="10"/>
        <v>10747541758.810001</v>
      </c>
      <c r="H30" s="482">
        <f t="shared" si="11"/>
        <v>179859722681.87</v>
      </c>
      <c r="J30" s="484" t="str">
        <f t="shared" si="12"/>
        <v>OK</v>
      </c>
      <c r="K30" s="479">
        <v>380</v>
      </c>
      <c r="L30" s="3">
        <v>4470</v>
      </c>
      <c r="Q30" s="487">
        <f t="shared" si="13"/>
        <v>3543230402.3900003</v>
      </c>
      <c r="R30" s="488">
        <f t="shared" si="14"/>
        <v>176316492279.47998</v>
      </c>
      <c r="V30" s="31"/>
      <c r="AB30" s="531"/>
      <c r="AC30" s="531"/>
    </row>
    <row r="31" spans="1:40" ht="15" customHeight="1">
      <c r="B31" s="297"/>
      <c r="C31" s="482">
        <f>L31*10</f>
        <v>44700</v>
      </c>
      <c r="D31" s="102">
        <f t="shared" si="9"/>
        <v>3069370</v>
      </c>
      <c r="E31" s="483">
        <f t="shared" si="10"/>
        <v>144909884106.37</v>
      </c>
      <c r="F31" s="3">
        <f t="shared" si="10"/>
        <v>6295579779.7399998</v>
      </c>
      <c r="G31" s="3">
        <f t="shared" si="10"/>
        <v>19284781871.790001</v>
      </c>
      <c r="H31" s="482">
        <f t="shared" si="11"/>
        <v>170490245757.89999</v>
      </c>
      <c r="J31" s="484" t="str">
        <f t="shared" si="12"/>
        <v>OK</v>
      </c>
      <c r="K31" s="479">
        <v>380</v>
      </c>
      <c r="L31" s="3">
        <v>4470</v>
      </c>
      <c r="Q31" s="487">
        <f t="shared" si="13"/>
        <v>11190579904.07</v>
      </c>
      <c r="R31" s="488">
        <f t="shared" si="14"/>
        <v>159299665853.82999</v>
      </c>
      <c r="V31" s="31"/>
      <c r="AB31" s="531"/>
      <c r="AC31" s="531"/>
    </row>
    <row r="32" spans="1:40" ht="15" customHeight="1">
      <c r="B32" s="297"/>
      <c r="C32" s="482">
        <f>L32*20</f>
        <v>89400</v>
      </c>
      <c r="D32" s="102">
        <f t="shared" si="9"/>
        <v>1387523</v>
      </c>
      <c r="E32" s="483">
        <f t="shared" si="10"/>
        <v>118003343781.94</v>
      </c>
      <c r="F32" s="3">
        <f t="shared" si="10"/>
        <v>7871254171.0500002</v>
      </c>
      <c r="G32" s="3">
        <f t="shared" si="10"/>
        <v>28304719169.82</v>
      </c>
      <c r="H32" s="482">
        <f t="shared" si="11"/>
        <v>154179317122.81</v>
      </c>
      <c r="J32" s="484" t="str">
        <f t="shared" si="12"/>
        <v>OK</v>
      </c>
      <c r="K32" s="479">
        <v>380</v>
      </c>
      <c r="L32" s="3">
        <v>4470</v>
      </c>
      <c r="Q32" s="487">
        <f t="shared" si="13"/>
        <v>17021699934.660002</v>
      </c>
      <c r="R32" s="488">
        <f t="shared" si="14"/>
        <v>137157617188.14999</v>
      </c>
      <c r="V32" s="31"/>
      <c r="AB32" s="531"/>
      <c r="AC32" s="531"/>
    </row>
    <row r="33" spans="1:30" ht="15" customHeight="1">
      <c r="B33" s="297"/>
      <c r="C33" s="482">
        <f>L33*40</f>
        <v>178800</v>
      </c>
      <c r="D33" s="102">
        <f t="shared" si="9"/>
        <v>525827</v>
      </c>
      <c r="E33" s="483">
        <f t="shared" si="10"/>
        <v>75093393825.729996</v>
      </c>
      <c r="F33" s="3">
        <f t="shared" si="10"/>
        <v>8234650722.5900002</v>
      </c>
      <c r="G33" s="3">
        <f t="shared" si="10"/>
        <v>32195034982.760002</v>
      </c>
      <c r="H33" s="482">
        <f t="shared" si="11"/>
        <v>115523079531.07999</v>
      </c>
      <c r="J33" s="484" t="str">
        <f t="shared" si="12"/>
        <v>OK</v>
      </c>
      <c r="K33" s="479">
        <v>380</v>
      </c>
      <c r="L33" s="3">
        <v>4470</v>
      </c>
      <c r="Q33" s="487">
        <f t="shared" si="13"/>
        <v>13731161189.309999</v>
      </c>
      <c r="R33" s="488">
        <f t="shared" si="14"/>
        <v>101791918341.76999</v>
      </c>
      <c r="V33" s="31"/>
      <c r="AB33" s="531"/>
      <c r="AC33" s="531"/>
    </row>
    <row r="34" spans="1:30" ht="15" customHeight="1">
      <c r="B34" s="297"/>
      <c r="C34" s="482">
        <f>L34*80</f>
        <v>357600</v>
      </c>
      <c r="D34" s="102">
        <f>D21</f>
        <v>138203</v>
      </c>
      <c r="E34" s="483">
        <f>E21*1000000</f>
        <v>26609172153.07</v>
      </c>
      <c r="F34" s="3">
        <f>F21*1000000</f>
        <v>5776843322.29</v>
      </c>
      <c r="G34" s="3">
        <f>G21*1000000</f>
        <v>25928923808.66</v>
      </c>
      <c r="H34" s="482">
        <f>E34+F34+G34</f>
        <v>58314939284.020004</v>
      </c>
      <c r="J34" s="484" t="str">
        <f t="shared" si="12"/>
        <v>OK</v>
      </c>
      <c r="K34" s="479">
        <v>380</v>
      </c>
      <c r="L34" s="3">
        <v>4470</v>
      </c>
      <c r="Q34" s="487">
        <f t="shared" si="13"/>
        <v>5366774046.249999</v>
      </c>
      <c r="R34" s="488">
        <f t="shared" si="14"/>
        <v>52948165237.770004</v>
      </c>
      <c r="V34" s="31"/>
      <c r="AB34" s="531"/>
      <c r="AC34" s="531"/>
    </row>
    <row r="35" spans="1:30" ht="15" customHeight="1">
      <c r="B35" s="297"/>
      <c r="C35" s="482">
        <f>L35*160</f>
        <v>715200</v>
      </c>
      <c r="D35" s="102">
        <f t="shared" si="9"/>
        <v>66596</v>
      </c>
      <c r="E35" s="483">
        <f>E22*1000000</f>
        <v>23642850935.550003</v>
      </c>
      <c r="F35" s="3">
        <f t="shared" si="10"/>
        <v>41617541165.419998</v>
      </c>
      <c r="G35" s="3">
        <f t="shared" si="10"/>
        <v>90734340076.350006</v>
      </c>
      <c r="H35" s="482">
        <f>E35+F35+G35</f>
        <v>155994732177.32001</v>
      </c>
      <c r="J35" s="484" t="str">
        <f>IF(AND(H35/D35&gt;=C35), "OK", "ERROR")</f>
        <v>OK</v>
      </c>
      <c r="K35" s="479">
        <v>380</v>
      </c>
      <c r="L35" s="3">
        <v>4470</v>
      </c>
      <c r="Q35" s="487">
        <f t="shared" si="13"/>
        <v>4991990005.9300003</v>
      </c>
      <c r="R35" s="488">
        <f t="shared" si="14"/>
        <v>151002742171.39001</v>
      </c>
      <c r="V35" s="31"/>
      <c r="AB35" s="531"/>
      <c r="AC35" s="531"/>
    </row>
    <row r="36" spans="1:30" ht="15" customHeight="1">
      <c r="B36" s="297"/>
      <c r="H36" s="485"/>
      <c r="V36" s="31"/>
      <c r="AB36" s="531"/>
      <c r="AC36" s="531"/>
    </row>
    <row r="37" spans="1:30" ht="15" customHeight="1">
      <c r="B37" s="297"/>
      <c r="F37" s="3">
        <f>SUM(F25:F35)</f>
        <v>77446726328.100006</v>
      </c>
      <c r="G37" s="3">
        <f>SUM(G25:G35)</f>
        <v>210989586371.73001</v>
      </c>
      <c r="H37" s="485">
        <f>SUM(H25:H35)</f>
        <v>985288270139.52002</v>
      </c>
      <c r="L37" s="490"/>
      <c r="V37" s="31"/>
    </row>
    <row r="38" spans="1:30" ht="15" customHeight="1">
      <c r="B38" s="297"/>
      <c r="D38" s="102">
        <v>106629.38613566</v>
      </c>
      <c r="F38" s="489">
        <f>F37/H37</f>
        <v>7.860311410906505E-2</v>
      </c>
      <c r="G38" s="489">
        <f>G37/H37</f>
        <v>0.21413995555011855</v>
      </c>
      <c r="H38" s="489">
        <f>H37/1000000</f>
        <v>985288.27013952006</v>
      </c>
      <c r="V38" s="31"/>
    </row>
    <row r="39" spans="1:30" ht="15" customHeight="1">
      <c r="B39" s="297"/>
      <c r="D39" s="3">
        <f>D35/1000/D38</f>
        <v>6.2455578535613782E-4</v>
      </c>
      <c r="V39" s="31"/>
    </row>
    <row r="40" spans="1:30" ht="15" customHeight="1">
      <c r="B40" s="297"/>
      <c r="H40" s="3">
        <f>(P49_T20!D$23)*1000</f>
        <v>22822.578744139999</v>
      </c>
      <c r="V40" s="31"/>
    </row>
    <row r="41" spans="1:30" ht="15" customHeight="1">
      <c r="B41" s="297"/>
      <c r="C41" s="248"/>
      <c r="H41" s="489">
        <f>H40/H38</f>
        <v>2.3163351717267727E-2</v>
      </c>
      <c r="V41" s="31"/>
    </row>
    <row r="42" spans="1:30" ht="15" customHeight="1">
      <c r="B42" s="297"/>
      <c r="V42" s="31"/>
    </row>
    <row r="43" spans="1:30" ht="15" customHeight="1">
      <c r="B43" s="297"/>
      <c r="I43" s="15" t="s">
        <v>485</v>
      </c>
      <c r="V43" s="31"/>
    </row>
    <row r="44" spans="1:30" ht="15" customHeight="1">
      <c r="B44" s="297"/>
      <c r="I44" s="90">
        <v>1584.6</v>
      </c>
      <c r="V44" s="31"/>
    </row>
    <row r="45" spans="1:30" ht="15" customHeight="1" thickBot="1">
      <c r="B45" s="18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98"/>
      <c r="R45" s="298"/>
      <c r="S45" s="298"/>
      <c r="T45" s="298"/>
      <c r="U45" s="298"/>
      <c r="V45" s="40"/>
    </row>
    <row r="46" spans="1:30">
      <c r="Z46" s="557" t="s">
        <v>506</v>
      </c>
      <c r="AA46" s="557"/>
      <c r="AB46" s="557"/>
    </row>
    <row r="47" spans="1:30">
      <c r="G47" s="3" t="s">
        <v>481</v>
      </c>
      <c r="J47" s="3" t="s">
        <v>482</v>
      </c>
      <c r="K47" s="3" t="s">
        <v>483</v>
      </c>
      <c r="M47" s="3" t="s">
        <v>484</v>
      </c>
      <c r="Q47" s="72" t="s">
        <v>519</v>
      </c>
      <c r="R47" s="546" t="s">
        <v>520</v>
      </c>
      <c r="S47" s="55" t="s">
        <v>510</v>
      </c>
      <c r="T47" s="1" t="s">
        <v>521</v>
      </c>
      <c r="W47" s="3" t="s">
        <v>503</v>
      </c>
      <c r="X47" s="3" t="s">
        <v>504</v>
      </c>
      <c r="Y47" s="3" t="s">
        <v>505</v>
      </c>
      <c r="Z47" s="3" t="s">
        <v>507</v>
      </c>
      <c r="AA47" s="3" t="s">
        <v>508</v>
      </c>
      <c r="AB47" s="3" t="s">
        <v>509</v>
      </c>
    </row>
    <row r="48" spans="1:30">
      <c r="A48" s="3" t="s">
        <v>516</v>
      </c>
      <c r="C48" s="3">
        <f>C25</f>
        <v>0</v>
      </c>
      <c r="D48" s="102">
        <f>D25</f>
        <v>2675969</v>
      </c>
      <c r="E48" s="102">
        <f>(E12+AC12+G12-L12-AF12)*1000000</f>
        <v>237672022.98971632</v>
      </c>
      <c r="F48" s="3">
        <f>E48/D48</f>
        <v>88.817180987416634</v>
      </c>
      <c r="H48" s="3">
        <f>E48/D48</f>
        <v>88.817180987416634</v>
      </c>
      <c r="J48" s="3">
        <f>D48/($A$49)</f>
        <v>2.1555671501422433E-2</v>
      </c>
      <c r="K48" s="3">
        <f>J48+K49</f>
        <v>0.20319249315204796</v>
      </c>
      <c r="M48" s="545">
        <f>1-K48</f>
        <v>0.7968075068479521</v>
      </c>
      <c r="N48" s="3">
        <v>0</v>
      </c>
      <c r="O48" s="3">
        <f>P12*1000000/D12</f>
        <v>0.52430737800026828</v>
      </c>
      <c r="Q48" s="547">
        <v>0</v>
      </c>
      <c r="R48" s="168">
        <f>D48</f>
        <v>2675969</v>
      </c>
      <c r="S48" s="168">
        <f>((E12+F12+G12)*1000000)</f>
        <v>240656615.33999997</v>
      </c>
      <c r="T48" s="89" t="e">
        <f>SUM(S48:$S$58)/SUM(R48:$R$58)/Q48</f>
        <v>#DIV/0!</v>
      </c>
      <c r="W48" s="102">
        <f t="shared" ref="W48:W59" si="15">E48/D48</f>
        <v>88.817180987416634</v>
      </c>
      <c r="X48" s="102">
        <f t="shared" ref="X48:X59" si="16">(G12-AF12)*1000000/D48</f>
        <v>10.598482837226994</v>
      </c>
      <c r="Y48" s="102">
        <f t="shared" ref="Y48:Y59" si="17">(T12-U12)*1000000/D48</f>
        <v>18964.114798000275</v>
      </c>
      <c r="Z48" s="3">
        <f t="shared" ref="Z48:Z58" si="18">W48/$W$59</f>
        <v>2.3161003388547144E-3</v>
      </c>
      <c r="AA48" s="3">
        <f t="shared" ref="AA48:AA58" si="19">X48/$X$59</f>
        <v>1.4207818580510459E-3</v>
      </c>
      <c r="AB48" s="3">
        <f t="shared" ref="AB48:AB58" si="20">Y48/$Y$59</f>
        <v>0.19342960108822926</v>
      </c>
      <c r="AC48" s="3">
        <f t="shared" ref="AC48:AC59" si="21">AB48/Z48</f>
        <v>83.515207801350272</v>
      </c>
      <c r="AD48" s="3">
        <f t="shared" ref="AD48:AD59" si="22">Y48/W48</f>
        <v>213.51853984970606</v>
      </c>
    </row>
    <row r="49" spans="1:30">
      <c r="A49" s="544">
        <v>124142224</v>
      </c>
      <c r="C49" s="102">
        <f>SUM(E49:$E$58)/SUM(D49:$D$58)/T49</f>
        <v>2194.2210584487443</v>
      </c>
      <c r="D49" s="102">
        <f t="shared" ref="D49:D58" si="23">D26</f>
        <v>754806</v>
      </c>
      <c r="E49" s="102">
        <f t="shared" ref="E49:E58" si="24">(E13+AC13+G13-L13-AF13)*1000000</f>
        <v>2942773341.9503603</v>
      </c>
      <c r="F49" s="3">
        <f t="shared" ref="F49:F58" si="25">E49/D49</f>
        <v>3898.7148246706574</v>
      </c>
      <c r="G49" s="3">
        <f>(SUM(E49:E58)/SUM(D49:D58))/C49</f>
        <v>19.545927357778165</v>
      </c>
      <c r="H49" s="3">
        <f>E49/D49</f>
        <v>3898.7148246706574</v>
      </c>
      <c r="J49" s="3">
        <f t="shared" ref="J49:J58" si="26">D49/($A$49)</f>
        <v>6.0801714008281342E-3</v>
      </c>
      <c r="K49" s="3">
        <f>J49+K50</f>
        <v>0.18163682165062553</v>
      </c>
      <c r="M49" s="545">
        <f t="shared" ref="M49:M58" si="27">1-K49</f>
        <v>0.81836317834937444</v>
      </c>
      <c r="N49" s="3">
        <f>SUM(D48)/SUM($D$48:$D$58)</f>
        <v>0.10608497965174546</v>
      </c>
      <c r="O49" s="3">
        <f t="shared" ref="O49:O58" si="28">P13*1000000/D13</f>
        <v>0.58640444034626116</v>
      </c>
      <c r="Q49" s="547">
        <v>2235</v>
      </c>
      <c r="R49" s="168">
        <f t="shared" ref="R49:R58" si="29">D49</f>
        <v>754806</v>
      </c>
      <c r="S49" s="168">
        <f t="shared" ref="S49:S58" si="30">((E13+F13+G13)*1000000)</f>
        <v>2947812503.3899999</v>
      </c>
      <c r="T49" s="89">
        <f>SUM(S49:$S$58)/SUM(R49:$R$58)/Q49</f>
        <v>19.545927357778165</v>
      </c>
      <c r="W49" s="102">
        <f t="shared" si="15"/>
        <v>3898.7148246706574</v>
      </c>
      <c r="X49" s="102">
        <f t="shared" si="16"/>
        <v>63.876993467147315</v>
      </c>
      <c r="Y49" s="102">
        <f t="shared" si="17"/>
        <v>19032.504747511281</v>
      </c>
      <c r="Z49" s="3">
        <f t="shared" si="18"/>
        <v>0.10166743220320093</v>
      </c>
      <c r="AA49" s="3">
        <f t="shared" si="19"/>
        <v>8.5630438675799621E-3</v>
      </c>
      <c r="AB49" s="3">
        <f t="shared" si="20"/>
        <v>0.19412716281432432</v>
      </c>
      <c r="AC49" s="3">
        <f t="shared" si="21"/>
        <v>1.9094331253131851</v>
      </c>
      <c r="AD49" s="3">
        <f t="shared" si="22"/>
        <v>4.8817381120249141</v>
      </c>
    </row>
    <row r="50" spans="1:30">
      <c r="A50" s="3" t="s">
        <v>517</v>
      </c>
      <c r="C50" s="102">
        <f>SUM(E50:$E$58)/SUM(D50:$D$58)/T50</f>
        <v>4388.2202531971825</v>
      </c>
      <c r="D50" s="102">
        <f t="shared" si="23"/>
        <v>1387296</v>
      </c>
      <c r="E50" s="102">
        <f t="shared" si="24"/>
        <v>8411572348.383934</v>
      </c>
      <c r="F50" s="3">
        <f t="shared" si="25"/>
        <v>6063.2859522293256</v>
      </c>
      <c r="G50" s="3">
        <f>(SUM(E50:E59)/SUM(D50:D59))/C50</f>
        <v>9.3610085630393041</v>
      </c>
      <c r="H50" s="3">
        <f t="shared" ref="H50:H58" si="31">E50/D50</f>
        <v>6063.2859522293256</v>
      </c>
      <c r="J50" s="3">
        <f t="shared" si="26"/>
        <v>1.1175053541815071E-2</v>
      </c>
      <c r="K50" s="3">
        <f t="shared" ref="K50:K57" si="32">J50+K51</f>
        <v>0.17555665024979739</v>
      </c>
      <c r="M50" s="545">
        <f t="shared" si="27"/>
        <v>0.82444334975020261</v>
      </c>
      <c r="N50" s="3">
        <f>SUM(D$48:D49)/SUM($D$48:$D$58)</f>
        <v>0.13600818845985024</v>
      </c>
      <c r="O50" s="3">
        <f t="shared" si="28"/>
        <v>1.6122014768297466</v>
      </c>
      <c r="Q50" s="547">
        <v>4470</v>
      </c>
      <c r="R50" s="168">
        <f t="shared" si="29"/>
        <v>1387296</v>
      </c>
      <c r="S50" s="168">
        <f t="shared" si="30"/>
        <v>8439353138.0299988</v>
      </c>
      <c r="T50" s="89">
        <f>SUM(S50:$S$58)/SUM(R50:$R$58)/Q50</f>
        <v>10.081178228567072</v>
      </c>
      <c r="W50" s="102">
        <f t="shared" si="15"/>
        <v>6063.2859522293256</v>
      </c>
      <c r="X50" s="102">
        <f t="shared" si="16"/>
        <v>188.63240751967925</v>
      </c>
      <c r="Y50" s="102">
        <f t="shared" si="17"/>
        <v>21270.966345408622</v>
      </c>
      <c r="Z50" s="3">
        <f t="shared" si="18"/>
        <v>0.15811331200121032</v>
      </c>
      <c r="AA50" s="3">
        <f t="shared" si="19"/>
        <v>2.5287157280954133E-2</v>
      </c>
      <c r="AB50" s="3">
        <f t="shared" si="20"/>
        <v>0.21695895531002576</v>
      </c>
      <c r="AC50" s="3">
        <f t="shared" si="21"/>
        <v>1.372173870523723</v>
      </c>
      <c r="AD50" s="3">
        <f t="shared" si="22"/>
        <v>3.5081582021688744</v>
      </c>
    </row>
    <row r="51" spans="1:30">
      <c r="A51" s="102">
        <v>1650957079535.386</v>
      </c>
      <c r="C51" s="102">
        <f>SUM(E51:$E$58)/SUM(D51:$D$58)/T51</f>
        <v>8775.2779080073815</v>
      </c>
      <c r="D51" s="102">
        <f t="shared" si="23"/>
        <v>1788915</v>
      </c>
      <c r="E51" s="102">
        <f t="shared" si="24"/>
        <v>18912363086.5285</v>
      </c>
      <c r="F51" s="3">
        <f t="shared" si="25"/>
        <v>10571.974122039615</v>
      </c>
      <c r="G51" s="3">
        <f>(SUM(E51:E60)/SUM(D51:D60))/C51</f>
        <v>4.8024343532190095</v>
      </c>
      <c r="H51" s="3">
        <f t="shared" si="31"/>
        <v>10571.974122039615</v>
      </c>
      <c r="J51" s="3">
        <f t="shared" si="26"/>
        <v>1.4410205829726396E-2</v>
      </c>
      <c r="K51" s="3">
        <f>J51+K52</f>
        <v>0.1643815967079823</v>
      </c>
      <c r="M51" s="545">
        <f t="shared" si="27"/>
        <v>0.83561840329201775</v>
      </c>
      <c r="N51" s="3">
        <f>SUM(D$48:D50)/SUM($D$48:$D$58)</f>
        <v>0.19100556246939515</v>
      </c>
      <c r="O51" s="3">
        <f t="shared" si="28"/>
        <v>2.7805609321851512</v>
      </c>
      <c r="Q51" s="547">
        <v>8940</v>
      </c>
      <c r="R51" s="168">
        <f t="shared" si="29"/>
        <v>1788915</v>
      </c>
      <c r="S51" s="168">
        <f t="shared" si="30"/>
        <v>18966129689.57</v>
      </c>
      <c r="T51" s="89">
        <f>SUM(S51:$S$58)/SUM(R51:$R$58)/Q51</f>
        <v>5.3370011148854584</v>
      </c>
      <c r="W51" s="102">
        <f t="shared" si="15"/>
        <v>10571.974122039615</v>
      </c>
      <c r="X51" s="102">
        <f t="shared" si="16"/>
        <v>276.74548114856174</v>
      </c>
      <c r="Y51" s="102">
        <f t="shared" si="17"/>
        <v>26977.870644642142</v>
      </c>
      <c r="Z51" s="3">
        <f t="shared" si="18"/>
        <v>0.27568712015176766</v>
      </c>
      <c r="AA51" s="3">
        <f t="shared" si="19"/>
        <v>3.7099173999923227E-2</v>
      </c>
      <c r="AB51" s="3">
        <f t="shared" si="20"/>
        <v>0.27516806413517603</v>
      </c>
      <c r="AC51" s="3">
        <f t="shared" si="21"/>
        <v>0.9981172279056566</v>
      </c>
      <c r="AD51" s="3">
        <f t="shared" si="22"/>
        <v>2.5518290466111537</v>
      </c>
    </row>
    <row r="52" spans="1:30">
      <c r="A52" s="3" t="s">
        <v>518</v>
      </c>
      <c r="C52" s="102">
        <f>SUM(E52:$E$58)/SUM(D52:$D$58)/T52</f>
        <v>13158.76348996637</v>
      </c>
      <c r="D52" s="102">
        <f t="shared" si="23"/>
        <v>7116435</v>
      </c>
      <c r="E52" s="102">
        <f t="shared" si="24"/>
        <v>120070915414.77867</v>
      </c>
      <c r="F52" s="3">
        <f t="shared" si="25"/>
        <v>16872.340633305674</v>
      </c>
      <c r="G52" s="3">
        <f>(SUM(E52:E$58)/SUM(D52:D$58))/C52</f>
        <v>3.8239096230116392</v>
      </c>
      <c r="H52" s="3">
        <f t="shared" si="31"/>
        <v>16872.340633305674</v>
      </c>
      <c r="J52" s="3">
        <f t="shared" si="26"/>
        <v>5.73248550791228E-2</v>
      </c>
      <c r="K52" s="3">
        <f t="shared" si="32"/>
        <v>0.14997139087825589</v>
      </c>
      <c r="M52" s="545">
        <f t="shared" si="27"/>
        <v>0.85002860912174416</v>
      </c>
      <c r="N52" s="3">
        <f>SUM(D$48:D51)/SUM($D$48:$D$58)</f>
        <v>0.26192454971240964</v>
      </c>
      <c r="O52" s="3">
        <f t="shared" si="28"/>
        <v>13.205943187846161</v>
      </c>
      <c r="Q52" s="547">
        <v>13410</v>
      </c>
      <c r="R52" s="168">
        <f t="shared" si="29"/>
        <v>7116435</v>
      </c>
      <c r="S52" s="168">
        <f t="shared" si="30"/>
        <v>120332281638.19</v>
      </c>
      <c r="T52" s="89">
        <f>SUM(S52:$S$58)/SUM(R52:$R$58)/Q52</f>
        <v>3.8239096230116392</v>
      </c>
      <c r="W52" s="102">
        <f t="shared" si="15"/>
        <v>16872.340633305674</v>
      </c>
      <c r="X52" s="102">
        <f t="shared" si="16"/>
        <v>358.39365377970444</v>
      </c>
      <c r="Y52" s="102">
        <f t="shared" si="17"/>
        <v>31842.633251947078</v>
      </c>
      <c r="Z52" s="3">
        <f t="shared" si="18"/>
        <v>0.43998282115718018</v>
      </c>
      <c r="AA52" s="3">
        <f t="shared" si="19"/>
        <v>4.8044537048480003E-2</v>
      </c>
      <c r="AB52" s="3">
        <f t="shared" si="20"/>
        <v>0.32478752175516223</v>
      </c>
      <c r="AC52" s="3">
        <f t="shared" si="21"/>
        <v>0.73818227925570445</v>
      </c>
      <c r="AD52" s="3">
        <f t="shared" si="22"/>
        <v>1.8872682779465901</v>
      </c>
    </row>
    <row r="53" spans="1:30">
      <c r="A53" s="3">
        <f>A51/(A49)</f>
        <v>13298.916567946986</v>
      </c>
      <c r="C53" s="102">
        <f>SUM(E53:$E$58)/SUM(D53:$D$58)/T53</f>
        <v>21877.884504885296</v>
      </c>
      <c r="D53" s="102">
        <f t="shared" si="23"/>
        <v>6313828</v>
      </c>
      <c r="E53" s="102">
        <f t="shared" si="24"/>
        <v>178600801998.6929</v>
      </c>
      <c r="F53" s="3">
        <f t="shared" si="25"/>
        <v>28287.245391970275</v>
      </c>
      <c r="G53" s="3">
        <f>(SUM(E53:E$58)/SUM(D53:D$58))/C53</f>
        <v>3.2458489205820982</v>
      </c>
      <c r="H53" s="3">
        <f t="shared" si="31"/>
        <v>28287.245391970275</v>
      </c>
      <c r="J53" s="3">
        <f t="shared" si="26"/>
        <v>5.0859633383078424E-2</v>
      </c>
      <c r="K53" s="3">
        <f t="shared" si="32"/>
        <v>9.2646535799133095E-2</v>
      </c>
      <c r="M53" s="545">
        <f t="shared" si="27"/>
        <v>0.90735346420086693</v>
      </c>
      <c r="N53" s="3">
        <f>SUM(D$48:D52)/SUM($D$48:$D$58)</f>
        <v>0.54404547942720427</v>
      </c>
      <c r="O53" s="3">
        <f t="shared" si="28"/>
        <v>568.30474570260708</v>
      </c>
      <c r="Q53" s="547">
        <v>22350</v>
      </c>
      <c r="R53" s="168">
        <f t="shared" si="29"/>
        <v>6313828</v>
      </c>
      <c r="S53" s="168">
        <f t="shared" si="30"/>
        <v>179859722681.87</v>
      </c>
      <c r="T53" s="89">
        <f>SUM(S53:$S$58)/SUM(R53:$R$58)/Q53</f>
        <v>3.2458489205820982</v>
      </c>
      <c r="W53" s="102">
        <f t="shared" si="15"/>
        <v>28287.245391970275</v>
      </c>
      <c r="X53" s="102">
        <f t="shared" si="16"/>
        <v>1518.094658606431</v>
      </c>
      <c r="Y53" s="102">
        <f t="shared" si="17"/>
        <v>51059.636238282073</v>
      </c>
      <c r="Z53" s="3">
        <f t="shared" si="18"/>
        <v>0.73765118312965761</v>
      </c>
      <c r="AA53" s="3">
        <f t="shared" si="19"/>
        <v>0.20350850049746777</v>
      </c>
      <c r="AB53" s="3">
        <f t="shared" si="20"/>
        <v>0.5207965240920418</v>
      </c>
      <c r="AC53" s="3">
        <f t="shared" si="21"/>
        <v>0.70602004850373967</v>
      </c>
      <c r="AD53" s="3">
        <f t="shared" si="22"/>
        <v>1.805040947987677</v>
      </c>
    </row>
    <row r="54" spans="1:30">
      <c r="C54" s="102">
        <f>SUM(E54:$E$58)/SUM(D54:$D$58)/T54</f>
        <v>43582.270204487104</v>
      </c>
      <c r="D54" s="102">
        <f t="shared" si="23"/>
        <v>3069370</v>
      </c>
      <c r="E54" s="102">
        <f t="shared" si="24"/>
        <v>167785605731.83173</v>
      </c>
      <c r="F54" s="3">
        <f t="shared" si="25"/>
        <v>54664.509567706642</v>
      </c>
      <c r="G54" s="3">
        <f>(SUM(E54:E$58)/SUM(D54:D$58))/C54</f>
        <v>2.8225650701323022</v>
      </c>
      <c r="H54" s="3">
        <f t="shared" si="31"/>
        <v>54664.509567706642</v>
      </c>
      <c r="J54" s="3">
        <f t="shared" si="26"/>
        <v>2.4724625523061355E-2</v>
      </c>
      <c r="K54" s="3">
        <f t="shared" si="32"/>
        <v>4.1786902416054664E-2</v>
      </c>
      <c r="M54" s="545">
        <f t="shared" si="27"/>
        <v>0.95821309758394535</v>
      </c>
      <c r="N54" s="3">
        <f>SUM(D$48:D53)/SUM($D$48:$D$58)</f>
        <v>0.79434819777133336</v>
      </c>
      <c r="O54" s="3">
        <f t="shared" si="28"/>
        <v>3668.492717339388</v>
      </c>
      <c r="Q54" s="547">
        <v>44700</v>
      </c>
      <c r="R54" s="168">
        <f t="shared" si="29"/>
        <v>3069370</v>
      </c>
      <c r="S54" s="168">
        <f t="shared" si="30"/>
        <v>170490245757.89996</v>
      </c>
      <c r="T54" s="89">
        <f>SUM(S54:$S$58)/SUM(R54:$R$58)/Q54</f>
        <v>2.8225650701323022</v>
      </c>
      <c r="W54" s="102">
        <f t="shared" si="15"/>
        <v>54664.509567706642</v>
      </c>
      <c r="X54" s="102">
        <f t="shared" si="16"/>
        <v>5603.35250587267</v>
      </c>
      <c r="Y54" s="102">
        <f t="shared" si="17"/>
        <v>112376.06047825124</v>
      </c>
      <c r="Z54" s="3">
        <f t="shared" si="18"/>
        <v>1.4254954697450897</v>
      </c>
      <c r="AA54" s="3">
        <f t="shared" si="19"/>
        <v>0.75115860513972621</v>
      </c>
      <c r="AB54" s="3">
        <f t="shared" si="20"/>
        <v>1.1462099223564586</v>
      </c>
      <c r="AC54" s="3">
        <f t="shared" si="21"/>
        <v>0.8040782637923265</v>
      </c>
      <c r="AD54" s="3">
        <f t="shared" si="22"/>
        <v>2.0557407606312452</v>
      </c>
    </row>
    <row r="55" spans="1:30">
      <c r="C55" s="102">
        <f>SUM(E55:$E$58)/SUM(D55:$D$58)/T55</f>
        <v>86876.6772627764</v>
      </c>
      <c r="D55" s="102">
        <f t="shared" si="23"/>
        <v>1387523</v>
      </c>
      <c r="E55" s="102">
        <f t="shared" si="24"/>
        <v>150670929897.2583</v>
      </c>
      <c r="F55" s="3">
        <f t="shared" si="25"/>
        <v>108589.86113906458</v>
      </c>
      <c r="G55" s="3">
        <f>(SUM(E55:E$58)/SUM(D55:D$58))/C55</f>
        <v>2.5560077389212257</v>
      </c>
      <c r="H55" s="3">
        <f t="shared" si="31"/>
        <v>108589.86113906458</v>
      </c>
      <c r="J55" s="3">
        <f t="shared" si="26"/>
        <v>1.1176882089690934E-2</v>
      </c>
      <c r="K55" s="3">
        <f t="shared" si="32"/>
        <v>1.7062276892993312E-2</v>
      </c>
      <c r="M55" s="545">
        <f t="shared" si="27"/>
        <v>0.98293772310700667</v>
      </c>
      <c r="N55" s="3">
        <f>SUM(D$48:D54)/SUM($D$48:$D$58)</f>
        <v>0.91602899975135554</v>
      </c>
      <c r="O55" s="3">
        <f t="shared" si="28"/>
        <v>12319.210152062342</v>
      </c>
      <c r="Q55" s="547">
        <v>89400</v>
      </c>
      <c r="R55" s="168">
        <f t="shared" si="29"/>
        <v>1387523</v>
      </c>
      <c r="S55" s="168">
        <f t="shared" si="30"/>
        <v>154179317122.81</v>
      </c>
      <c r="T55" s="89">
        <f>SUM(S55:$S$58)/SUM(R55:$R$58)/Q55</f>
        <v>2.5560077389212257</v>
      </c>
      <c r="W55" s="102">
        <f t="shared" si="15"/>
        <v>108589.86113906458</v>
      </c>
      <c r="X55" s="102">
        <f t="shared" si="16"/>
        <v>18192.865853280433</v>
      </c>
      <c r="Y55" s="102">
        <f t="shared" si="17"/>
        <v>263290.86642702145</v>
      </c>
      <c r="Z55" s="3">
        <f t="shared" si="18"/>
        <v>2.8317157939971813</v>
      </c>
      <c r="AA55" s="3">
        <f t="shared" si="19"/>
        <v>2.4388484792848089</v>
      </c>
      <c r="AB55" s="3">
        <f t="shared" si="20"/>
        <v>2.6855061681298875</v>
      </c>
      <c r="AC55" s="3">
        <f t="shared" si="21"/>
        <v>0.94836712562142123</v>
      </c>
      <c r="AD55" s="3">
        <f t="shared" si="22"/>
        <v>2.4246358146626643</v>
      </c>
    </row>
    <row r="56" spans="1:30">
      <c r="C56" s="102">
        <f>SUM(E56:$E$58)/SUM(D56:$D$58)/T56</f>
        <v>173296.18731996499</v>
      </c>
      <c r="D56" s="102">
        <f t="shared" si="23"/>
        <v>525827</v>
      </c>
      <c r="E56" s="102">
        <f t="shared" si="24"/>
        <v>112197429884.33195</v>
      </c>
      <c r="F56" s="3">
        <f t="shared" si="25"/>
        <v>213373.27654215542</v>
      </c>
      <c r="G56" s="3">
        <f>(SUM(E56:E$58)/SUM(D56:D$58))/C56</f>
        <v>2.5248241737338959</v>
      </c>
      <c r="H56" s="3">
        <f t="shared" si="31"/>
        <v>213373.27654215542</v>
      </c>
      <c r="J56" s="3">
        <f t="shared" si="26"/>
        <v>4.2356821318103657E-3</v>
      </c>
      <c r="K56" s="3">
        <f t="shared" si="32"/>
        <v>5.8853948033023799E-3</v>
      </c>
      <c r="M56" s="545">
        <f t="shared" si="27"/>
        <v>0.99411460519669759</v>
      </c>
      <c r="N56" s="3">
        <f>SUM(D$48:D55)/SUM($D$48:$D$58)</f>
        <v>0.97103537285258679</v>
      </c>
      <c r="O56" s="3">
        <f t="shared" si="28"/>
        <v>26249.990906476847</v>
      </c>
      <c r="Q56" s="547">
        <v>178800</v>
      </c>
      <c r="R56" s="168">
        <f t="shared" si="29"/>
        <v>525827</v>
      </c>
      <c r="S56" s="168">
        <f t="shared" si="30"/>
        <v>115523079531.08</v>
      </c>
      <c r="T56" s="89">
        <f>SUM(S56:$S$58)/SUM(R56:$R$58)/Q56</f>
        <v>2.5248241737338959</v>
      </c>
      <c r="W56" s="102">
        <f t="shared" si="15"/>
        <v>213373.27654215542</v>
      </c>
      <c r="X56" s="102">
        <f t="shared" si="16"/>
        <v>54604.50527968417</v>
      </c>
      <c r="Y56" s="102">
        <f t="shared" si="17"/>
        <v>589872.27948952792</v>
      </c>
      <c r="Z56" s="3">
        <f t="shared" si="18"/>
        <v>5.5641702720990756</v>
      </c>
      <c r="AA56" s="3">
        <f t="shared" si="19"/>
        <v>7.3200185027167795</v>
      </c>
      <c r="AB56" s="3">
        <f t="shared" si="20"/>
        <v>6.0165613280665937</v>
      </c>
      <c r="AC56" s="3">
        <f t="shared" si="21"/>
        <v>1.0813043156202433</v>
      </c>
      <c r="AD56" s="3">
        <f t="shared" si="22"/>
        <v>2.7645087006619073</v>
      </c>
    </row>
    <row r="57" spans="1:30">
      <c r="C57" s="102">
        <f>SUM(E57:$E$58)/SUM(D57:$D$58)/T57</f>
        <v>346207.96610773058</v>
      </c>
      <c r="D57" s="102">
        <f t="shared" si="23"/>
        <v>138203</v>
      </c>
      <c r="E57" s="102">
        <f>(E21+AC21+G21-L21-AF21)*1000000</f>
        <v>56062781356.477165</v>
      </c>
      <c r="F57" s="3">
        <f t="shared" si="25"/>
        <v>405655.31396914081</v>
      </c>
      <c r="G57" s="3">
        <f>(SUM(E57:E$58)/SUM(D57:D$58))/C57</f>
        <v>2.9262837031543878</v>
      </c>
      <c r="H57" s="3">
        <f t="shared" si="31"/>
        <v>405655.31396914081</v>
      </c>
      <c r="J57" s="3">
        <f t="shared" si="26"/>
        <v>1.1132634453205866E-3</v>
      </c>
      <c r="K57" s="3">
        <f t="shared" si="32"/>
        <v>1.6497126714920139E-3</v>
      </c>
      <c r="M57" s="545">
        <f t="shared" si="27"/>
        <v>0.99835028732850795</v>
      </c>
      <c r="N57" s="3">
        <f>SUM(D$48:D56)/SUM($D$48:$D$58)</f>
        <v>0.99188103533796623</v>
      </c>
      <c r="O57" s="3">
        <f t="shared" si="28"/>
        <v>39264.366113036624</v>
      </c>
      <c r="Q57" s="547">
        <v>357600</v>
      </c>
      <c r="R57" s="168">
        <f t="shared" si="29"/>
        <v>138203</v>
      </c>
      <c r="S57" s="168">
        <f t="shared" si="30"/>
        <v>58314939284.020004</v>
      </c>
      <c r="T57" s="89">
        <f>SUM(S57:$S$58)/SUM(R57:$R$58)/Q57</f>
        <v>2.9262837031543878</v>
      </c>
      <c r="W57" s="102">
        <f t="shared" si="15"/>
        <v>405655.31396914081</v>
      </c>
      <c r="X57" s="102">
        <f t="shared" si="16"/>
        <v>167320.62527263988</v>
      </c>
      <c r="Y57" s="102">
        <f t="shared" si="17"/>
        <v>1430309.6140949181</v>
      </c>
      <c r="Z57" s="3">
        <f t="shared" si="18"/>
        <v>10.578340808579071</v>
      </c>
      <c r="AA57" s="3">
        <f t="shared" si="19"/>
        <v>22.430201804933354</v>
      </c>
      <c r="AB57" s="3">
        <f t="shared" si="20"/>
        <v>14.588828481264668</v>
      </c>
      <c r="AC57" s="3">
        <f t="shared" si="21"/>
        <v>1.3791225623429602</v>
      </c>
      <c r="AD57" s="3">
        <f t="shared" si="22"/>
        <v>3.525923523841044</v>
      </c>
    </row>
    <row r="58" spans="1:30">
      <c r="C58" s="102">
        <f>SUM(E58:$E$58)/SUM(D58:$D$58)/T58</f>
        <v>694224.27417895512</v>
      </c>
      <c r="D58" s="102">
        <f t="shared" si="23"/>
        <v>66596</v>
      </c>
      <c r="E58" s="102">
        <f t="shared" si="24"/>
        <v>151419644465.24118</v>
      </c>
      <c r="F58" s="3">
        <f t="shared" si="25"/>
        <v>2273704.7940603215</v>
      </c>
      <c r="G58" s="3">
        <f>(SUM(E58:E$58)/SUM(D58:D$58))/C58</f>
        <v>3.2751732813569299</v>
      </c>
      <c r="H58" s="3">
        <f t="shared" si="31"/>
        <v>2273704.7940603215</v>
      </c>
      <c r="J58" s="3">
        <f t="shared" si="26"/>
        <v>5.3644922617142733E-4</v>
      </c>
      <c r="K58" s="3">
        <f>J58+K59</f>
        <v>5.3644922617142733E-4</v>
      </c>
      <c r="M58" s="545">
        <f t="shared" si="27"/>
        <v>0.99946355077382854</v>
      </c>
      <c r="N58" s="3">
        <f>SUM(D$48:D57)/SUM($D$48:$D$58)</f>
        <v>0.99735989643195133</v>
      </c>
      <c r="O58" s="3">
        <f t="shared" si="28"/>
        <v>75647.745825575112</v>
      </c>
      <c r="Q58" s="547">
        <v>715200</v>
      </c>
      <c r="R58" s="168">
        <f t="shared" si="29"/>
        <v>66596</v>
      </c>
      <c r="S58" s="168">
        <f t="shared" si="30"/>
        <v>155994732177.32001</v>
      </c>
      <c r="T58" s="89">
        <f>SUM(S58:$S$58)/SUM(R58:$R$58)/Q58</f>
        <v>3.2751732813569299</v>
      </c>
      <c r="W58" s="102">
        <f t="shared" si="15"/>
        <v>2273704.7940603215</v>
      </c>
      <c r="X58" s="102">
        <f t="shared" si="16"/>
        <v>1215083.148943871</v>
      </c>
      <c r="Y58" s="102">
        <f t="shared" si="17"/>
        <v>8455633.6785569713</v>
      </c>
      <c r="Z58" s="3">
        <f t="shared" si="18"/>
        <v>59.291776494513933</v>
      </c>
      <c r="AA58" s="3">
        <f t="shared" si="19"/>
        <v>162.8882284905109</v>
      </c>
      <c r="AB58" s="3">
        <f t="shared" si="20"/>
        <v>86.245515111727698</v>
      </c>
      <c r="AC58" s="3">
        <f t="shared" si="21"/>
        <v>1.4545948900638472</v>
      </c>
      <c r="AD58" s="3">
        <f t="shared" si="22"/>
        <v>3.7188792936734436</v>
      </c>
    </row>
    <row r="59" spans="1:30">
      <c r="D59" s="3">
        <f>SUM(D48:D58)</f>
        <v>25224768</v>
      </c>
      <c r="E59" s="102">
        <f>SUM(E48:E58)</f>
        <v>967312489548.46436</v>
      </c>
      <c r="W59" s="102">
        <f t="shared" si="15"/>
        <v>38347.725915594718</v>
      </c>
      <c r="X59" s="102">
        <f t="shared" si="16"/>
        <v>7459.6130131936206</v>
      </c>
      <c r="Y59" s="102">
        <f t="shared" si="17"/>
        <v>98041.430532393802</v>
      </c>
      <c r="Z59" s="3">
        <f>SUM(Z48:Z58)</f>
        <v>81.406916807916218</v>
      </c>
      <c r="AA59" s="3">
        <f>SUM(AA48:AA58)</f>
        <v>196.15237907713802</v>
      </c>
      <c r="AB59" s="3">
        <f>SUM(AB48:AB58)</f>
        <v>112.40788884074027</v>
      </c>
      <c r="AC59" s="3">
        <f t="shared" si="21"/>
        <v>1.3808149632539508</v>
      </c>
      <c r="AD59" s="3">
        <f t="shared" si="22"/>
        <v>2.5566426219950551</v>
      </c>
    </row>
    <row r="60" spans="1:30">
      <c r="E60" s="102"/>
    </row>
    <row r="61" spans="1:30">
      <c r="D61" s="3" t="s">
        <v>486</v>
      </c>
      <c r="E61" s="3" t="s">
        <v>510</v>
      </c>
      <c r="F61" s="3" t="s">
        <v>487</v>
      </c>
      <c r="G61" s="3" t="s">
        <v>496</v>
      </c>
      <c r="H61" s="3" t="s">
        <v>488</v>
      </c>
      <c r="J61" s="532" t="s">
        <v>497</v>
      </c>
      <c r="K61" s="3" t="s">
        <v>498</v>
      </c>
      <c r="L61" s="3" t="s">
        <v>489</v>
      </c>
    </row>
    <row r="62" spans="1:30">
      <c r="C62" s="102">
        <f>C48</f>
        <v>0</v>
      </c>
      <c r="D62" s="102">
        <f>D12</f>
        <v>2675969</v>
      </c>
      <c r="E62" s="102">
        <f>E48</f>
        <v>237672022.98971632</v>
      </c>
      <c r="F62" s="3">
        <f>(I12*1000000/$I$44)</f>
        <v>51650.024782279441</v>
      </c>
      <c r="G62" s="3">
        <f>'[1]Tabela 6.2'!J39</f>
        <v>0.25324481408069427</v>
      </c>
      <c r="H62" s="3">
        <f>(F62)*G62</f>
        <v>13080.100923251608</v>
      </c>
      <c r="J62" s="3">
        <f>M48</f>
        <v>0.7968075068479521</v>
      </c>
      <c r="K62" s="102">
        <f>E62/D62</f>
        <v>88.817180987416634</v>
      </c>
      <c r="L62" s="3">
        <f>(D62-H62)/D62</f>
        <v>0.99511201328443943</v>
      </c>
      <c r="M62" s="3">
        <f>(D73-H73)/D73</f>
        <v>0.78797574218940236</v>
      </c>
    </row>
    <row r="63" spans="1:30">
      <c r="C63" s="102">
        <f t="shared" ref="C63:C72" si="33">C49</f>
        <v>2194.2210584487443</v>
      </c>
      <c r="D63" s="102">
        <f t="shared" ref="D63:D72" si="34">D13</f>
        <v>754806</v>
      </c>
      <c r="E63" s="102">
        <f>E49</f>
        <v>2942773341.9503603</v>
      </c>
      <c r="F63" s="3">
        <f t="shared" ref="F63:F72" si="35">I13*1000000/$I$44</f>
        <v>20820.370263788969</v>
      </c>
      <c r="G63" s="3">
        <f>'[1]Tabela 6.2'!J40</f>
        <v>0.26426087939156961</v>
      </c>
      <c r="H63" s="3">
        <f t="shared" ref="H63:H71" si="36">F63*G63</f>
        <v>5502.0093551669588</v>
      </c>
      <c r="J63" s="3">
        <f t="shared" ref="J63:J72" si="37">M49</f>
        <v>0.81836317834937444</v>
      </c>
      <c r="K63" s="102">
        <f>E63/D63</f>
        <v>3898.7148246706574</v>
      </c>
      <c r="L63" s="3">
        <f t="shared" ref="L63:L71" si="38">(D63-H63)/D63</f>
        <v>0.99271069737764817</v>
      </c>
    </row>
    <row r="64" spans="1:30">
      <c r="C64" s="102">
        <f t="shared" si="33"/>
        <v>4388.2202531971825</v>
      </c>
      <c r="D64" s="102">
        <f t="shared" si="34"/>
        <v>1387296</v>
      </c>
      <c r="E64" s="102">
        <f t="shared" ref="E64:E72" si="39">E50</f>
        <v>8411572348.383934</v>
      </c>
      <c r="F64" s="3">
        <f t="shared" si="35"/>
        <v>67506.611649627666</v>
      </c>
      <c r="G64" s="3">
        <f>'[1]Tabela 6.2'!J41</f>
        <v>0.29769910301139624</v>
      </c>
      <c r="H64" s="3">
        <f t="shared" si="36"/>
        <v>20096.657735432829</v>
      </c>
      <c r="J64" s="3">
        <f t="shared" si="37"/>
        <v>0.82444334975020261</v>
      </c>
      <c r="K64" s="102">
        <f t="shared" ref="K64:K71" si="40">E64/D64</f>
        <v>6063.2859522293256</v>
      </c>
      <c r="L64" s="3">
        <f t="shared" si="38"/>
        <v>0.98551379248881799</v>
      </c>
    </row>
    <row r="65" spans="2:18">
      <c r="C65" s="102">
        <f t="shared" si="33"/>
        <v>8775.2779080073815</v>
      </c>
      <c r="D65" s="102">
        <f t="shared" si="34"/>
        <v>1788915</v>
      </c>
      <c r="E65" s="102">
        <f t="shared" si="39"/>
        <v>18912363086.5285</v>
      </c>
      <c r="F65" s="3">
        <f t="shared" si="35"/>
        <v>130591.41352391771</v>
      </c>
      <c r="G65" s="3">
        <f>'[1]Tabela 6.2'!J42</f>
        <v>0.33847795057437574</v>
      </c>
      <c r="H65" s="3">
        <f t="shared" si="36"/>
        <v>44202.314012186485</v>
      </c>
      <c r="J65" s="3">
        <f t="shared" si="37"/>
        <v>0.83561840329201775</v>
      </c>
      <c r="K65" s="102">
        <f t="shared" si="40"/>
        <v>10571.974122039615</v>
      </c>
      <c r="L65" s="3">
        <f t="shared" si="38"/>
        <v>0.97529099257807861</v>
      </c>
    </row>
    <row r="66" spans="2:18">
      <c r="C66" s="102">
        <f t="shared" si="33"/>
        <v>13158.76348996637</v>
      </c>
      <c r="D66" s="102">
        <f t="shared" si="34"/>
        <v>7116435</v>
      </c>
      <c r="E66" s="102">
        <f t="shared" si="39"/>
        <v>120070915414.77867</v>
      </c>
      <c r="F66" s="3">
        <f t="shared" si="35"/>
        <v>1769541.68270857</v>
      </c>
      <c r="G66" s="3">
        <f>'[1]Tabela 6.2'!J43</f>
        <v>0.34774323209720681</v>
      </c>
      <c r="H66" s="3">
        <f t="shared" si="36"/>
        <v>615346.14407580812</v>
      </c>
      <c r="J66" s="3">
        <f t="shared" si="37"/>
        <v>0.85002860912174416</v>
      </c>
      <c r="K66" s="102">
        <f t="shared" si="40"/>
        <v>16872.340633305674</v>
      </c>
      <c r="L66" s="3">
        <f t="shared" si="38"/>
        <v>0.91353168488494474</v>
      </c>
    </row>
    <row r="67" spans="2:18">
      <c r="C67" s="102">
        <f t="shared" si="33"/>
        <v>21877.884504885296</v>
      </c>
      <c r="D67" s="102">
        <f t="shared" si="34"/>
        <v>6313828</v>
      </c>
      <c r="E67" s="102">
        <f t="shared" si="39"/>
        <v>178600801998.6929</v>
      </c>
      <c r="F67" s="3">
        <f t="shared" si="35"/>
        <v>6840769.1675249282</v>
      </c>
      <c r="G67" s="3">
        <f>'[1]Tabela 6.2'!J44</f>
        <v>0.35969132750017363</v>
      </c>
      <c r="H67" s="3">
        <f>F67*G67</f>
        <v>2460565.342989299</v>
      </c>
      <c r="J67" s="3">
        <f t="shared" si="37"/>
        <v>0.90735346420086693</v>
      </c>
      <c r="K67" s="102">
        <f t="shared" si="40"/>
        <v>28287.245391970275</v>
      </c>
      <c r="L67" s="3">
        <f t="shared" si="38"/>
        <v>0.61028945625549202</v>
      </c>
    </row>
    <row r="68" spans="2:18">
      <c r="C68" s="102">
        <f t="shared" si="33"/>
        <v>43582.270204487104</v>
      </c>
      <c r="D68" s="102">
        <f t="shared" si="34"/>
        <v>3069370</v>
      </c>
      <c r="E68" s="102">
        <f t="shared" si="39"/>
        <v>167785605731.83173</v>
      </c>
      <c r="F68" s="3">
        <f t="shared" si="35"/>
        <v>3536647.1310046702</v>
      </c>
      <c r="G68" s="3">
        <f>'[1]Tabela 6.2'!J45</f>
        <v>0.36871630657201265</v>
      </c>
      <c r="H68" s="3">
        <f t="shared" si="36"/>
        <v>1304019.4677925471</v>
      </c>
      <c r="J68" s="3">
        <f t="shared" si="37"/>
        <v>0.95821309758394535</v>
      </c>
      <c r="K68" s="102">
        <f t="shared" si="40"/>
        <v>54664.509567706642</v>
      </c>
      <c r="L68" s="3">
        <f t="shared" si="38"/>
        <v>0.57515077433071049</v>
      </c>
    </row>
    <row r="69" spans="2:18">
      <c r="C69" s="102">
        <f t="shared" si="33"/>
        <v>86876.6772627764</v>
      </c>
      <c r="D69" s="102">
        <f t="shared" si="34"/>
        <v>1387523</v>
      </c>
      <c r="E69" s="102">
        <f t="shared" si="39"/>
        <v>150670929897.2583</v>
      </c>
      <c r="F69" s="3">
        <f t="shared" si="35"/>
        <v>1570876.6523539065</v>
      </c>
      <c r="G69" s="3">
        <f>'[1]Tabela 6.2'!J46</f>
        <v>0.38347399169050034</v>
      </c>
      <c r="H69" s="3">
        <f t="shared" si="36"/>
        <v>602390.34033156291</v>
      </c>
      <c r="J69" s="3">
        <f t="shared" si="37"/>
        <v>0.98293772310700667</v>
      </c>
      <c r="K69" s="102">
        <f t="shared" si="40"/>
        <v>108589.86113906458</v>
      </c>
      <c r="L69" s="3">
        <f t="shared" si="38"/>
        <v>0.56585199644866213</v>
      </c>
    </row>
    <row r="70" spans="2:18">
      <c r="C70" s="102">
        <f t="shared" si="33"/>
        <v>173296.18731996499</v>
      </c>
      <c r="D70" s="102">
        <f t="shared" si="34"/>
        <v>525827</v>
      </c>
      <c r="E70" s="102">
        <f t="shared" si="39"/>
        <v>112197429884.33195</v>
      </c>
      <c r="F70" s="3">
        <f t="shared" si="35"/>
        <v>556314.41708948638</v>
      </c>
      <c r="G70" s="3">
        <f>G69</f>
        <v>0.38347399169050034</v>
      </c>
      <c r="H70" s="3">
        <f t="shared" si="36"/>
        <v>213332.11015627923</v>
      </c>
      <c r="J70" s="3">
        <f t="shared" si="37"/>
        <v>0.99411460519669759</v>
      </c>
      <c r="K70" s="102">
        <f t="shared" si="40"/>
        <v>213373.27654215542</v>
      </c>
      <c r="L70" s="3">
        <f t="shared" si="38"/>
        <v>0.59429220987838349</v>
      </c>
    </row>
    <row r="71" spans="2:18">
      <c r="C71" s="102">
        <f t="shared" si="33"/>
        <v>346207.96610773058</v>
      </c>
      <c r="D71" s="102">
        <f t="shared" si="34"/>
        <v>138203</v>
      </c>
      <c r="E71" s="102">
        <f t="shared" si="39"/>
        <v>56062781356.477165</v>
      </c>
      <c r="F71" s="3">
        <f t="shared" si="35"/>
        <v>126973.00000000001</v>
      </c>
      <c r="G71" s="3">
        <f>G70</f>
        <v>0.38347399169050034</v>
      </c>
      <c r="H71" s="3">
        <f t="shared" si="36"/>
        <v>48690.843146917905</v>
      </c>
      <c r="J71" s="3">
        <f t="shared" si="37"/>
        <v>0.99835028732850795</v>
      </c>
      <c r="K71" s="102">
        <f t="shared" si="40"/>
        <v>405655.31396914081</v>
      </c>
      <c r="L71" s="3">
        <f t="shared" si="38"/>
        <v>0.64768606219171865</v>
      </c>
    </row>
    <row r="72" spans="2:18">
      <c r="C72" s="102">
        <f t="shared" si="33"/>
        <v>694224.27417895512</v>
      </c>
      <c r="D72" s="102">
        <f t="shared" si="34"/>
        <v>66596</v>
      </c>
      <c r="E72" s="102">
        <f t="shared" si="39"/>
        <v>151419644465.24118</v>
      </c>
      <c r="F72" s="3">
        <f t="shared" si="35"/>
        <v>54859.999848542226</v>
      </c>
      <c r="G72" s="3">
        <f>G71</f>
        <v>0.38347399169050034</v>
      </c>
      <c r="H72" s="3">
        <f>F72*G72</f>
        <v>21037.383126060729</v>
      </c>
      <c r="J72" s="3">
        <f t="shared" si="37"/>
        <v>0.99946355077382854</v>
      </c>
      <c r="K72" s="102">
        <f>E72/D72</f>
        <v>2273704.7940603215</v>
      </c>
      <c r="L72" s="3">
        <f>(D72-H72)/D72</f>
        <v>0.68410440377709281</v>
      </c>
      <c r="R72" s="3" t="s">
        <v>511</v>
      </c>
    </row>
    <row r="73" spans="2:18">
      <c r="D73" s="102">
        <f>SUM(D62:D72)</f>
        <v>25224768</v>
      </c>
      <c r="E73" s="102">
        <f>SUM(E62:E72)</f>
        <v>967312489548.46436</v>
      </c>
      <c r="H73" s="102">
        <f>SUM(H62:H72)</f>
        <v>5348262.7136445129</v>
      </c>
      <c r="R73" s="102">
        <f>D74+H73</f>
        <v>30573030.713644512</v>
      </c>
    </row>
    <row r="74" spans="2:18">
      <c r="D74" s="102">
        <f>D23</f>
        <v>25224768</v>
      </c>
      <c r="E74" s="102">
        <v>967312489548.46436</v>
      </c>
      <c r="F74" s="3">
        <f>I23*1000000/$I$44</f>
        <v>14726550.470749717</v>
      </c>
    </row>
    <row r="75" spans="2:18">
      <c r="D75" s="102"/>
    </row>
    <row r="78" spans="2:18">
      <c r="B78" s="102"/>
      <c r="C78" s="534"/>
    </row>
    <row r="79" spans="2:18">
      <c r="D79" s="102"/>
      <c r="E79" s="102"/>
    </row>
    <row r="80" spans="2:18">
      <c r="C80" s="102"/>
    </row>
    <row r="85" spans="3:11">
      <c r="D85" s="102"/>
      <c r="E85" s="102"/>
      <c r="F85" s="102"/>
      <c r="G85" s="535"/>
      <c r="H85" s="102"/>
      <c r="I85" s="535"/>
      <c r="J85" s="535"/>
      <c r="K85" s="102"/>
    </row>
    <row r="86" spans="3:11">
      <c r="C86" s="102"/>
      <c r="D86" s="102"/>
      <c r="E86" s="102"/>
      <c r="F86" s="102"/>
      <c r="G86" s="535"/>
      <c r="H86" s="102"/>
      <c r="I86" s="535"/>
      <c r="J86" s="535"/>
      <c r="K86" s="102"/>
    </row>
    <row r="87" spans="3:11">
      <c r="C87" s="102"/>
      <c r="D87" s="102"/>
      <c r="E87" s="102"/>
      <c r="F87" s="102"/>
      <c r="G87" s="535"/>
      <c r="H87" s="102"/>
      <c r="I87" s="535"/>
      <c r="J87" s="535"/>
      <c r="K87" s="102"/>
    </row>
    <row r="88" spans="3:11">
      <c r="C88" s="102"/>
      <c r="D88" s="102"/>
      <c r="E88" s="102"/>
      <c r="F88" s="102"/>
      <c r="G88" s="535"/>
      <c r="H88" s="102"/>
      <c r="I88" s="535"/>
      <c r="J88" s="535"/>
      <c r="K88" s="102"/>
    </row>
    <row r="89" spans="3:11">
      <c r="C89" s="102"/>
      <c r="D89" s="102"/>
      <c r="E89" s="102"/>
      <c r="F89" s="102"/>
      <c r="G89" s="535"/>
      <c r="H89" s="102"/>
      <c r="I89" s="535"/>
      <c r="J89" s="535"/>
      <c r="K89" s="102"/>
    </row>
    <row r="90" spans="3:11">
      <c r="C90" s="102"/>
      <c r="D90" s="102"/>
      <c r="E90" s="102"/>
      <c r="F90" s="102"/>
      <c r="G90" s="535"/>
      <c r="H90" s="102"/>
      <c r="I90" s="535"/>
      <c r="J90" s="535"/>
      <c r="K90" s="102"/>
    </row>
    <row r="91" spans="3:11">
      <c r="C91" s="102"/>
      <c r="D91" s="102"/>
      <c r="E91" s="102"/>
      <c r="F91" s="102"/>
      <c r="G91" s="535"/>
      <c r="H91" s="102"/>
      <c r="I91" s="535"/>
      <c r="J91" s="535"/>
      <c r="K91" s="102"/>
    </row>
    <row r="92" spans="3:11">
      <c r="C92" s="102"/>
      <c r="D92" s="102"/>
      <c r="E92" s="102"/>
      <c r="F92" s="102"/>
      <c r="G92" s="535"/>
      <c r="H92" s="102"/>
      <c r="I92" s="535"/>
      <c r="J92" s="535"/>
      <c r="K92" s="102"/>
    </row>
    <row r="93" spans="3:11">
      <c r="C93" s="102"/>
      <c r="D93" s="102"/>
      <c r="E93" s="102"/>
      <c r="F93" s="102"/>
      <c r="G93" s="535"/>
      <c r="H93" s="102"/>
      <c r="I93" s="535"/>
      <c r="J93" s="535"/>
      <c r="K93" s="102"/>
    </row>
    <row r="94" spans="3:11">
      <c r="D94" s="102"/>
      <c r="E94" s="102"/>
      <c r="F94" s="102"/>
      <c r="G94" s="535"/>
      <c r="H94" s="102"/>
      <c r="I94" s="535"/>
      <c r="J94" s="535"/>
      <c r="K94" s="102"/>
    </row>
  </sheetData>
  <mergeCells count="14">
    <mergeCell ref="Z46:AB46"/>
    <mergeCell ref="U10:U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pageMargins left="0.25" right="0.25" top="0.75" bottom="0.75" header="0.3" footer="0.3"/>
  <pageSetup paperSize="9" scale="8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42</vt:i4>
      </vt:variant>
    </vt:vector>
  </HeadingPairs>
  <TitlesOfParts>
    <vt:vector size="67" baseType="lpstr">
      <vt:lpstr>P1_T1</vt:lpstr>
      <vt:lpstr>P2_T2</vt:lpstr>
      <vt:lpstr>P3_T3</vt:lpstr>
      <vt:lpstr>P4_P5_T4</vt:lpstr>
      <vt:lpstr>P6_P7_T5</vt:lpstr>
      <vt:lpstr>P8_P9_T6</vt:lpstr>
      <vt:lpstr>P10_P11_T7</vt:lpstr>
      <vt:lpstr>P12_P13_T8</vt:lpstr>
      <vt:lpstr>P14_P15_T9</vt:lpstr>
      <vt:lpstr>P16_P17_T10</vt:lpstr>
      <vt:lpstr>P18_T11</vt:lpstr>
      <vt:lpstr>P19-26_T12</vt:lpstr>
      <vt:lpstr>P27_40_T13</vt:lpstr>
      <vt:lpstr>P41_T14</vt:lpstr>
      <vt:lpstr>P42_T14</vt:lpstr>
      <vt:lpstr>P43_T14</vt:lpstr>
      <vt:lpstr>P44_T15</vt:lpstr>
      <vt:lpstr>P45_T16</vt:lpstr>
      <vt:lpstr>P46_T17</vt:lpstr>
      <vt:lpstr>P47_T18</vt:lpstr>
      <vt:lpstr>P48_T19</vt:lpstr>
      <vt:lpstr>P49_T20</vt:lpstr>
      <vt:lpstr>P50_T21</vt:lpstr>
      <vt:lpstr>P51_T22</vt:lpstr>
      <vt:lpstr>P52_T23</vt:lpstr>
      <vt:lpstr>P1_T1!__xlnm.Print_Area</vt:lpstr>
      <vt:lpstr>'P19-26_T12'!__xlnm.Print_Area</vt:lpstr>
      <vt:lpstr>P2_T2!__xlnm.Print_Area</vt:lpstr>
      <vt:lpstr>P27_40_T13!__xlnm.Print_Area</vt:lpstr>
      <vt:lpstr>P3_T3!__xlnm.Print_Area</vt:lpstr>
      <vt:lpstr>P4_P5_T4!__xlnm.Print_Area</vt:lpstr>
      <vt:lpstr>P41_T14!__xlnm.Print_Area</vt:lpstr>
      <vt:lpstr>P44_T15!__xlnm.Print_Area</vt:lpstr>
      <vt:lpstr>P45_T16!__xlnm.Print_Area</vt:lpstr>
      <vt:lpstr>P46_T17!__xlnm.Print_Area</vt:lpstr>
      <vt:lpstr>P47_T18!__xlnm.Print_Area</vt:lpstr>
      <vt:lpstr>P48_T19!__xlnm.Print_Area</vt:lpstr>
      <vt:lpstr>P49_T20!__xlnm.Print_Area</vt:lpstr>
      <vt:lpstr>P50_T21!__xlnm.Print_Area</vt:lpstr>
      <vt:lpstr>P51_T22!__xlnm.Print_Area</vt:lpstr>
      <vt:lpstr>P52_T23!__xlnm.Print_Area</vt:lpstr>
      <vt:lpstr>P6_P7_T5!__xlnm.Print_Area</vt:lpstr>
      <vt:lpstr>P1_T1!Print_Area</vt:lpstr>
      <vt:lpstr>P10_P11_T7!Print_Area</vt:lpstr>
      <vt:lpstr>P12_P13_T8!Print_Area</vt:lpstr>
      <vt:lpstr>P14_P15_T9!Print_Area</vt:lpstr>
      <vt:lpstr>P16_P17_T10!Print_Area</vt:lpstr>
      <vt:lpstr>P18_T11!Print_Area</vt:lpstr>
      <vt:lpstr>'P19-26_T12'!Print_Area</vt:lpstr>
      <vt:lpstr>P2_T2!Print_Area</vt:lpstr>
      <vt:lpstr>P27_40_T13!Print_Area</vt:lpstr>
      <vt:lpstr>P3_T3!Print_Area</vt:lpstr>
      <vt:lpstr>P4_P5_T4!Print_Area</vt:lpstr>
      <vt:lpstr>P41_T14!Print_Area</vt:lpstr>
      <vt:lpstr>P42_T14!Print_Area</vt:lpstr>
      <vt:lpstr>P43_T14!Print_Area</vt:lpstr>
      <vt:lpstr>P44_T15!Print_Area</vt:lpstr>
      <vt:lpstr>P45_T16!Print_Area</vt:lpstr>
      <vt:lpstr>P46_T17!Print_Area</vt:lpstr>
      <vt:lpstr>P47_T18!Print_Area</vt:lpstr>
      <vt:lpstr>P48_T19!Print_Area</vt:lpstr>
      <vt:lpstr>P49_T20!Print_Area</vt:lpstr>
      <vt:lpstr>P50_T21!Print_Area</vt:lpstr>
      <vt:lpstr>P51_T22!Print_Area</vt:lpstr>
      <vt:lpstr>P52_T23!Print_Area</vt:lpstr>
      <vt:lpstr>P6_P7_T5!Print_Area</vt:lpstr>
      <vt:lpstr>P8_P9_T6!Print_Area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68467524715</dc:creator>
  <cp:keywords/>
  <dc:description/>
  <cp:lastModifiedBy>Marc</cp:lastModifiedBy>
  <cp:revision>0</cp:revision>
  <cp:lastPrinted>2015-05-28T20:17:46Z</cp:lastPrinted>
  <dcterms:created xsi:type="dcterms:W3CDTF">2012-07-24T16:41:23Z</dcterms:created>
  <dcterms:modified xsi:type="dcterms:W3CDTF">2019-02-20T08:07:58Z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Receita Federal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